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Desktop\RFP 03-2020\Curso Precificação\Planilhas\Para os Alunos\"/>
    </mc:Choice>
  </mc:AlternateContent>
  <xr:revisionPtr revIDLastSave="0" documentId="13_ncr:1_{C272B85F-4D0B-447F-B609-32F5029D35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souro IPCA+" sheetId="1" r:id="rId1"/>
    <sheet name="Curva Nominal Pré x DI" sheetId="2" r:id="rId2"/>
    <sheet name="NTN-B x DI Fut" sheetId="3" r:id="rId3"/>
    <sheet name="Inflação Implícita" sheetId="7" r:id="rId4"/>
    <sheet name="Feriados" sheetId="8" r:id="rId5"/>
  </sheets>
  <definedNames>
    <definedName name="_xlnm._FilterDatabase" localSheetId="2" hidden="1">'NTN-B x DI Fut'!#REF!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  <c r="H5" i="1"/>
  <c r="G5" i="1"/>
  <c r="H4" i="1"/>
  <c r="G4" i="1"/>
  <c r="H3" i="1"/>
  <c r="G3" i="1"/>
  <c r="H2" i="1"/>
  <c r="G2" i="1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I5" i="2"/>
  <c r="A5" i="2"/>
  <c r="B13" i="2"/>
  <c r="I3" i="2"/>
  <c r="I4" i="2" s="1"/>
  <c r="A1" i="2"/>
  <c r="B267" i="2" s="1"/>
  <c r="B17" i="2" l="1"/>
  <c r="B37" i="2"/>
  <c r="B65" i="2"/>
  <c r="B85" i="2"/>
  <c r="B113" i="2"/>
  <c r="B141" i="2"/>
  <c r="B177" i="2"/>
  <c r="B233" i="2"/>
  <c r="B21" i="2"/>
  <c r="B33" i="2"/>
  <c r="B53" i="2"/>
  <c r="B81" i="2"/>
  <c r="B109" i="2"/>
  <c r="B137" i="2"/>
  <c r="B169" i="2"/>
  <c r="B237" i="2"/>
  <c r="B5" i="2"/>
  <c r="I6" i="2" s="1"/>
  <c r="B8" i="2"/>
  <c r="B12" i="2"/>
  <c r="B16" i="2"/>
  <c r="B20" i="2"/>
  <c r="B24" i="2"/>
  <c r="B28" i="2"/>
  <c r="B32" i="2"/>
  <c r="B36" i="2"/>
  <c r="B40" i="2"/>
  <c r="B44" i="2"/>
  <c r="B48" i="2"/>
  <c r="B52" i="2"/>
  <c r="B56" i="2"/>
  <c r="B60" i="2"/>
  <c r="B64" i="2"/>
  <c r="B68" i="2"/>
  <c r="B72" i="2"/>
  <c r="B76" i="2"/>
  <c r="B80" i="2"/>
  <c r="B84" i="2"/>
  <c r="B88" i="2"/>
  <c r="B92" i="2"/>
  <c r="B96" i="2"/>
  <c r="B100" i="2"/>
  <c r="B104" i="2"/>
  <c r="B108" i="2"/>
  <c r="B112" i="2"/>
  <c r="B116" i="2"/>
  <c r="B120" i="2"/>
  <c r="B124" i="2"/>
  <c r="B128" i="2"/>
  <c r="B132" i="2"/>
  <c r="B136" i="2"/>
  <c r="B140" i="2"/>
  <c r="B144" i="2"/>
  <c r="B148" i="2"/>
  <c r="B152" i="2"/>
  <c r="B156" i="2"/>
  <c r="B160" i="2"/>
  <c r="B164" i="2"/>
  <c r="B168" i="2"/>
  <c r="B172" i="2"/>
  <c r="B176" i="2"/>
  <c r="B180" i="2"/>
  <c r="B184" i="2"/>
  <c r="B188" i="2"/>
  <c r="B192" i="2"/>
  <c r="B196" i="2"/>
  <c r="B200" i="2"/>
  <c r="B204" i="2"/>
  <c r="B208" i="2"/>
  <c r="B212" i="2"/>
  <c r="B216" i="2"/>
  <c r="B220" i="2"/>
  <c r="B224" i="2"/>
  <c r="B228" i="2"/>
  <c r="B232" i="2"/>
  <c r="B236" i="2"/>
  <c r="B240" i="2"/>
  <c r="B244" i="2"/>
  <c r="B248" i="2"/>
  <c r="B252" i="2"/>
  <c r="B256" i="2"/>
  <c r="B260" i="2"/>
  <c r="B264" i="2"/>
  <c r="B25" i="2"/>
  <c r="B45" i="2"/>
  <c r="B61" i="2"/>
  <c r="B77" i="2"/>
  <c r="B93" i="2"/>
  <c r="B105" i="2"/>
  <c r="B121" i="2"/>
  <c r="B133" i="2"/>
  <c r="B149" i="2"/>
  <c r="B157" i="2"/>
  <c r="B165" i="2"/>
  <c r="B185" i="2"/>
  <c r="B193" i="2"/>
  <c r="B201" i="2"/>
  <c r="B209" i="2"/>
  <c r="B217" i="2"/>
  <c r="B225" i="2"/>
  <c r="B241" i="2"/>
  <c r="B249" i="2"/>
  <c r="B261" i="2"/>
  <c r="B10" i="2"/>
  <c r="B14" i="2"/>
  <c r="B18" i="2"/>
  <c r="B22" i="2"/>
  <c r="B26" i="2"/>
  <c r="B30" i="2"/>
  <c r="B34" i="2"/>
  <c r="B38" i="2"/>
  <c r="B42" i="2"/>
  <c r="B46" i="2"/>
  <c r="B50" i="2"/>
  <c r="B54" i="2"/>
  <c r="B58" i="2"/>
  <c r="B62" i="2"/>
  <c r="B66" i="2"/>
  <c r="B70" i="2"/>
  <c r="B74" i="2"/>
  <c r="B78" i="2"/>
  <c r="B82" i="2"/>
  <c r="B86" i="2"/>
  <c r="B90" i="2"/>
  <c r="B94" i="2"/>
  <c r="B98" i="2"/>
  <c r="B102" i="2"/>
  <c r="B106" i="2"/>
  <c r="B110" i="2"/>
  <c r="B114" i="2"/>
  <c r="B118" i="2"/>
  <c r="B122" i="2"/>
  <c r="B126" i="2"/>
  <c r="B130" i="2"/>
  <c r="B134" i="2"/>
  <c r="B138" i="2"/>
  <c r="B142" i="2"/>
  <c r="B146" i="2"/>
  <c r="B150" i="2"/>
  <c r="B154" i="2"/>
  <c r="B158" i="2"/>
  <c r="B162" i="2"/>
  <c r="B166" i="2"/>
  <c r="B170" i="2"/>
  <c r="B174" i="2"/>
  <c r="B178" i="2"/>
  <c r="B182" i="2"/>
  <c r="B186" i="2"/>
  <c r="B190" i="2"/>
  <c r="B194" i="2"/>
  <c r="B198" i="2"/>
  <c r="B202" i="2"/>
  <c r="B206" i="2"/>
  <c r="B210" i="2"/>
  <c r="B214" i="2"/>
  <c r="B218" i="2"/>
  <c r="B222" i="2"/>
  <c r="B226" i="2"/>
  <c r="B230" i="2"/>
  <c r="B234" i="2"/>
  <c r="B238" i="2"/>
  <c r="B242" i="2"/>
  <c r="B246" i="2"/>
  <c r="B250" i="2"/>
  <c r="B254" i="2"/>
  <c r="B258" i="2"/>
  <c r="B262" i="2"/>
  <c r="B266" i="2"/>
  <c r="B9" i="2"/>
  <c r="B29" i="2"/>
  <c r="B49" i="2"/>
  <c r="B57" i="2"/>
  <c r="B73" i="2"/>
  <c r="B89" i="2"/>
  <c r="B101" i="2"/>
  <c r="B117" i="2"/>
  <c r="B125" i="2"/>
  <c r="B145" i="2"/>
  <c r="B153" i="2"/>
  <c r="B161" i="2"/>
  <c r="B181" i="2"/>
  <c r="B189" i="2"/>
  <c r="B197" i="2"/>
  <c r="B205" i="2"/>
  <c r="B213" i="2"/>
  <c r="B221" i="2"/>
  <c r="B229" i="2"/>
  <c r="B245" i="2"/>
  <c r="B253" i="2"/>
  <c r="B265" i="2"/>
  <c r="B6" i="2"/>
  <c r="B41" i="2"/>
  <c r="B69" i="2"/>
  <c r="B97" i="2"/>
  <c r="B129" i="2"/>
  <c r="B173" i="2"/>
  <c r="B257" i="2"/>
  <c r="B7" i="2"/>
  <c r="B11" i="2"/>
  <c r="B15" i="2"/>
  <c r="B19" i="2"/>
  <c r="B23" i="2"/>
  <c r="B27" i="2"/>
  <c r="B31" i="2"/>
  <c r="B35" i="2"/>
  <c r="B39" i="2"/>
  <c r="B43" i="2"/>
  <c r="B47" i="2"/>
  <c r="B51" i="2"/>
  <c r="B55" i="2"/>
  <c r="B59" i="2"/>
  <c r="B63" i="2"/>
  <c r="B67" i="2"/>
  <c r="B71" i="2"/>
  <c r="B75" i="2"/>
  <c r="B79" i="2"/>
  <c r="B83" i="2"/>
  <c r="B87" i="2"/>
  <c r="B91" i="2"/>
  <c r="B95" i="2"/>
  <c r="B99" i="2"/>
  <c r="B103" i="2"/>
  <c r="B107" i="2"/>
  <c r="B111" i="2"/>
  <c r="B115" i="2"/>
  <c r="B119" i="2"/>
  <c r="B123" i="2"/>
  <c r="B127" i="2"/>
  <c r="B131" i="2"/>
  <c r="B135" i="2"/>
  <c r="B139" i="2"/>
  <c r="B143" i="2"/>
  <c r="B147" i="2"/>
  <c r="B151" i="2"/>
  <c r="B155" i="2"/>
  <c r="B159" i="2"/>
  <c r="B163" i="2"/>
  <c r="B167" i="2"/>
  <c r="B171" i="2"/>
  <c r="B175" i="2"/>
  <c r="B179" i="2"/>
  <c r="B183" i="2"/>
  <c r="B187" i="2"/>
  <c r="B191" i="2"/>
  <c r="B195" i="2"/>
  <c r="B199" i="2"/>
  <c r="B203" i="2"/>
  <c r="B207" i="2"/>
  <c r="B211" i="2"/>
  <c r="B215" i="2"/>
  <c r="B219" i="2"/>
  <c r="B223" i="2"/>
  <c r="B227" i="2"/>
  <c r="B231" i="2"/>
  <c r="B235" i="2"/>
  <c r="B239" i="2"/>
  <c r="B243" i="2"/>
  <c r="B247" i="2"/>
  <c r="B251" i="2"/>
  <c r="B255" i="2"/>
  <c r="B259" i="2"/>
  <c r="B263" i="2"/>
  <c r="P2" i="7" l="1"/>
  <c r="O2" i="7"/>
  <c r="O3" i="7"/>
  <c r="G3" i="7"/>
  <c r="N5" i="7" l="1"/>
  <c r="M5" i="7"/>
  <c r="H5" i="7"/>
  <c r="H2" i="7" s="1"/>
  <c r="Q3" i="7"/>
  <c r="P3" i="7"/>
  <c r="R2" i="7" s="1"/>
  <c r="F4" i="7"/>
  <c r="F2" i="7" s="1"/>
  <c r="Q2" i="7"/>
  <c r="G2" i="7"/>
  <c r="R3" i="7" l="1"/>
  <c r="O5" i="7"/>
  <c r="Q5" i="7"/>
  <c r="L5" i="7" s="1"/>
  <c r="O4" i="3"/>
  <c r="O5" i="3" s="1"/>
  <c r="N4" i="3"/>
  <c r="N5" i="3" s="1"/>
  <c r="O2" i="3"/>
  <c r="O6" i="3" s="1"/>
  <c r="N2" i="3"/>
  <c r="N6" i="3" s="1"/>
  <c r="N8" i="3"/>
  <c r="J3" i="3"/>
  <c r="P4" i="3" s="1"/>
  <c r="P5" i="3" s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" i="3"/>
  <c r="P2" i="3" s="1"/>
  <c r="P6" i="3" l="1"/>
  <c r="P3" i="3"/>
  <c r="N3" i="3"/>
  <c r="O3" i="3"/>
  <c r="Y2" i="1"/>
  <c r="Z3" i="1"/>
  <c r="Z2" i="1" s="1"/>
  <c r="Y4" i="1"/>
  <c r="AA5" i="1"/>
  <c r="AA2" i="1" s="1"/>
  <c r="O2" i="1" l="1"/>
  <c r="Q1" i="1" l="1"/>
  <c r="P1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2" i="1"/>
  <c r="I3" i="1"/>
  <c r="I4" i="1"/>
  <c r="I5" i="1"/>
  <c r="I6" i="1"/>
  <c r="I7" i="1"/>
  <c r="I8" i="1"/>
  <c r="I9" i="1"/>
  <c r="I10" i="1"/>
  <c r="I11" i="1"/>
  <c r="I12" i="1"/>
  <c r="I13" i="1"/>
  <c r="I15" i="1"/>
  <c r="I16" i="1"/>
  <c r="I2" i="1" l="1"/>
  <c r="P2" i="1" s="1"/>
  <c r="Q2" i="1"/>
  <c r="I14" i="1"/>
</calcChain>
</file>

<file path=xl/sharedStrings.xml><?xml version="1.0" encoding="utf-8"?>
<sst xmlns="http://schemas.openxmlformats.org/spreadsheetml/2006/main" count="623" uniqueCount="54">
  <si>
    <t>NTN-B</t>
  </si>
  <si>
    <t>Data de  Referência</t>
  </si>
  <si>
    <t>Títulos</t>
  </si>
  <si>
    <t>Data  de Vencimento</t>
  </si>
  <si>
    <t>Taxa Indicativa (% a.a.)</t>
  </si>
  <si>
    <t>Prazo (d.u.)</t>
  </si>
  <si>
    <t>Duration (d.u.)</t>
  </si>
  <si>
    <t>Dias Corridos</t>
  </si>
  <si>
    <t>DI x pré</t>
  </si>
  <si>
    <t>(1) Taxa efetiva para 360 dias corridos.</t>
  </si>
  <si>
    <t>(2) Taxa efetiva para 252 dias úteis.</t>
  </si>
  <si>
    <t>(3) Taxa linear para 360 dias corridos.</t>
  </si>
  <si>
    <t>(5) Os valores divulgados são obtidos com base em expectativa, não em arbitragem.</t>
  </si>
  <si>
    <t>(6) Ajuste cupom - Curva gerada a partir da interpolação dos preços de ajuste do contrato futuro de cupom cambial.</t>
  </si>
  <si>
    <t>(7) Ajuste pré - Curva gerada a partir da interpolação dos preços de ajuste do contrato futuro de DI.</t>
  </si>
  <si>
    <t>https://www.b3.com.br/pt_br/market-data-e-indices/servicos-de-dados/market-data/consultas/mercado-de-derivativos/precos-referenciais/taxas-referenciais-bm-fbovespa/</t>
  </si>
  <si>
    <r>
      <t xml:space="preserve">Curva Nominal </t>
    </r>
    <r>
      <rPr>
        <b/>
        <vertAlign val="superscript"/>
        <sz val="16"/>
        <color theme="0"/>
        <rFont val="Calibri"/>
        <family val="2"/>
        <scheme val="minor"/>
      </rPr>
      <t>252</t>
    </r>
  </si>
  <si>
    <r>
      <t xml:space="preserve">Curva Nominal </t>
    </r>
    <r>
      <rPr>
        <b/>
        <vertAlign val="superscript"/>
        <sz val="16"/>
        <color theme="0"/>
        <rFont val="Calibri"/>
        <family val="2"/>
        <scheme val="minor"/>
      </rPr>
      <t>360</t>
    </r>
  </si>
  <si>
    <r>
      <t xml:space="preserve">Implícita </t>
    </r>
    <r>
      <rPr>
        <b/>
        <vertAlign val="superscript"/>
        <sz val="16"/>
        <color theme="0"/>
        <rFont val="Calibri"/>
        <family val="2"/>
        <scheme val="minor"/>
      </rPr>
      <t>252</t>
    </r>
  </si>
  <si>
    <r>
      <t xml:space="preserve">Implícita </t>
    </r>
    <r>
      <rPr>
        <b/>
        <vertAlign val="superscript"/>
        <sz val="16"/>
        <color theme="0"/>
        <rFont val="Calibri"/>
        <family val="2"/>
        <scheme val="minor"/>
      </rPr>
      <t>360</t>
    </r>
  </si>
  <si>
    <t>Taxa Real</t>
  </si>
  <si>
    <t>Taxa Nominal</t>
  </si>
  <si>
    <t>Inflação Implícita</t>
  </si>
  <si>
    <t>Ativo</t>
  </si>
  <si>
    <t>Vencimento</t>
  </si>
  <si>
    <t>Duration</t>
  </si>
  <si>
    <t>DI</t>
  </si>
  <si>
    <t>N24</t>
  </si>
  <si>
    <t>Data</t>
  </si>
  <si>
    <t>Taxa NTN-B</t>
  </si>
  <si>
    <t>Taxa DI</t>
  </si>
  <si>
    <t>Estatisticas</t>
  </si>
  <si>
    <t>DI Fut</t>
  </si>
  <si>
    <t>Relações</t>
  </si>
  <si>
    <t>↑</t>
  </si>
  <si>
    <t>Implícita</t>
  </si>
  <si>
    <t>▬</t>
  </si>
  <si>
    <t>↓</t>
  </si>
  <si>
    <t>Var Fator Taxa Abs</t>
  </si>
  <si>
    <t>Nominal ↑</t>
  </si>
  <si>
    <t>Real ↓</t>
  </si>
  <si>
    <t>Mínimo</t>
  </si>
  <si>
    <t>Máximo</t>
  </si>
  <si>
    <t>Correlação</t>
  </si>
  <si>
    <t>Amplitude</t>
  </si>
  <si>
    <t>RELAÇÕES Juros: Nominal x Real → Inflação Implícita</t>
  </si>
  <si>
    <t>252(2)(4)</t>
  </si>
  <si>
    <t>360(1)</t>
  </si>
  <si>
    <t>(4) Taxa utilizada na apuração do risco de crédito das operações de swap, de que tratam a Resolução 2399/97 e a Circular 2771/97, do Bacen.</t>
  </si>
  <si>
    <t>Atualizado em: 20/01/2022</t>
  </si>
  <si>
    <t>De:</t>
  </si>
  <si>
    <t>Até:</t>
  </si>
  <si>
    <t>Dias Úteis</t>
  </si>
  <si>
    <t>Taxa de Referência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</si>
</sst>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"/>
    <numFmt numFmtId="166" formatCode="0.00000"/>
    <numFmt numFmtId="167" formatCode="0.00000000000000000000000"/>
  </numFmts>
  <fonts count="3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vertAlign val="superscript"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4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1" tint="0.14999847407452621"/>
      <name val="Calibri"/>
      <family val="2"/>
      <scheme val="minor"/>
    </font>
    <font>
      <sz val="14"/>
      <color theme="1" tint="0.1499984740745262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2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12"/>
      <color rgb="FFFF0000"/>
      <name val="Calibri"/>
      <family val="2"/>
      <scheme val="minor"/>
    </font>
    <font>
      <sz val="7"/>
      <color indexed="12"/>
      <name val="Arial"/>
      <family val="2"/>
    </font>
    <font>
      <sz val="10"/>
      <name val="Arial"/>
      <family val="2"/>
    </font>
    <font>
      <b/>
      <sz val="9"/>
      <color theme="8" tint="-0.499984740745262"/>
      <name val="Arial Rounded MT Bold"/>
      <family val="2"/>
    </font>
    <font>
      <b/>
      <sz val="9"/>
      <color theme="0"/>
      <name val="Arial Rounded MT Bold"/>
      <family val="2"/>
    </font>
    <font>
      <b/>
      <sz val="10"/>
      <color theme="8" tint="-0.499984740745262"/>
      <name val="Arial Rounded MT Bold"/>
      <family val="2"/>
    </font>
    <font>
      <u/>
      <sz val="12"/>
      <color theme="10"/>
      <name val="Calibri"/>
      <family val="2"/>
      <scheme val="minor"/>
    </font>
    <font>
      <sz val="10"/>
      <color theme="8" tint="-0.499984740745262"/>
      <name val="Arial Rounded MT Bold"/>
      <family val="2"/>
    </font>
    <font>
      <sz val="11"/>
      <color rgb="FFFF0000"/>
      <name val="Arial Rounded MT Bold"/>
      <family val="2"/>
    </font>
    <font>
      <sz val="10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9" fillId="0" borderId="0" applyFont="0" applyFill="0" applyBorder="0" applyAlignment="0" applyProtection="0"/>
    <xf numFmtId="0" fontId="31" fillId="0" borderId="0"/>
    <xf numFmtId="0" fontId="9" fillId="0" borderId="0"/>
    <xf numFmtId="0" fontId="2" fillId="0" borderId="0" applyNumberFormat="0" applyFill="0" applyBorder="0" applyAlignment="0" applyProtection="0"/>
    <xf numFmtId="9" fontId="31" fillId="0" borderId="0" applyFont="0" applyFill="0" applyBorder="0" applyAlignment="0" applyProtection="0"/>
  </cellStyleXfs>
  <cellXfs count="100">
    <xf numFmtId="0" fontId="0" fillId="0" borderId="0" xfId="0"/>
    <xf numFmtId="0" fontId="4" fillId="3" borderId="0" xfId="0" applyFont="1" applyFill="1"/>
    <xf numFmtId="0" fontId="6" fillId="2" borderId="0" xfId="0" applyFont="1" applyFill="1"/>
    <xf numFmtId="14" fontId="6" fillId="2" borderId="0" xfId="0" applyNumberFormat="1" applyFont="1" applyFill="1"/>
    <xf numFmtId="0" fontId="6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2" fontId="6" fillId="4" borderId="0" xfId="0" applyNumberFormat="1" applyFont="1" applyFill="1" applyAlignment="1">
      <alignment horizontal="center" vertical="center"/>
    </xf>
    <xf numFmtId="2" fontId="6" fillId="5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0" fontId="7" fillId="0" borderId="0" xfId="0" applyFont="1"/>
    <xf numFmtId="0" fontId="3" fillId="0" borderId="0" xfId="0" applyFont="1"/>
    <xf numFmtId="164" fontId="6" fillId="6" borderId="0" xfId="0" applyNumberFormat="1" applyFont="1" applyFill="1" applyAlignment="1">
      <alignment horizontal="center" vertical="center"/>
    </xf>
    <xf numFmtId="14" fontId="6" fillId="2" borderId="0" xfId="0" applyNumberFormat="1" applyFont="1" applyFill="1" applyAlignment="1">
      <alignment horizontal="center" vertical="center"/>
    </xf>
    <xf numFmtId="2" fontId="6" fillId="8" borderId="0" xfId="0" applyNumberFormat="1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2" fontId="8" fillId="9" borderId="0" xfId="0" applyNumberFormat="1" applyFont="1" applyFill="1" applyAlignment="1">
      <alignment horizontal="center" vertical="center"/>
    </xf>
    <xf numFmtId="14" fontId="11" fillId="14" borderId="0" xfId="0" applyNumberFormat="1" applyFont="1" applyFill="1" applyAlignment="1">
      <alignment horizontal="center" vertical="center"/>
    </xf>
    <xf numFmtId="0" fontId="11" fillId="11" borderId="0" xfId="0" applyFont="1" applyFill="1" applyAlignment="1">
      <alignment horizontal="center" vertical="center"/>
    </xf>
    <xf numFmtId="14" fontId="11" fillId="11" borderId="0" xfId="0" applyNumberFormat="1" applyFont="1" applyFill="1" applyAlignment="1">
      <alignment horizontal="center" vertical="center"/>
    </xf>
    <xf numFmtId="164" fontId="11" fillId="11" borderId="0" xfId="0" applyNumberFormat="1" applyFont="1" applyFill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14" fontId="11" fillId="10" borderId="0" xfId="0" applyNumberFormat="1" applyFont="1" applyFill="1" applyAlignment="1">
      <alignment horizontal="center" vertical="center"/>
    </xf>
    <xf numFmtId="2" fontId="11" fillId="10" borderId="0" xfId="0" applyNumberFormat="1" applyFont="1" applyFill="1" applyAlignment="1">
      <alignment horizontal="center" vertical="center"/>
    </xf>
    <xf numFmtId="3" fontId="11" fillId="10" borderId="0" xfId="0" applyNumberFormat="1" applyFont="1" applyFill="1" applyAlignment="1">
      <alignment horizontal="center" vertical="center"/>
    </xf>
    <xf numFmtId="0" fontId="10" fillId="12" borderId="0" xfId="0" applyFont="1" applyFill="1" applyAlignment="1">
      <alignment horizontal="center" vertical="center"/>
    </xf>
    <xf numFmtId="0" fontId="10" fillId="12" borderId="0" xfId="0" applyFont="1" applyFill="1" applyAlignment="1">
      <alignment horizontal="center" vertical="center" wrapText="1"/>
    </xf>
    <xf numFmtId="0" fontId="10" fillId="15" borderId="0" xfId="0" applyFont="1" applyFill="1" applyAlignment="1">
      <alignment horizontal="center" vertical="center"/>
    </xf>
    <xf numFmtId="0" fontId="10" fillId="13" borderId="0" xfId="0" applyFont="1" applyFill="1" applyAlignment="1">
      <alignment horizontal="center" vertical="center"/>
    </xf>
    <xf numFmtId="0" fontId="10" fillId="16" borderId="0" xfId="0" applyFont="1" applyFill="1" applyAlignment="1">
      <alignment horizontal="center" vertical="center" wrapText="1"/>
    </xf>
    <xf numFmtId="2" fontId="3" fillId="5" borderId="0" xfId="0" applyNumberFormat="1" applyFont="1" applyFill="1" applyAlignment="1">
      <alignment horizontal="center" vertical="center"/>
    </xf>
    <xf numFmtId="0" fontId="10" fillId="13" borderId="0" xfId="0" applyFont="1" applyFill="1" applyAlignment="1">
      <alignment horizontal="center" vertical="center" wrapText="1"/>
    </xf>
    <xf numFmtId="0" fontId="12" fillId="15" borderId="0" xfId="0" applyFont="1" applyFill="1" applyAlignment="1">
      <alignment horizontal="center" vertical="center"/>
    </xf>
    <xf numFmtId="0" fontId="12" fillId="13" borderId="0" xfId="0" applyFont="1" applyFill="1" applyAlignment="1">
      <alignment horizontal="center" vertical="center" wrapText="1"/>
    </xf>
    <xf numFmtId="0" fontId="12" fillId="1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7" fillId="17" borderId="0" xfId="0" applyFont="1" applyFill="1"/>
    <xf numFmtId="164" fontId="15" fillId="17" borderId="0" xfId="0" applyNumberFormat="1" applyFont="1" applyFill="1"/>
    <xf numFmtId="0" fontId="13" fillId="17" borderId="0" xfId="0" applyFont="1" applyFill="1" applyAlignment="1">
      <alignment horizontal="right"/>
    </xf>
    <xf numFmtId="14" fontId="13" fillId="17" borderId="0" xfId="0" applyNumberFormat="1" applyFont="1" applyFill="1"/>
    <xf numFmtId="0" fontId="18" fillId="17" borderId="0" xfId="0" applyFont="1" applyFill="1"/>
    <xf numFmtId="164" fontId="16" fillId="17" borderId="0" xfId="0" applyNumberFormat="1" applyFont="1" applyFill="1"/>
    <xf numFmtId="0" fontId="3" fillId="17" borderId="0" xfId="0" applyFont="1" applyFill="1"/>
    <xf numFmtId="0" fontId="0" fillId="17" borderId="0" xfId="0" applyFill="1"/>
    <xf numFmtId="0" fontId="7" fillId="17" borderId="0" xfId="0" applyFont="1" applyFill="1"/>
    <xf numFmtId="165" fontId="3" fillId="17" borderId="0" xfId="0" applyNumberFormat="1" applyFont="1" applyFill="1" applyAlignment="1">
      <alignment horizontal="center" vertical="center"/>
    </xf>
    <xf numFmtId="0" fontId="19" fillId="17" borderId="0" xfId="0" applyFont="1" applyFill="1"/>
    <xf numFmtId="164" fontId="20" fillId="17" borderId="0" xfId="0" applyNumberFormat="1" applyFont="1" applyFill="1"/>
    <xf numFmtId="0" fontId="22" fillId="17" borderId="0" xfId="0" applyFont="1" applyFill="1"/>
    <xf numFmtId="0" fontId="22" fillId="19" borderId="0" xfId="0" applyFont="1" applyFill="1" applyAlignment="1">
      <alignment horizontal="center"/>
    </xf>
    <xf numFmtId="0" fontId="22" fillId="18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2" fillId="5" borderId="0" xfId="0" applyFont="1" applyFill="1" applyAlignment="1">
      <alignment horizontal="center"/>
    </xf>
    <xf numFmtId="0" fontId="22" fillId="10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22" fillId="10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164" fontId="6" fillId="21" borderId="0" xfId="0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13" borderId="0" xfId="0" applyFont="1" applyFill="1" applyAlignment="1">
      <alignment horizontal="center" vertical="center"/>
    </xf>
    <xf numFmtId="0" fontId="25" fillId="20" borderId="0" xfId="0" applyFont="1" applyFill="1" applyAlignment="1">
      <alignment horizontal="center" vertical="center"/>
    </xf>
    <xf numFmtId="0" fontId="22" fillId="17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center" vertical="center"/>
    </xf>
    <xf numFmtId="0" fontId="25" fillId="20" borderId="0" xfId="0" applyFont="1" applyFill="1" applyAlignment="1">
      <alignment horizontal="left" vertical="center"/>
    </xf>
    <xf numFmtId="0" fontId="22" fillId="17" borderId="0" xfId="0" applyFont="1" applyFill="1" applyAlignment="1">
      <alignment horizontal="left" vertical="center"/>
    </xf>
    <xf numFmtId="0" fontId="25" fillId="15" borderId="0" xfId="0" applyFont="1" applyFill="1" applyAlignment="1">
      <alignment horizontal="left" vertical="center"/>
    </xf>
    <xf numFmtId="0" fontId="24" fillId="13" borderId="0" xfId="0" applyFont="1" applyFill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2" fontId="3" fillId="8" borderId="0" xfId="0" applyNumberFormat="1" applyFont="1" applyFill="1" applyAlignment="1">
      <alignment horizontal="center" vertical="center"/>
    </xf>
    <xf numFmtId="2" fontId="13" fillId="23" borderId="0" xfId="0" applyNumberFormat="1" applyFont="1" applyFill="1" applyAlignment="1">
      <alignment horizontal="center" vertical="center"/>
    </xf>
    <xf numFmtId="0" fontId="26" fillId="10" borderId="0" xfId="0" applyFont="1" applyFill="1" applyAlignment="1">
      <alignment horizontal="center"/>
    </xf>
    <xf numFmtId="0" fontId="26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167" fontId="0" fillId="0" borderId="0" xfId="0" applyNumberFormat="1"/>
    <xf numFmtId="0" fontId="28" fillId="0" borderId="0" xfId="0" applyFont="1"/>
    <xf numFmtId="166" fontId="13" fillId="4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9" fillId="22" borderId="0" xfId="0" applyFont="1" applyFill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14" fontId="32" fillId="22" borderId="0" xfId="2" applyNumberFormat="1" applyFont="1" applyFill="1" applyAlignment="1">
      <alignment horizontal="center" vertical="center"/>
    </xf>
    <xf numFmtId="0" fontId="9" fillId="11" borderId="0" xfId="3" applyFill="1"/>
    <xf numFmtId="0" fontId="9" fillId="0" borderId="0" xfId="3"/>
    <xf numFmtId="0" fontId="33" fillId="3" borderId="0" xfId="2" applyFont="1" applyFill="1" applyAlignment="1">
      <alignment horizontal="right" vertical="center" indent="1"/>
    </xf>
    <xf numFmtId="14" fontId="34" fillId="11" borderId="0" xfId="2" applyNumberFormat="1" applyFont="1" applyFill="1" applyAlignment="1">
      <alignment horizontal="center" vertical="center"/>
    </xf>
    <xf numFmtId="0" fontId="35" fillId="0" borderId="0" xfId="4" applyFont="1"/>
    <xf numFmtId="0" fontId="1" fillId="0" borderId="0" xfId="3" applyFont="1" applyAlignment="1">
      <alignment horizontal="center" vertical="center" wrapText="1"/>
    </xf>
    <xf numFmtId="0" fontId="33" fillId="24" borderId="0" xfId="2" applyFont="1" applyFill="1" applyAlignment="1">
      <alignment horizontal="left" vertical="center"/>
    </xf>
    <xf numFmtId="3" fontId="36" fillId="19" borderId="0" xfId="5" applyNumberFormat="1" applyFont="1" applyFill="1" applyAlignment="1">
      <alignment horizontal="center" vertical="center"/>
    </xf>
    <xf numFmtId="0" fontId="37" fillId="22" borderId="0" xfId="3" applyFont="1" applyFill="1"/>
    <xf numFmtId="0" fontId="37" fillId="22" borderId="0" xfId="3" applyFont="1" applyFill="1" applyAlignment="1">
      <alignment horizontal="center" vertical="center"/>
    </xf>
    <xf numFmtId="4" fontId="36" fillId="19" borderId="0" xfId="2" applyNumberFormat="1" applyFont="1" applyFill="1" applyAlignment="1">
      <alignment horizontal="center" vertical="center"/>
    </xf>
    <xf numFmtId="0" fontId="38" fillId="4" borderId="0" xfId="3" applyFont="1" applyFill="1" applyAlignment="1">
      <alignment horizontal="center" vertical="center"/>
    </xf>
    <xf numFmtId="14" fontId="38" fillId="4" borderId="0" xfId="3" applyNumberFormat="1" applyFont="1" applyFill="1" applyAlignment="1">
      <alignment horizontal="center" vertical="center"/>
    </xf>
    <xf numFmtId="0" fontId="9" fillId="0" borderId="0" xfId="3" applyAlignment="1">
      <alignment vertical="center" wrapText="1"/>
    </xf>
    <xf numFmtId="0" fontId="33" fillId="15" borderId="0" xfId="2" applyFont="1" applyFill="1" applyAlignment="1">
      <alignment horizontal="left" vertical="center"/>
    </xf>
    <xf numFmtId="3" fontId="36" fillId="14" borderId="0" xfId="5" applyNumberFormat="1" applyFont="1" applyFill="1" applyAlignment="1">
      <alignment horizontal="center" vertical="center"/>
    </xf>
    <xf numFmtId="4" fontId="36" fillId="14" borderId="0" xfId="2" applyNumberFormat="1" applyFont="1" applyFill="1" applyAlignment="1">
      <alignment horizontal="center" vertical="center"/>
    </xf>
    <xf numFmtId="0" fontId="21" fillId="0" borderId="0" xfId="0" applyFont="1" applyAlignment="1">
      <alignment horizontal="center"/>
    </xf>
  </cellXfs>
  <cellStyles count="6">
    <cellStyle name="Hiperlink 2" xfId="4" xr:uid="{05D31DF4-5234-471A-9292-FFDA9EDB4CE5}"/>
    <cellStyle name="Normal" xfId="0" builtinId="0"/>
    <cellStyle name="Normal 2 2" xfId="2" xr:uid="{ED58A38A-ADFF-4D72-BA9B-9DEBD558A58D}"/>
    <cellStyle name="Normal 4" xfId="3" xr:uid="{0FE5D344-9275-4D70-A09B-6E1E730581C8}"/>
    <cellStyle name="Porcentagem" xfId="1" builtinId="5"/>
    <cellStyle name="Porcentagem 2" xfId="5" xr:uid="{2C1B3CAC-7F4E-40E0-A8F2-50FCF80C90BA}"/>
  </cellStyles>
  <dxfs count="2">
    <dxf>
      <font>
        <b/>
        <i val="0"/>
        <strike val="0"/>
        <color rgb="FF7030A0"/>
      </font>
    </dxf>
    <dxf>
      <font>
        <b/>
        <i val="0"/>
        <color rgb="FF7030A0"/>
      </font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'Tesouro IPCA+'!$P$1</c:f>
              <c:strCache>
                <c:ptCount val="1"/>
                <c:pt idx="0">
                  <c:v>Implícita 252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1" i="0" u="none" strike="noStrike" kern="1200" baseline="0">
                    <a:solidFill>
                      <a:schemeClr val="bg1"/>
                    </a:solidFill>
                    <a:latin typeface="Arial Rounded MT Bold" panose="020F070403050403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'Tesouro IPCA+'!$P$2</c:f>
              <c:numCache>
                <c:formatCode>0.00</c:formatCode>
                <c:ptCount val="1"/>
                <c:pt idx="0">
                  <c:v>4.7850197622518298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C6-4341-96A6-5FD4CD6503C4}"/>
            </c:ext>
          </c:extLst>
        </c:ser>
        <c:ser>
          <c:idx val="0"/>
          <c:order val="1"/>
          <c:tx>
            <c:strRef>
              <c:f>'Tesouro IPCA+'!$O$1</c:f>
              <c:strCache>
                <c:ptCount val="1"/>
                <c:pt idx="0">
                  <c:v>Taxa Indicativa (% a.a.)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33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CC6-4341-96A6-5FD4CD6503C4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bg1"/>
                    </a:solidFill>
                    <a:latin typeface="Arial Rounded MT Bold" panose="020F070403050403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'Tesouro IPCA+'!$O$2</c:f>
              <c:numCache>
                <c:formatCode>0.0000</c:formatCode>
                <c:ptCount val="1"/>
                <c:pt idx="0">
                  <c:v>6.4656000000000002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C6-4341-96A6-5FD4CD650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5254168"/>
        <c:axId val="965259088"/>
      </c:barChart>
      <c:catAx>
        <c:axId val="965254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65259088"/>
        <c:crosses val="autoZero"/>
        <c:auto val="1"/>
        <c:lblAlgn val="ctr"/>
        <c:lblOffset val="100"/>
        <c:noMultiLvlLbl val="0"/>
      </c:catAx>
      <c:valAx>
        <c:axId val="96525908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965254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800" b="1" i="0" u="none" strike="noStrike" kern="1200" baseline="0">
                      <a:solidFill>
                        <a:schemeClr val="bg1"/>
                      </a:solidFill>
                      <a:latin typeface="Arial Rounded MT Bold" panose="020F0704030504030204" pitchFamily="34" charset="0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727681006160703"/>
                      <c:h val="0.173347844415749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4DAE-42D6-B9CF-93ADB611C3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Rounded MT Bold" panose="020F070403050403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'Tesouro IPCA+'!$Q$1</c:f>
              <c:strCache>
                <c:ptCount val="1"/>
                <c:pt idx="0">
                  <c:v>Curva Nominal 252</c:v>
                </c:pt>
              </c:strCache>
            </c:strRef>
          </c:cat>
          <c:val>
            <c:numRef>
              <c:f>'Tesouro IPCA+'!$Q$2</c:f>
              <c:numCache>
                <c:formatCode>0.00</c:formatCode>
                <c:ptCount val="1"/>
                <c:pt idx="0">
                  <c:v>11.56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AE-42D6-B9CF-93ADB611C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5254168"/>
        <c:axId val="965259088"/>
      </c:barChart>
      <c:catAx>
        <c:axId val="965254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65259088"/>
        <c:crosses val="autoZero"/>
        <c:auto val="1"/>
        <c:lblAlgn val="ctr"/>
        <c:lblOffset val="100"/>
        <c:noMultiLvlLbl val="0"/>
      </c:catAx>
      <c:valAx>
        <c:axId val="96525908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965254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'Tesouro IPCA+'!$Z$1</c:f>
              <c:strCache>
                <c:ptCount val="1"/>
                <c:pt idx="0">
                  <c:v>Inflação Implícita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407-4229-9884-483A0604FF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'Tesouro IPCA+'!$Z$2</c:f>
              <c:numCache>
                <c:formatCode>0.00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07-4229-9884-483A0604FF4C}"/>
            </c:ext>
          </c:extLst>
        </c:ser>
        <c:ser>
          <c:idx val="0"/>
          <c:order val="1"/>
          <c:tx>
            <c:strRef>
              <c:f>'Tesouro IPCA+'!$Y$1</c:f>
              <c:strCache>
                <c:ptCount val="1"/>
                <c:pt idx="0">
                  <c:v>Taxa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33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5407-4229-9884-483A0604FF4C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'Tesouro IPCA+'!$Y$2</c:f>
              <c:numCache>
                <c:formatCode>0.00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7-4229-9884-483A0604F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5254168"/>
        <c:axId val="965259088"/>
      </c:barChart>
      <c:catAx>
        <c:axId val="965254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65259088"/>
        <c:crosses val="autoZero"/>
        <c:auto val="1"/>
        <c:lblAlgn val="ctr"/>
        <c:lblOffset val="100"/>
        <c:noMultiLvlLbl val="0"/>
      </c:catAx>
      <c:valAx>
        <c:axId val="96525908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965254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785-46E9-A4FE-12F7077E9A5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165384218136745"/>
                      <c:h val="0.1824498846240103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7785-46E9-A4FE-12F7077E9A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'Tesouro IPCA+'!$AA$1</c:f>
              <c:strCache>
                <c:ptCount val="1"/>
                <c:pt idx="0">
                  <c:v>Taxa Nominal</c:v>
                </c:pt>
              </c:strCache>
            </c:strRef>
          </c:cat>
          <c:val>
            <c:numRef>
              <c:f>'Tesouro IPCA+'!$AA$2</c:f>
              <c:numCache>
                <c:formatCode>0.00</c:formatCode>
                <c:ptCount val="1"/>
                <c:pt idx="0">
                  <c:v>11.300000000000022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85-46E9-A4FE-12F7077E9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5254168"/>
        <c:axId val="965259088"/>
      </c:barChart>
      <c:catAx>
        <c:axId val="965254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65259088"/>
        <c:crosses val="autoZero"/>
        <c:auto val="1"/>
        <c:lblAlgn val="ctr"/>
        <c:lblOffset val="100"/>
        <c:noMultiLvlLbl val="0"/>
      </c:catAx>
      <c:valAx>
        <c:axId val="96525908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965254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Rounded MT Bold" panose="020F0704030504030204" pitchFamily="34" charset="0"/>
                <a:ea typeface="+mn-ea"/>
                <a:cs typeface="+mn-cs"/>
              </a:defRPr>
            </a:pPr>
            <a:r>
              <a:rPr lang="pt-BR" sz="1600" b="1">
                <a:latin typeface="Arial Rounded MT Bold" panose="020F0704030504030204" pitchFamily="34" charset="0"/>
              </a:rPr>
              <a:t>Taxas → NTN-B versus DI Fut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Rounded MT Bold" panose="020F0704030504030204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5.4675507666804804E-2"/>
          <c:y val="0.13385657235975107"/>
          <c:w val="0.87997793203481145"/>
          <c:h val="0.71160757372754602"/>
        </c:manualLayout>
      </c:layout>
      <c:lineChart>
        <c:grouping val="standard"/>
        <c:varyColors val="0"/>
        <c:ser>
          <c:idx val="0"/>
          <c:order val="0"/>
          <c:tx>
            <c:strRef>
              <c:f>'NTN-B x DI Fut'!$D$1</c:f>
              <c:strCache>
                <c:ptCount val="1"/>
                <c:pt idx="0">
                  <c:v>Taxa NTN-B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'NTN-B x DI Fut'!$A$2:$A$500</c:f>
              <c:numCache>
                <c:formatCode>m/d/yyyy</c:formatCode>
                <c:ptCount val="499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44622</c:v>
                </c:pt>
                <c:pt idx="41">
                  <c:v>44623</c:v>
                </c:pt>
                <c:pt idx="42">
                  <c:v>44624</c:v>
                </c:pt>
                <c:pt idx="43">
                  <c:v>44627</c:v>
                </c:pt>
                <c:pt idx="44">
                  <c:v>44628</c:v>
                </c:pt>
                <c:pt idx="45">
                  <c:v>44629</c:v>
                </c:pt>
                <c:pt idx="46">
                  <c:v>44630</c:v>
                </c:pt>
                <c:pt idx="47">
                  <c:v>44631</c:v>
                </c:pt>
                <c:pt idx="48">
                  <c:v>44634</c:v>
                </c:pt>
                <c:pt idx="49">
                  <c:v>44635</c:v>
                </c:pt>
                <c:pt idx="50">
                  <c:v>44636</c:v>
                </c:pt>
                <c:pt idx="51">
                  <c:v>44637</c:v>
                </c:pt>
                <c:pt idx="52">
                  <c:v>44638</c:v>
                </c:pt>
                <c:pt idx="53">
                  <c:v>44641</c:v>
                </c:pt>
                <c:pt idx="54">
                  <c:v>44642</c:v>
                </c:pt>
                <c:pt idx="55">
                  <c:v>44643</c:v>
                </c:pt>
                <c:pt idx="56">
                  <c:v>44644</c:v>
                </c:pt>
                <c:pt idx="57">
                  <c:v>44645</c:v>
                </c:pt>
                <c:pt idx="58">
                  <c:v>44648</c:v>
                </c:pt>
                <c:pt idx="59">
                  <c:v>44649</c:v>
                </c:pt>
                <c:pt idx="60">
                  <c:v>44650</c:v>
                </c:pt>
                <c:pt idx="61">
                  <c:v>44651</c:v>
                </c:pt>
                <c:pt idx="62">
                  <c:v>44652</c:v>
                </c:pt>
                <c:pt idx="63">
                  <c:v>44655</c:v>
                </c:pt>
                <c:pt idx="64">
                  <c:v>44656</c:v>
                </c:pt>
                <c:pt idx="65">
                  <c:v>44657</c:v>
                </c:pt>
                <c:pt idx="66">
                  <c:v>44658</c:v>
                </c:pt>
                <c:pt idx="67">
                  <c:v>44659</c:v>
                </c:pt>
                <c:pt idx="68">
                  <c:v>44662</c:v>
                </c:pt>
                <c:pt idx="69">
                  <c:v>44663</c:v>
                </c:pt>
                <c:pt idx="70">
                  <c:v>44664</c:v>
                </c:pt>
                <c:pt idx="71">
                  <c:v>44665</c:v>
                </c:pt>
                <c:pt idx="72">
                  <c:v>44669</c:v>
                </c:pt>
                <c:pt idx="73">
                  <c:v>44670</c:v>
                </c:pt>
                <c:pt idx="74">
                  <c:v>44671</c:v>
                </c:pt>
                <c:pt idx="75">
                  <c:v>44673</c:v>
                </c:pt>
                <c:pt idx="76">
                  <c:v>44676</c:v>
                </c:pt>
                <c:pt idx="77">
                  <c:v>44677</c:v>
                </c:pt>
                <c:pt idx="78">
                  <c:v>44678</c:v>
                </c:pt>
                <c:pt idx="79">
                  <c:v>44679</c:v>
                </c:pt>
                <c:pt idx="80">
                  <c:v>44680</c:v>
                </c:pt>
                <c:pt idx="81">
                  <c:v>44683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44715</c:v>
                </c:pt>
                <c:pt idx="106">
                  <c:v>44718</c:v>
                </c:pt>
                <c:pt idx="107">
                  <c:v>44719</c:v>
                </c:pt>
                <c:pt idx="108">
                  <c:v>44720</c:v>
                </c:pt>
                <c:pt idx="109">
                  <c:v>44721</c:v>
                </c:pt>
                <c:pt idx="110">
                  <c:v>44722</c:v>
                </c:pt>
                <c:pt idx="111">
                  <c:v>44725</c:v>
                </c:pt>
                <c:pt idx="112">
                  <c:v>44726</c:v>
                </c:pt>
                <c:pt idx="113">
                  <c:v>44727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44802</c:v>
                </c:pt>
                <c:pt idx="166">
                  <c:v>44803</c:v>
                </c:pt>
                <c:pt idx="167">
                  <c:v>44804</c:v>
                </c:pt>
                <c:pt idx="168">
                  <c:v>44805</c:v>
                </c:pt>
                <c:pt idx="169">
                  <c:v>44806</c:v>
                </c:pt>
                <c:pt idx="170">
                  <c:v>44809</c:v>
                </c:pt>
                <c:pt idx="171">
                  <c:v>44810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44847</c:v>
                </c:pt>
                <c:pt idx="197">
                  <c:v>44848</c:v>
                </c:pt>
                <c:pt idx="198">
                  <c:v>44851</c:v>
                </c:pt>
                <c:pt idx="199">
                  <c:v>44852</c:v>
                </c:pt>
                <c:pt idx="200">
                  <c:v>44853</c:v>
                </c:pt>
                <c:pt idx="201">
                  <c:v>44854</c:v>
                </c:pt>
                <c:pt idx="202">
                  <c:v>44855</c:v>
                </c:pt>
                <c:pt idx="203">
                  <c:v>44858</c:v>
                </c:pt>
                <c:pt idx="204">
                  <c:v>44859</c:v>
                </c:pt>
                <c:pt idx="205">
                  <c:v>44860</c:v>
                </c:pt>
                <c:pt idx="206">
                  <c:v>44861</c:v>
                </c:pt>
                <c:pt idx="207">
                  <c:v>44862</c:v>
                </c:pt>
                <c:pt idx="208">
                  <c:v>44865</c:v>
                </c:pt>
                <c:pt idx="209">
                  <c:v>44866</c:v>
                </c:pt>
                <c:pt idx="210">
                  <c:v>44868</c:v>
                </c:pt>
                <c:pt idx="211">
                  <c:v>44869</c:v>
                </c:pt>
                <c:pt idx="212">
                  <c:v>44872</c:v>
                </c:pt>
                <c:pt idx="213">
                  <c:v>44873</c:v>
                </c:pt>
                <c:pt idx="214">
                  <c:v>44874</c:v>
                </c:pt>
                <c:pt idx="215">
                  <c:v>44875</c:v>
                </c:pt>
                <c:pt idx="216">
                  <c:v>44876</c:v>
                </c:pt>
                <c:pt idx="217">
                  <c:v>44879</c:v>
                </c:pt>
                <c:pt idx="218">
                  <c:v>44881</c:v>
                </c:pt>
                <c:pt idx="219">
                  <c:v>44882</c:v>
                </c:pt>
                <c:pt idx="220">
                  <c:v>44883</c:v>
                </c:pt>
                <c:pt idx="221">
                  <c:v>44886</c:v>
                </c:pt>
                <c:pt idx="222">
                  <c:v>44887</c:v>
                </c:pt>
                <c:pt idx="223">
                  <c:v>44888</c:v>
                </c:pt>
                <c:pt idx="224">
                  <c:v>44889</c:v>
                </c:pt>
                <c:pt idx="225">
                  <c:v>44890</c:v>
                </c:pt>
                <c:pt idx="226">
                  <c:v>44893</c:v>
                </c:pt>
                <c:pt idx="227">
                  <c:v>44894</c:v>
                </c:pt>
                <c:pt idx="228">
                  <c:v>44895</c:v>
                </c:pt>
                <c:pt idx="229">
                  <c:v>44896</c:v>
                </c:pt>
                <c:pt idx="230">
                  <c:v>44897</c:v>
                </c:pt>
                <c:pt idx="231">
                  <c:v>44900</c:v>
                </c:pt>
                <c:pt idx="232">
                  <c:v>44901</c:v>
                </c:pt>
                <c:pt idx="233">
                  <c:v>44902</c:v>
                </c:pt>
                <c:pt idx="234">
                  <c:v>44903</c:v>
                </c:pt>
                <c:pt idx="235">
                  <c:v>44904</c:v>
                </c:pt>
                <c:pt idx="236">
                  <c:v>44907</c:v>
                </c:pt>
                <c:pt idx="237">
                  <c:v>44908</c:v>
                </c:pt>
                <c:pt idx="238">
                  <c:v>44909</c:v>
                </c:pt>
                <c:pt idx="239">
                  <c:v>44910</c:v>
                </c:pt>
                <c:pt idx="240">
                  <c:v>44911</c:v>
                </c:pt>
                <c:pt idx="241">
                  <c:v>44914</c:v>
                </c:pt>
                <c:pt idx="242">
                  <c:v>44915</c:v>
                </c:pt>
                <c:pt idx="243">
                  <c:v>44916</c:v>
                </c:pt>
                <c:pt idx="244">
                  <c:v>44917</c:v>
                </c:pt>
                <c:pt idx="245">
                  <c:v>44918</c:v>
                </c:pt>
                <c:pt idx="246">
                  <c:v>44918</c:v>
                </c:pt>
                <c:pt idx="247">
                  <c:v>44921</c:v>
                </c:pt>
                <c:pt idx="248">
                  <c:v>44922</c:v>
                </c:pt>
                <c:pt idx="249">
                  <c:v>44923</c:v>
                </c:pt>
                <c:pt idx="250">
                  <c:v>44924</c:v>
                </c:pt>
                <c:pt idx="251">
                  <c:v>44925</c:v>
                </c:pt>
              </c:numCache>
            </c:numRef>
          </c:cat>
          <c:val>
            <c:numRef>
              <c:f>'NTN-B x DI Fut'!$D$2:$D$500</c:f>
              <c:numCache>
                <c:formatCode>0.0000</c:formatCode>
                <c:ptCount val="499"/>
                <c:pt idx="0">
                  <c:v>5.2152000000000003</c:v>
                </c:pt>
                <c:pt idx="1">
                  <c:v>5.34</c:v>
                </c:pt>
                <c:pt idx="2">
                  <c:v>5.4398999999999997</c:v>
                </c:pt>
                <c:pt idx="3">
                  <c:v>5.4957000000000003</c:v>
                </c:pt>
                <c:pt idx="4">
                  <c:v>5.6380999999999997</c:v>
                </c:pt>
                <c:pt idx="5">
                  <c:v>5.5856000000000003</c:v>
                </c:pt>
                <c:pt idx="6">
                  <c:v>5.6375999999999999</c:v>
                </c:pt>
                <c:pt idx="7">
                  <c:v>5.5315000000000003</c:v>
                </c:pt>
                <c:pt idx="8">
                  <c:v>5.5342000000000002</c:v>
                </c:pt>
                <c:pt idx="9">
                  <c:v>5.5309999999999997</c:v>
                </c:pt>
                <c:pt idx="10">
                  <c:v>5.6573000000000002</c:v>
                </c:pt>
                <c:pt idx="11">
                  <c:v>5.66</c:v>
                </c:pt>
                <c:pt idx="12">
                  <c:v>5.54</c:v>
                </c:pt>
                <c:pt idx="13">
                  <c:v>5.4878999999999998</c:v>
                </c:pt>
                <c:pt idx="14">
                  <c:v>5.4852999999999996</c:v>
                </c:pt>
                <c:pt idx="15">
                  <c:v>5.4424000000000001</c:v>
                </c:pt>
                <c:pt idx="16">
                  <c:v>5.4827000000000004</c:v>
                </c:pt>
                <c:pt idx="17">
                  <c:v>5.4954999999999998</c:v>
                </c:pt>
                <c:pt idx="18">
                  <c:v>5.6703999999999999</c:v>
                </c:pt>
                <c:pt idx="19">
                  <c:v>5.6528</c:v>
                </c:pt>
                <c:pt idx="20">
                  <c:v>5.7234999999999996</c:v>
                </c:pt>
                <c:pt idx="21">
                  <c:v>5.6543999999999999</c:v>
                </c:pt>
                <c:pt idx="22">
                  <c:v>5.58</c:v>
                </c:pt>
                <c:pt idx="23">
                  <c:v>5.3878000000000004</c:v>
                </c:pt>
                <c:pt idx="24">
                  <c:v>5.4915000000000003</c:v>
                </c:pt>
                <c:pt idx="25">
                  <c:v>5.4535999999999998</c:v>
                </c:pt>
                <c:pt idx="26">
                  <c:v>5.5571000000000002</c:v>
                </c:pt>
                <c:pt idx="27">
                  <c:v>5.6997999999999998</c:v>
                </c:pt>
                <c:pt idx="28">
                  <c:v>5.6957000000000004</c:v>
                </c:pt>
                <c:pt idx="29">
                  <c:v>5.75</c:v>
                </c:pt>
                <c:pt idx="30">
                  <c:v>5.7092000000000001</c:v>
                </c:pt>
                <c:pt idx="31">
                  <c:v>5.6131000000000002</c:v>
                </c:pt>
                <c:pt idx="32">
                  <c:v>5.6340000000000003</c:v>
                </c:pt>
                <c:pt idx="33">
                  <c:v>5.6994999999999996</c:v>
                </c:pt>
                <c:pt idx="34">
                  <c:v>5.7130000000000001</c:v>
                </c:pt>
                <c:pt idx="35">
                  <c:v>5.73</c:v>
                </c:pt>
                <c:pt idx="36">
                  <c:v>5.7939999999999996</c:v>
                </c:pt>
                <c:pt idx="37">
                  <c:v>5.7359999999999998</c:v>
                </c:pt>
                <c:pt idx="38">
                  <c:v>5.7622999999999998</c:v>
                </c:pt>
                <c:pt idx="39">
                  <c:v>5.74</c:v>
                </c:pt>
                <c:pt idx="40">
                  <c:v>5.7462</c:v>
                </c:pt>
                <c:pt idx="41">
                  <c:v>5.7511000000000001</c:v>
                </c:pt>
                <c:pt idx="42">
                  <c:v>5.8559000000000001</c:v>
                </c:pt>
                <c:pt idx="43">
                  <c:v>5.9046000000000003</c:v>
                </c:pt>
                <c:pt idx="44">
                  <c:v>5.84</c:v>
                </c:pt>
                <c:pt idx="45">
                  <c:v>5.75</c:v>
                </c:pt>
                <c:pt idx="46">
                  <c:v>5.77</c:v>
                </c:pt>
                <c:pt idx="47">
                  <c:v>5.7927999999999997</c:v>
                </c:pt>
                <c:pt idx="48">
                  <c:v>5.8441000000000001</c:v>
                </c:pt>
                <c:pt idx="49">
                  <c:v>5.7759999999999998</c:v>
                </c:pt>
                <c:pt idx="50">
                  <c:v>5.8689</c:v>
                </c:pt>
                <c:pt idx="51">
                  <c:v>5.6615000000000002</c:v>
                </c:pt>
                <c:pt idx="52">
                  <c:v>5.5353000000000003</c:v>
                </c:pt>
                <c:pt idx="53">
                  <c:v>5.4855</c:v>
                </c:pt>
                <c:pt idx="54">
                  <c:v>5.3975</c:v>
                </c:pt>
                <c:pt idx="55">
                  <c:v>5.37</c:v>
                </c:pt>
                <c:pt idx="56">
                  <c:v>5.0925000000000002</c:v>
                </c:pt>
                <c:pt idx="57">
                  <c:v>4.9696999999999996</c:v>
                </c:pt>
                <c:pt idx="58">
                  <c:v>5.0259999999999998</c:v>
                </c:pt>
                <c:pt idx="59">
                  <c:v>5.1481000000000003</c:v>
                </c:pt>
                <c:pt idx="60">
                  <c:v>5.2534000000000001</c:v>
                </c:pt>
                <c:pt idx="61">
                  <c:v>5.31</c:v>
                </c:pt>
                <c:pt idx="62">
                  <c:v>5.1520999999999999</c:v>
                </c:pt>
                <c:pt idx="63">
                  <c:v>5.1684000000000001</c:v>
                </c:pt>
                <c:pt idx="64">
                  <c:v>5.2849000000000004</c:v>
                </c:pt>
                <c:pt idx="65">
                  <c:v>5.2958999999999996</c:v>
                </c:pt>
                <c:pt idx="66">
                  <c:v>5.3017000000000003</c:v>
                </c:pt>
                <c:pt idx="67">
                  <c:v>5.4311999999999996</c:v>
                </c:pt>
                <c:pt idx="68">
                  <c:v>5.6361999999999997</c:v>
                </c:pt>
                <c:pt idx="69">
                  <c:v>5.6597</c:v>
                </c:pt>
                <c:pt idx="70">
                  <c:v>5.61</c:v>
                </c:pt>
                <c:pt idx="71">
                  <c:v>5.5396000000000001</c:v>
                </c:pt>
                <c:pt idx="72">
                  <c:v>5.4528999999999996</c:v>
                </c:pt>
                <c:pt idx="73">
                  <c:v>5.51</c:v>
                </c:pt>
                <c:pt idx="74">
                  <c:v>5.5228000000000002</c:v>
                </c:pt>
                <c:pt idx="75">
                  <c:v>5.57</c:v>
                </c:pt>
                <c:pt idx="76">
                  <c:v>5.55</c:v>
                </c:pt>
                <c:pt idx="77">
                  <c:v>5.6246999999999998</c:v>
                </c:pt>
                <c:pt idx="78">
                  <c:v>5.5472000000000001</c:v>
                </c:pt>
                <c:pt idx="79">
                  <c:v>5.52</c:v>
                </c:pt>
                <c:pt idx="80">
                  <c:v>5.54</c:v>
                </c:pt>
                <c:pt idx="81">
                  <c:v>5.5582000000000003</c:v>
                </c:pt>
                <c:pt idx="82">
                  <c:v>5.4867999999999997</c:v>
                </c:pt>
                <c:pt idx="83">
                  <c:v>5.3183999999999996</c:v>
                </c:pt>
                <c:pt idx="84">
                  <c:v>5.4154</c:v>
                </c:pt>
                <c:pt idx="85">
                  <c:v>5.47</c:v>
                </c:pt>
                <c:pt idx="86">
                  <c:v>5.5128000000000004</c:v>
                </c:pt>
                <c:pt idx="87">
                  <c:v>5.6022999999999996</c:v>
                </c:pt>
                <c:pt idx="88">
                  <c:v>5.5491000000000001</c:v>
                </c:pt>
                <c:pt idx="89">
                  <c:v>5.5563000000000002</c:v>
                </c:pt>
                <c:pt idx="90">
                  <c:v>5.49</c:v>
                </c:pt>
                <c:pt idx="91">
                  <c:v>5.43</c:v>
                </c:pt>
                <c:pt idx="92">
                  <c:v>5.4983000000000004</c:v>
                </c:pt>
                <c:pt idx="93">
                  <c:v>5.5450999999999997</c:v>
                </c:pt>
                <c:pt idx="94">
                  <c:v>5.6162999999999998</c:v>
                </c:pt>
                <c:pt idx="95">
                  <c:v>5.6344000000000003</c:v>
                </c:pt>
                <c:pt idx="96">
                  <c:v>5.71</c:v>
                </c:pt>
                <c:pt idx="97">
                  <c:v>5.82</c:v>
                </c:pt>
                <c:pt idx="98">
                  <c:v>5.8544</c:v>
                </c:pt>
                <c:pt idx="99">
                  <c:v>5.83</c:v>
                </c:pt>
                <c:pt idx="100">
                  <c:v>5.9051</c:v>
                </c:pt>
                <c:pt idx="101">
                  <c:v>5.9767000000000001</c:v>
                </c:pt>
                <c:pt idx="102">
                  <c:v>5.8067000000000002</c:v>
                </c:pt>
                <c:pt idx="103">
                  <c:v>5.7298999999999998</c:v>
                </c:pt>
                <c:pt idx="104">
                  <c:v>5.76</c:v>
                </c:pt>
                <c:pt idx="105">
                  <c:v>5.7366999999999999</c:v>
                </c:pt>
                <c:pt idx="106">
                  <c:v>5.72</c:v>
                </c:pt>
                <c:pt idx="107">
                  <c:v>5.8544999999999998</c:v>
                </c:pt>
                <c:pt idx="108">
                  <c:v>5.8762999999999996</c:v>
                </c:pt>
                <c:pt idx="109">
                  <c:v>5.9158999999999997</c:v>
                </c:pt>
                <c:pt idx="110">
                  <c:v>5.8734000000000002</c:v>
                </c:pt>
                <c:pt idx="111">
                  <c:v>5.9771000000000001</c:v>
                </c:pt>
                <c:pt idx="112">
                  <c:v>6.0766999999999998</c:v>
                </c:pt>
                <c:pt idx="113">
                  <c:v>5.8322000000000003</c:v>
                </c:pt>
                <c:pt idx="114">
                  <c:v>5.7430000000000003</c:v>
                </c:pt>
                <c:pt idx="115">
                  <c:v>5.7866</c:v>
                </c:pt>
                <c:pt idx="116">
                  <c:v>5.9443000000000001</c:v>
                </c:pt>
                <c:pt idx="117">
                  <c:v>6.0731000000000002</c:v>
                </c:pt>
                <c:pt idx="118">
                  <c:v>6.0252999999999997</c:v>
                </c:pt>
                <c:pt idx="119">
                  <c:v>5.9717000000000002</c:v>
                </c:pt>
                <c:pt idx="120">
                  <c:v>6.0233999999999996</c:v>
                </c:pt>
                <c:pt idx="121">
                  <c:v>6.1940999999999997</c:v>
                </c:pt>
                <c:pt idx="122">
                  <c:v>6.2731000000000003</c:v>
                </c:pt>
                <c:pt idx="123">
                  <c:v>6.2099000000000002</c:v>
                </c:pt>
                <c:pt idx="124">
                  <c:v>6.3573000000000004</c:v>
                </c:pt>
                <c:pt idx="125">
                  <c:v>6.43</c:v>
                </c:pt>
                <c:pt idx="126">
                  <c:v>6.5381999999999998</c:v>
                </c:pt>
                <c:pt idx="127">
                  <c:v>6.6436000000000002</c:v>
                </c:pt>
                <c:pt idx="128">
                  <c:v>6.66</c:v>
                </c:pt>
                <c:pt idx="129">
                  <c:v>6.7839999999999998</c:v>
                </c:pt>
                <c:pt idx="130">
                  <c:v>6.9192</c:v>
                </c:pt>
                <c:pt idx="131">
                  <c:v>6.9381000000000004</c:v>
                </c:pt>
                <c:pt idx="132">
                  <c:v>6.9550999999999998</c:v>
                </c:pt>
                <c:pt idx="133">
                  <c:v>7.0869999999999997</c:v>
                </c:pt>
                <c:pt idx="134">
                  <c:v>7.07</c:v>
                </c:pt>
                <c:pt idx="135">
                  <c:v>7.2206000000000001</c:v>
                </c:pt>
                <c:pt idx="136">
                  <c:v>7.3471000000000002</c:v>
                </c:pt>
                <c:pt idx="137">
                  <c:v>7.2111999999999998</c:v>
                </c:pt>
                <c:pt idx="138">
                  <c:v>7.2404999999999999</c:v>
                </c:pt>
                <c:pt idx="139">
                  <c:v>7.18</c:v>
                </c:pt>
                <c:pt idx="140">
                  <c:v>7.2053000000000003</c:v>
                </c:pt>
                <c:pt idx="141">
                  <c:v>7.2548000000000004</c:v>
                </c:pt>
                <c:pt idx="142">
                  <c:v>7.1409000000000002</c:v>
                </c:pt>
                <c:pt idx="143">
                  <c:v>6.8711000000000002</c:v>
                </c:pt>
                <c:pt idx="144">
                  <c:v>6.6689999999999996</c:v>
                </c:pt>
                <c:pt idx="145">
                  <c:v>6.6357999999999997</c:v>
                </c:pt>
                <c:pt idx="146">
                  <c:v>6.6981999999999999</c:v>
                </c:pt>
                <c:pt idx="147">
                  <c:v>6.6154000000000002</c:v>
                </c:pt>
                <c:pt idx="148">
                  <c:v>6.2249999999999996</c:v>
                </c:pt>
                <c:pt idx="149">
                  <c:v>6.1673999999999998</c:v>
                </c:pt>
                <c:pt idx="150">
                  <c:v>6.1717000000000004</c:v>
                </c:pt>
                <c:pt idx="151">
                  <c:v>6.2595000000000001</c:v>
                </c:pt>
                <c:pt idx="152">
                  <c:v>6.29</c:v>
                </c:pt>
                <c:pt idx="153">
                  <c:v>6.39</c:v>
                </c:pt>
                <c:pt idx="154">
                  <c:v>6.2401999999999997</c:v>
                </c:pt>
                <c:pt idx="155">
                  <c:v>6.24</c:v>
                </c:pt>
                <c:pt idx="156">
                  <c:v>6.3327999999999998</c:v>
                </c:pt>
                <c:pt idx="157">
                  <c:v>6.4461000000000004</c:v>
                </c:pt>
                <c:pt idx="158">
                  <c:v>6.4138999999999999</c:v>
                </c:pt>
                <c:pt idx="159">
                  <c:v>6.4691000000000001</c:v>
                </c:pt>
                <c:pt idx="160">
                  <c:v>6.5721999999999996</c:v>
                </c:pt>
                <c:pt idx="161">
                  <c:v>6.5865</c:v>
                </c:pt>
                <c:pt idx="162">
                  <c:v>6.61</c:v>
                </c:pt>
                <c:pt idx="163">
                  <c:v>6.7257999999999996</c:v>
                </c:pt>
                <c:pt idx="164">
                  <c:v>6.74</c:v>
                </c:pt>
                <c:pt idx="165">
                  <c:v>6.7675999999999998</c:v>
                </c:pt>
                <c:pt idx="166">
                  <c:v>6.8263999999999996</c:v>
                </c:pt>
                <c:pt idx="167">
                  <c:v>6.7702</c:v>
                </c:pt>
                <c:pt idx="168">
                  <c:v>6.7000999999999999</c:v>
                </c:pt>
                <c:pt idx="169">
                  <c:v>6.6582999999999997</c:v>
                </c:pt>
                <c:pt idx="170">
                  <c:v>6.7073</c:v>
                </c:pt>
                <c:pt idx="171">
                  <c:v>6.9119000000000002</c:v>
                </c:pt>
                <c:pt idx="172">
                  <c:v>6.8895999999999997</c:v>
                </c:pt>
                <c:pt idx="173">
                  <c:v>6.7952000000000004</c:v>
                </c:pt>
                <c:pt idx="174">
                  <c:v>6.8977000000000004</c:v>
                </c:pt>
                <c:pt idx="175">
                  <c:v>6.8803000000000001</c:v>
                </c:pt>
                <c:pt idx="176">
                  <c:v>6.7267999999999999</c:v>
                </c:pt>
                <c:pt idx="177">
                  <c:v>6.8829000000000002</c:v>
                </c:pt>
                <c:pt idx="178">
                  <c:v>6.8185000000000002</c:v>
                </c:pt>
                <c:pt idx="179">
                  <c:v>6.8692000000000002</c:v>
                </c:pt>
                <c:pt idx="180">
                  <c:v>6.8963000000000001</c:v>
                </c:pt>
                <c:pt idx="181">
                  <c:v>6.8387000000000002</c:v>
                </c:pt>
                <c:pt idx="182">
                  <c:v>6.5898000000000003</c:v>
                </c:pt>
                <c:pt idx="183">
                  <c:v>6.7367999999999997</c:v>
                </c:pt>
                <c:pt idx="184">
                  <c:v>6.8666</c:v>
                </c:pt>
                <c:pt idx="185">
                  <c:v>6.7244000000000002</c:v>
                </c:pt>
                <c:pt idx="186">
                  <c:v>6.72</c:v>
                </c:pt>
                <c:pt idx="187">
                  <c:v>6.6506999999999996</c:v>
                </c:pt>
                <c:pt idx="188">
                  <c:v>6.5877999999999997</c:v>
                </c:pt>
                <c:pt idx="189">
                  <c:v>6.5486000000000004</c:v>
                </c:pt>
                <c:pt idx="190">
                  <c:v>6.63</c:v>
                </c:pt>
                <c:pt idx="191">
                  <c:v>6.5121000000000002</c:v>
                </c:pt>
                <c:pt idx="192">
                  <c:v>6.4324000000000003</c:v>
                </c:pt>
                <c:pt idx="193">
                  <c:v>6.4298000000000002</c:v>
                </c:pt>
                <c:pt idx="194">
                  <c:v>6.4653</c:v>
                </c:pt>
                <c:pt idx="195">
                  <c:v>6.4512</c:v>
                </c:pt>
                <c:pt idx="196">
                  <c:v>6.3794000000000004</c:v>
                </c:pt>
                <c:pt idx="197">
                  <c:v>6.3440000000000003</c:v>
                </c:pt>
                <c:pt idx="198">
                  <c:v>6.32</c:v>
                </c:pt>
                <c:pt idx="199">
                  <c:v>6.2538999999999998</c:v>
                </c:pt>
                <c:pt idx="200">
                  <c:v>6.1829000000000001</c:v>
                </c:pt>
                <c:pt idx="201">
                  <c:v>6.1269</c:v>
                </c:pt>
                <c:pt idx="202">
                  <c:v>6.0858999999999996</c:v>
                </c:pt>
                <c:pt idx="203">
                  <c:v>6.0621999999999998</c:v>
                </c:pt>
                <c:pt idx="204">
                  <c:v>6.1208999999999998</c:v>
                </c:pt>
                <c:pt idx="205">
                  <c:v>6.1234999999999999</c:v>
                </c:pt>
                <c:pt idx="206">
                  <c:v>5.9615</c:v>
                </c:pt>
                <c:pt idx="207">
                  <c:v>5.9734999999999996</c:v>
                </c:pt>
                <c:pt idx="208">
                  <c:v>5.7807000000000004</c:v>
                </c:pt>
                <c:pt idx="209">
                  <c:v>5.8262</c:v>
                </c:pt>
                <c:pt idx="210">
                  <c:v>5.8567</c:v>
                </c:pt>
                <c:pt idx="211">
                  <c:v>5.8</c:v>
                </c:pt>
                <c:pt idx="212">
                  <c:v>5.8547000000000002</c:v>
                </c:pt>
                <c:pt idx="213">
                  <c:v>5.8930999999999996</c:v>
                </c:pt>
                <c:pt idx="214">
                  <c:v>5.97</c:v>
                </c:pt>
                <c:pt idx="215">
                  <c:v>6.4126000000000003</c:v>
                </c:pt>
                <c:pt idx="216">
                  <c:v>6.6125999999999996</c:v>
                </c:pt>
                <c:pt idx="217">
                  <c:v>6.4364999999999997</c:v>
                </c:pt>
                <c:pt idx="218">
                  <c:v>6.59</c:v>
                </c:pt>
                <c:pt idx="219">
                  <c:v>6.7165999999999997</c:v>
                </c:pt>
                <c:pt idx="220">
                  <c:v>6.7103000000000002</c:v>
                </c:pt>
                <c:pt idx="221">
                  <c:v>6.6871999999999998</c:v>
                </c:pt>
                <c:pt idx="222">
                  <c:v>6.8627000000000002</c:v>
                </c:pt>
                <c:pt idx="223">
                  <c:v>7.0534999999999997</c:v>
                </c:pt>
                <c:pt idx="224">
                  <c:v>6.9623999999999997</c:v>
                </c:pt>
                <c:pt idx="225">
                  <c:v>7.1992000000000003</c:v>
                </c:pt>
                <c:pt idx="226">
                  <c:v>7.1856999999999998</c:v>
                </c:pt>
                <c:pt idx="227">
                  <c:v>6.9927000000000001</c:v>
                </c:pt>
                <c:pt idx="228">
                  <c:v>6.8160999999999996</c:v>
                </c:pt>
                <c:pt idx="229">
                  <c:v>6.8700999999999999</c:v>
                </c:pt>
                <c:pt idx="230">
                  <c:v>6.7614999999999998</c:v>
                </c:pt>
                <c:pt idx="231">
                  <c:v>6.7816999999999998</c:v>
                </c:pt>
                <c:pt idx="232">
                  <c:v>6.7533000000000003</c:v>
                </c:pt>
                <c:pt idx="233">
                  <c:v>6.6292999999999997</c:v>
                </c:pt>
                <c:pt idx="234">
                  <c:v>6.5902000000000003</c:v>
                </c:pt>
                <c:pt idx="235">
                  <c:v>6.6010999999999997</c:v>
                </c:pt>
                <c:pt idx="236">
                  <c:v>6.8108000000000004</c:v>
                </c:pt>
                <c:pt idx="237">
                  <c:v>6.9135</c:v>
                </c:pt>
                <c:pt idx="238">
                  <c:v>6.9848999999999997</c:v>
                </c:pt>
                <c:pt idx="239">
                  <c:v>6.9241999999999999</c:v>
                </c:pt>
                <c:pt idx="240">
                  <c:v>6.9306000000000001</c:v>
                </c:pt>
                <c:pt idx="241">
                  <c:v>6.9272999999999998</c:v>
                </c:pt>
                <c:pt idx="242">
                  <c:v>6.7945000000000002</c:v>
                </c:pt>
                <c:pt idx="243">
                  <c:v>6.7877999999999998</c:v>
                </c:pt>
                <c:pt idx="244">
                  <c:v>6.7953999999999999</c:v>
                </c:pt>
                <c:pt idx="245">
                  <c:v>6.7436999999999996</c:v>
                </c:pt>
                <c:pt idx="246">
                  <c:v>6.7436999999999996</c:v>
                </c:pt>
                <c:pt idx="247">
                  <c:v>6.7599</c:v>
                </c:pt>
                <c:pt idx="248">
                  <c:v>6.7972000000000001</c:v>
                </c:pt>
                <c:pt idx="249">
                  <c:v>6.6153000000000004</c:v>
                </c:pt>
                <c:pt idx="250">
                  <c:v>6.5433000000000003</c:v>
                </c:pt>
                <c:pt idx="251">
                  <c:v>6.5433000000000003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52-4269-8D65-EBCAD6FEF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9186408"/>
        <c:axId val="1309191328"/>
      </c:lineChart>
      <c:lineChart>
        <c:grouping val="standard"/>
        <c:varyColors val="0"/>
        <c:ser>
          <c:idx val="1"/>
          <c:order val="1"/>
          <c:tx>
            <c:strRef>
              <c:f>'NTN-B x DI Fut'!$F$1</c:f>
              <c:strCache>
                <c:ptCount val="1"/>
                <c:pt idx="0">
                  <c:v>DI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'NTN-B x DI Fut'!$A$2:$A$500</c:f>
              <c:numCache>
                <c:formatCode>m/d/yyyy</c:formatCode>
                <c:ptCount val="499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44622</c:v>
                </c:pt>
                <c:pt idx="41">
                  <c:v>44623</c:v>
                </c:pt>
                <c:pt idx="42">
                  <c:v>44624</c:v>
                </c:pt>
                <c:pt idx="43">
                  <c:v>44627</c:v>
                </c:pt>
                <c:pt idx="44">
                  <c:v>44628</c:v>
                </c:pt>
                <c:pt idx="45">
                  <c:v>44629</c:v>
                </c:pt>
                <c:pt idx="46">
                  <c:v>44630</c:v>
                </c:pt>
                <c:pt idx="47">
                  <c:v>44631</c:v>
                </c:pt>
                <c:pt idx="48">
                  <c:v>44634</c:v>
                </c:pt>
                <c:pt idx="49">
                  <c:v>44635</c:v>
                </c:pt>
                <c:pt idx="50">
                  <c:v>44636</c:v>
                </c:pt>
                <c:pt idx="51">
                  <c:v>44637</c:v>
                </c:pt>
                <c:pt idx="52">
                  <c:v>44638</c:v>
                </c:pt>
                <c:pt idx="53">
                  <c:v>44641</c:v>
                </c:pt>
                <c:pt idx="54">
                  <c:v>44642</c:v>
                </c:pt>
                <c:pt idx="55">
                  <c:v>44643</c:v>
                </c:pt>
                <c:pt idx="56">
                  <c:v>44644</c:v>
                </c:pt>
                <c:pt idx="57">
                  <c:v>44645</c:v>
                </c:pt>
                <c:pt idx="58">
                  <c:v>44648</c:v>
                </c:pt>
                <c:pt idx="59">
                  <c:v>44649</c:v>
                </c:pt>
                <c:pt idx="60">
                  <c:v>44650</c:v>
                </c:pt>
                <c:pt idx="61">
                  <c:v>44651</c:v>
                </c:pt>
                <c:pt idx="62">
                  <c:v>44652</c:v>
                </c:pt>
                <c:pt idx="63">
                  <c:v>44655</c:v>
                </c:pt>
                <c:pt idx="64">
                  <c:v>44656</c:v>
                </c:pt>
                <c:pt idx="65">
                  <c:v>44657</c:v>
                </c:pt>
                <c:pt idx="66">
                  <c:v>44658</c:v>
                </c:pt>
                <c:pt idx="67">
                  <c:v>44659</c:v>
                </c:pt>
                <c:pt idx="68">
                  <c:v>44662</c:v>
                </c:pt>
                <c:pt idx="69">
                  <c:v>44663</c:v>
                </c:pt>
                <c:pt idx="70">
                  <c:v>44664</c:v>
                </c:pt>
                <c:pt idx="71">
                  <c:v>44665</c:v>
                </c:pt>
                <c:pt idx="72">
                  <c:v>44669</c:v>
                </c:pt>
                <c:pt idx="73">
                  <c:v>44670</c:v>
                </c:pt>
                <c:pt idx="74">
                  <c:v>44671</c:v>
                </c:pt>
                <c:pt idx="75">
                  <c:v>44673</c:v>
                </c:pt>
                <c:pt idx="76">
                  <c:v>44676</c:v>
                </c:pt>
                <c:pt idx="77">
                  <c:v>44677</c:v>
                </c:pt>
                <c:pt idx="78">
                  <c:v>44678</c:v>
                </c:pt>
                <c:pt idx="79">
                  <c:v>44679</c:v>
                </c:pt>
                <c:pt idx="80">
                  <c:v>44680</c:v>
                </c:pt>
                <c:pt idx="81">
                  <c:v>44683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44715</c:v>
                </c:pt>
                <c:pt idx="106">
                  <c:v>44718</c:v>
                </c:pt>
                <c:pt idx="107">
                  <c:v>44719</c:v>
                </c:pt>
                <c:pt idx="108">
                  <c:v>44720</c:v>
                </c:pt>
                <c:pt idx="109">
                  <c:v>44721</c:v>
                </c:pt>
                <c:pt idx="110">
                  <c:v>44722</c:v>
                </c:pt>
                <c:pt idx="111">
                  <c:v>44725</c:v>
                </c:pt>
                <c:pt idx="112">
                  <c:v>44726</c:v>
                </c:pt>
                <c:pt idx="113">
                  <c:v>44727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44802</c:v>
                </c:pt>
                <c:pt idx="166">
                  <c:v>44803</c:v>
                </c:pt>
                <c:pt idx="167">
                  <c:v>44804</c:v>
                </c:pt>
                <c:pt idx="168">
                  <c:v>44805</c:v>
                </c:pt>
                <c:pt idx="169">
                  <c:v>44806</c:v>
                </c:pt>
                <c:pt idx="170">
                  <c:v>44809</c:v>
                </c:pt>
                <c:pt idx="171">
                  <c:v>44810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44847</c:v>
                </c:pt>
                <c:pt idx="197">
                  <c:v>44848</c:v>
                </c:pt>
                <c:pt idx="198">
                  <c:v>44851</c:v>
                </c:pt>
                <c:pt idx="199">
                  <c:v>44852</c:v>
                </c:pt>
                <c:pt idx="200">
                  <c:v>44853</c:v>
                </c:pt>
                <c:pt idx="201">
                  <c:v>44854</c:v>
                </c:pt>
                <c:pt idx="202">
                  <c:v>44855</c:v>
                </c:pt>
                <c:pt idx="203">
                  <c:v>44858</c:v>
                </c:pt>
                <c:pt idx="204">
                  <c:v>44859</c:v>
                </c:pt>
                <c:pt idx="205">
                  <c:v>44860</c:v>
                </c:pt>
                <c:pt idx="206">
                  <c:v>44861</c:v>
                </c:pt>
                <c:pt idx="207">
                  <c:v>44862</c:v>
                </c:pt>
                <c:pt idx="208">
                  <c:v>44865</c:v>
                </c:pt>
                <c:pt idx="209">
                  <c:v>44866</c:v>
                </c:pt>
                <c:pt idx="210">
                  <c:v>44868</c:v>
                </c:pt>
                <c:pt idx="211">
                  <c:v>44869</c:v>
                </c:pt>
                <c:pt idx="212">
                  <c:v>44872</c:v>
                </c:pt>
                <c:pt idx="213">
                  <c:v>44873</c:v>
                </c:pt>
                <c:pt idx="214">
                  <c:v>44874</c:v>
                </c:pt>
                <c:pt idx="215">
                  <c:v>44875</c:v>
                </c:pt>
                <c:pt idx="216">
                  <c:v>44876</c:v>
                </c:pt>
                <c:pt idx="217">
                  <c:v>44879</c:v>
                </c:pt>
                <c:pt idx="218">
                  <c:v>44881</c:v>
                </c:pt>
                <c:pt idx="219">
                  <c:v>44882</c:v>
                </c:pt>
                <c:pt idx="220">
                  <c:v>44883</c:v>
                </c:pt>
                <c:pt idx="221">
                  <c:v>44886</c:v>
                </c:pt>
                <c:pt idx="222">
                  <c:v>44887</c:v>
                </c:pt>
                <c:pt idx="223">
                  <c:v>44888</c:v>
                </c:pt>
                <c:pt idx="224">
                  <c:v>44889</c:v>
                </c:pt>
                <c:pt idx="225">
                  <c:v>44890</c:v>
                </c:pt>
                <c:pt idx="226">
                  <c:v>44893</c:v>
                </c:pt>
                <c:pt idx="227">
                  <c:v>44894</c:v>
                </c:pt>
                <c:pt idx="228">
                  <c:v>44895</c:v>
                </c:pt>
                <c:pt idx="229">
                  <c:v>44896</c:v>
                </c:pt>
                <c:pt idx="230">
                  <c:v>44897</c:v>
                </c:pt>
                <c:pt idx="231">
                  <c:v>44900</c:v>
                </c:pt>
                <c:pt idx="232">
                  <c:v>44901</c:v>
                </c:pt>
                <c:pt idx="233">
                  <c:v>44902</c:v>
                </c:pt>
                <c:pt idx="234">
                  <c:v>44903</c:v>
                </c:pt>
                <c:pt idx="235">
                  <c:v>44904</c:v>
                </c:pt>
                <c:pt idx="236">
                  <c:v>44907</c:v>
                </c:pt>
                <c:pt idx="237">
                  <c:v>44908</c:v>
                </c:pt>
                <c:pt idx="238">
                  <c:v>44909</c:v>
                </c:pt>
                <c:pt idx="239">
                  <c:v>44910</c:v>
                </c:pt>
                <c:pt idx="240">
                  <c:v>44911</c:v>
                </c:pt>
                <c:pt idx="241">
                  <c:v>44914</c:v>
                </c:pt>
                <c:pt idx="242">
                  <c:v>44915</c:v>
                </c:pt>
                <c:pt idx="243">
                  <c:v>44916</c:v>
                </c:pt>
                <c:pt idx="244">
                  <c:v>44917</c:v>
                </c:pt>
                <c:pt idx="245">
                  <c:v>44918</c:v>
                </c:pt>
                <c:pt idx="246">
                  <c:v>44918</c:v>
                </c:pt>
                <c:pt idx="247">
                  <c:v>44921</c:v>
                </c:pt>
                <c:pt idx="248">
                  <c:v>44922</c:v>
                </c:pt>
                <c:pt idx="249">
                  <c:v>44923</c:v>
                </c:pt>
                <c:pt idx="250">
                  <c:v>44924</c:v>
                </c:pt>
                <c:pt idx="251">
                  <c:v>44925</c:v>
                </c:pt>
              </c:numCache>
            </c:numRef>
          </c:cat>
          <c:val>
            <c:numRef>
              <c:f>'NTN-B x DI Fut'!$H$2:$H$500</c:f>
              <c:numCache>
                <c:formatCode>0.00</c:formatCode>
                <c:ptCount val="499"/>
                <c:pt idx="0">
                  <c:v>10.94</c:v>
                </c:pt>
                <c:pt idx="1">
                  <c:v>11.27</c:v>
                </c:pt>
                <c:pt idx="2">
                  <c:v>11.43</c:v>
                </c:pt>
                <c:pt idx="3">
                  <c:v>11.45</c:v>
                </c:pt>
                <c:pt idx="4">
                  <c:v>11.57</c:v>
                </c:pt>
                <c:pt idx="5">
                  <c:v>11.64</c:v>
                </c:pt>
                <c:pt idx="6">
                  <c:v>11.67</c:v>
                </c:pt>
                <c:pt idx="7">
                  <c:v>11.4</c:v>
                </c:pt>
                <c:pt idx="8">
                  <c:v>11.38</c:v>
                </c:pt>
                <c:pt idx="9">
                  <c:v>11.39</c:v>
                </c:pt>
                <c:pt idx="10">
                  <c:v>11.63</c:v>
                </c:pt>
                <c:pt idx="11">
                  <c:v>11.6</c:v>
                </c:pt>
                <c:pt idx="12">
                  <c:v>11.43</c:v>
                </c:pt>
                <c:pt idx="13">
                  <c:v>11.25</c:v>
                </c:pt>
                <c:pt idx="14">
                  <c:v>11.28</c:v>
                </c:pt>
                <c:pt idx="15">
                  <c:v>11.23</c:v>
                </c:pt>
                <c:pt idx="16">
                  <c:v>11.18</c:v>
                </c:pt>
                <c:pt idx="17">
                  <c:v>11.21</c:v>
                </c:pt>
                <c:pt idx="18">
                  <c:v>11.51</c:v>
                </c:pt>
                <c:pt idx="19">
                  <c:v>11.52</c:v>
                </c:pt>
                <c:pt idx="20">
                  <c:v>11.48</c:v>
                </c:pt>
                <c:pt idx="21">
                  <c:v>11.32</c:v>
                </c:pt>
                <c:pt idx="22">
                  <c:v>11.19</c:v>
                </c:pt>
                <c:pt idx="23">
                  <c:v>11.05</c:v>
                </c:pt>
                <c:pt idx="24">
                  <c:v>11.25</c:v>
                </c:pt>
                <c:pt idx="25">
                  <c:v>11.14</c:v>
                </c:pt>
                <c:pt idx="26">
                  <c:v>11.29</c:v>
                </c:pt>
                <c:pt idx="27">
                  <c:v>11.42</c:v>
                </c:pt>
                <c:pt idx="28">
                  <c:v>11.54</c:v>
                </c:pt>
                <c:pt idx="29">
                  <c:v>11.65</c:v>
                </c:pt>
                <c:pt idx="30">
                  <c:v>11.72</c:v>
                </c:pt>
                <c:pt idx="31">
                  <c:v>11.6</c:v>
                </c:pt>
                <c:pt idx="32">
                  <c:v>11.62</c:v>
                </c:pt>
                <c:pt idx="33">
                  <c:v>11.7</c:v>
                </c:pt>
                <c:pt idx="34">
                  <c:v>11.65</c:v>
                </c:pt>
                <c:pt idx="35">
                  <c:v>11.59</c:v>
                </c:pt>
                <c:pt idx="36">
                  <c:v>11.64</c:v>
                </c:pt>
                <c:pt idx="37">
                  <c:v>11.51</c:v>
                </c:pt>
                <c:pt idx="38">
                  <c:v>11.63</c:v>
                </c:pt>
                <c:pt idx="39">
                  <c:v>11.67</c:v>
                </c:pt>
                <c:pt idx="40">
                  <c:v>11.83</c:v>
                </c:pt>
                <c:pt idx="41">
                  <c:v>12.04</c:v>
                </c:pt>
                <c:pt idx="42">
                  <c:v>12.28</c:v>
                </c:pt>
                <c:pt idx="43">
                  <c:v>12.51</c:v>
                </c:pt>
                <c:pt idx="44">
                  <c:v>12.58</c:v>
                </c:pt>
                <c:pt idx="45">
                  <c:v>12.34</c:v>
                </c:pt>
                <c:pt idx="46">
                  <c:v>12.52</c:v>
                </c:pt>
                <c:pt idx="47">
                  <c:v>12.71</c:v>
                </c:pt>
                <c:pt idx="48">
                  <c:v>12.95</c:v>
                </c:pt>
                <c:pt idx="49">
                  <c:v>12.68</c:v>
                </c:pt>
                <c:pt idx="50">
                  <c:v>12.74</c:v>
                </c:pt>
                <c:pt idx="51">
                  <c:v>12.56</c:v>
                </c:pt>
                <c:pt idx="52">
                  <c:v>12.34</c:v>
                </c:pt>
                <c:pt idx="53">
                  <c:v>12.44</c:v>
                </c:pt>
                <c:pt idx="54">
                  <c:v>12.33</c:v>
                </c:pt>
                <c:pt idx="55">
                  <c:v>12.34</c:v>
                </c:pt>
                <c:pt idx="56">
                  <c:v>11.98</c:v>
                </c:pt>
                <c:pt idx="57">
                  <c:v>11.72</c:v>
                </c:pt>
                <c:pt idx="58">
                  <c:v>11.67</c:v>
                </c:pt>
                <c:pt idx="59">
                  <c:v>11.61</c:v>
                </c:pt>
                <c:pt idx="60">
                  <c:v>11.81</c:v>
                </c:pt>
                <c:pt idx="61">
                  <c:v>11.7</c:v>
                </c:pt>
                <c:pt idx="62">
                  <c:v>11.43</c:v>
                </c:pt>
                <c:pt idx="63">
                  <c:v>11.41</c:v>
                </c:pt>
                <c:pt idx="64">
                  <c:v>11.61</c:v>
                </c:pt>
                <c:pt idx="65">
                  <c:v>11.72</c:v>
                </c:pt>
                <c:pt idx="66">
                  <c:v>11.82</c:v>
                </c:pt>
                <c:pt idx="67">
                  <c:v>12.1</c:v>
                </c:pt>
                <c:pt idx="68">
                  <c:v>12.31</c:v>
                </c:pt>
                <c:pt idx="69">
                  <c:v>12.34</c:v>
                </c:pt>
                <c:pt idx="70">
                  <c:v>12.38</c:v>
                </c:pt>
                <c:pt idx="71">
                  <c:v>12.49</c:v>
                </c:pt>
                <c:pt idx="72">
                  <c:v>12.38</c:v>
                </c:pt>
                <c:pt idx="73">
                  <c:v>12.38</c:v>
                </c:pt>
                <c:pt idx="74">
                  <c:v>12.35</c:v>
                </c:pt>
                <c:pt idx="75">
                  <c:v>12.43</c:v>
                </c:pt>
                <c:pt idx="76">
                  <c:v>12.29</c:v>
                </c:pt>
                <c:pt idx="77">
                  <c:v>12.44</c:v>
                </c:pt>
                <c:pt idx="78">
                  <c:v>12.27</c:v>
                </c:pt>
                <c:pt idx="79">
                  <c:v>12.29</c:v>
                </c:pt>
                <c:pt idx="80">
                  <c:v>12.28</c:v>
                </c:pt>
                <c:pt idx="81">
                  <c:v>12.39</c:v>
                </c:pt>
                <c:pt idx="82">
                  <c:v>12.4</c:v>
                </c:pt>
                <c:pt idx="83">
                  <c:v>12.3</c:v>
                </c:pt>
                <c:pt idx="84">
                  <c:v>12.59</c:v>
                </c:pt>
                <c:pt idx="85">
                  <c:v>12.8</c:v>
                </c:pt>
                <c:pt idx="86">
                  <c:v>12.68</c:v>
                </c:pt>
                <c:pt idx="87">
                  <c:v>12.55</c:v>
                </c:pt>
                <c:pt idx="88">
                  <c:v>12.72</c:v>
                </c:pt>
                <c:pt idx="89">
                  <c:v>12.83</c:v>
                </c:pt>
                <c:pt idx="90">
                  <c:v>12.87</c:v>
                </c:pt>
                <c:pt idx="91">
                  <c:v>12.74</c:v>
                </c:pt>
                <c:pt idx="92">
                  <c:v>12.67</c:v>
                </c:pt>
                <c:pt idx="93">
                  <c:v>12.65</c:v>
                </c:pt>
                <c:pt idx="94">
                  <c:v>12.53</c:v>
                </c:pt>
                <c:pt idx="95">
                  <c:v>12.41</c:v>
                </c:pt>
                <c:pt idx="96">
                  <c:v>12.37</c:v>
                </c:pt>
                <c:pt idx="97">
                  <c:v>12.6</c:v>
                </c:pt>
                <c:pt idx="98">
                  <c:v>12.58</c:v>
                </c:pt>
                <c:pt idx="99">
                  <c:v>12.4</c:v>
                </c:pt>
                <c:pt idx="100">
                  <c:v>12.42</c:v>
                </c:pt>
                <c:pt idx="101">
                  <c:v>12.63</c:v>
                </c:pt>
                <c:pt idx="102">
                  <c:v>12.53</c:v>
                </c:pt>
                <c:pt idx="103">
                  <c:v>12.63</c:v>
                </c:pt>
                <c:pt idx="104">
                  <c:v>12.71</c:v>
                </c:pt>
                <c:pt idx="105">
                  <c:v>12.7</c:v>
                </c:pt>
                <c:pt idx="106">
                  <c:v>12.73</c:v>
                </c:pt>
                <c:pt idx="107">
                  <c:v>12.92</c:v>
                </c:pt>
                <c:pt idx="108">
                  <c:v>12.93</c:v>
                </c:pt>
                <c:pt idx="109">
                  <c:v>12.71</c:v>
                </c:pt>
                <c:pt idx="110">
                  <c:v>12.71</c:v>
                </c:pt>
                <c:pt idx="111">
                  <c:v>13.01</c:v>
                </c:pt>
                <c:pt idx="112">
                  <c:v>13.38</c:v>
                </c:pt>
                <c:pt idx="113">
                  <c:v>13.11</c:v>
                </c:pt>
                <c:pt idx="114">
                  <c:v>12.83</c:v>
                </c:pt>
                <c:pt idx="115">
                  <c:v>12.8</c:v>
                </c:pt>
                <c:pt idx="116">
                  <c:v>12.78</c:v>
                </c:pt>
                <c:pt idx="117">
                  <c:v>12.65</c:v>
                </c:pt>
                <c:pt idx="118">
                  <c:v>12.54</c:v>
                </c:pt>
                <c:pt idx="119">
                  <c:v>12.82</c:v>
                </c:pt>
                <c:pt idx="120">
                  <c:v>12.9</c:v>
                </c:pt>
                <c:pt idx="121">
                  <c:v>13.21</c:v>
                </c:pt>
                <c:pt idx="122">
                  <c:v>13.19</c:v>
                </c:pt>
                <c:pt idx="123">
                  <c:v>13.02</c:v>
                </c:pt>
                <c:pt idx="124">
                  <c:v>12.93</c:v>
                </c:pt>
                <c:pt idx="125">
                  <c:v>13.06</c:v>
                </c:pt>
                <c:pt idx="126">
                  <c:v>13.17</c:v>
                </c:pt>
                <c:pt idx="127">
                  <c:v>13.19</c:v>
                </c:pt>
                <c:pt idx="128">
                  <c:v>13.13</c:v>
                </c:pt>
                <c:pt idx="129">
                  <c:v>13.27</c:v>
                </c:pt>
                <c:pt idx="130">
                  <c:v>13.56</c:v>
                </c:pt>
                <c:pt idx="131">
                  <c:v>13.36</c:v>
                </c:pt>
                <c:pt idx="132">
                  <c:v>13.4</c:v>
                </c:pt>
                <c:pt idx="133">
                  <c:v>13.55</c:v>
                </c:pt>
                <c:pt idx="134">
                  <c:v>13.43</c:v>
                </c:pt>
                <c:pt idx="135">
                  <c:v>13.65</c:v>
                </c:pt>
                <c:pt idx="136">
                  <c:v>13.74</c:v>
                </c:pt>
                <c:pt idx="137">
                  <c:v>13.6</c:v>
                </c:pt>
                <c:pt idx="138">
                  <c:v>13.71</c:v>
                </c:pt>
                <c:pt idx="139">
                  <c:v>13.54</c:v>
                </c:pt>
                <c:pt idx="140">
                  <c:v>13.44</c:v>
                </c:pt>
                <c:pt idx="141">
                  <c:v>13.45</c:v>
                </c:pt>
                <c:pt idx="142">
                  <c:v>13.34</c:v>
                </c:pt>
                <c:pt idx="143">
                  <c:v>13.15</c:v>
                </c:pt>
                <c:pt idx="144">
                  <c:v>12.97</c:v>
                </c:pt>
                <c:pt idx="145">
                  <c:v>12.86</c:v>
                </c:pt>
                <c:pt idx="146">
                  <c:v>12.94</c:v>
                </c:pt>
                <c:pt idx="147">
                  <c:v>12.86</c:v>
                </c:pt>
                <c:pt idx="148">
                  <c:v>12.49</c:v>
                </c:pt>
                <c:pt idx="149">
                  <c:v>12.5</c:v>
                </c:pt>
                <c:pt idx="150">
                  <c:v>12.34</c:v>
                </c:pt>
                <c:pt idx="151">
                  <c:v>12.37</c:v>
                </c:pt>
                <c:pt idx="152">
                  <c:v>12.35</c:v>
                </c:pt>
                <c:pt idx="153">
                  <c:v>12.41</c:v>
                </c:pt>
                <c:pt idx="154">
                  <c:v>12.22</c:v>
                </c:pt>
                <c:pt idx="155">
                  <c:v>12.15</c:v>
                </c:pt>
                <c:pt idx="156">
                  <c:v>12.14</c:v>
                </c:pt>
                <c:pt idx="157">
                  <c:v>12.29</c:v>
                </c:pt>
                <c:pt idx="158">
                  <c:v>12.43</c:v>
                </c:pt>
                <c:pt idx="159">
                  <c:v>12.61</c:v>
                </c:pt>
                <c:pt idx="160">
                  <c:v>12.59</c:v>
                </c:pt>
                <c:pt idx="161">
                  <c:v>12.44</c:v>
                </c:pt>
                <c:pt idx="162">
                  <c:v>12.5</c:v>
                </c:pt>
                <c:pt idx="163">
                  <c:v>12.62</c:v>
                </c:pt>
                <c:pt idx="164">
                  <c:v>12.49</c:v>
                </c:pt>
                <c:pt idx="165">
                  <c:v>12.61</c:v>
                </c:pt>
                <c:pt idx="166">
                  <c:v>12.55</c:v>
                </c:pt>
                <c:pt idx="167">
                  <c:v>12.41</c:v>
                </c:pt>
                <c:pt idx="168">
                  <c:v>12.27</c:v>
                </c:pt>
                <c:pt idx="169">
                  <c:v>12.23</c:v>
                </c:pt>
                <c:pt idx="170">
                  <c:v>12.18</c:v>
                </c:pt>
                <c:pt idx="171">
                  <c:v>12.46</c:v>
                </c:pt>
                <c:pt idx="172">
                  <c:v>12.33</c:v>
                </c:pt>
                <c:pt idx="173">
                  <c:v>12.2</c:v>
                </c:pt>
                <c:pt idx="174">
                  <c:v>12.27</c:v>
                </c:pt>
                <c:pt idx="175">
                  <c:v>12.45</c:v>
                </c:pt>
                <c:pt idx="176">
                  <c:v>12.44</c:v>
                </c:pt>
                <c:pt idx="177">
                  <c:v>12.57</c:v>
                </c:pt>
                <c:pt idx="178">
                  <c:v>12.56</c:v>
                </c:pt>
                <c:pt idx="179">
                  <c:v>12.53</c:v>
                </c:pt>
                <c:pt idx="180">
                  <c:v>12.53</c:v>
                </c:pt>
                <c:pt idx="181">
                  <c:v>12.34</c:v>
                </c:pt>
                <c:pt idx="182">
                  <c:v>12.03</c:v>
                </c:pt>
                <c:pt idx="183">
                  <c:v>12.1</c:v>
                </c:pt>
                <c:pt idx="184">
                  <c:v>12.3</c:v>
                </c:pt>
                <c:pt idx="185">
                  <c:v>12.07</c:v>
                </c:pt>
                <c:pt idx="186">
                  <c:v>12.19</c:v>
                </c:pt>
                <c:pt idx="187">
                  <c:v>12.18</c:v>
                </c:pt>
                <c:pt idx="188">
                  <c:v>12.04</c:v>
                </c:pt>
                <c:pt idx="189">
                  <c:v>11.97</c:v>
                </c:pt>
                <c:pt idx="190">
                  <c:v>11.97</c:v>
                </c:pt>
                <c:pt idx="191">
                  <c:v>11.99</c:v>
                </c:pt>
                <c:pt idx="192">
                  <c:v>12.02</c:v>
                </c:pt>
                <c:pt idx="193">
                  <c:v>12.06</c:v>
                </c:pt>
                <c:pt idx="194">
                  <c:v>11.99</c:v>
                </c:pt>
                <c:pt idx="195">
                  <c:v>12.1</c:v>
                </c:pt>
                <c:pt idx="196">
                  <c:v>12.13</c:v>
                </c:pt>
                <c:pt idx="197">
                  <c:v>12.24</c:v>
                </c:pt>
                <c:pt idx="198">
                  <c:v>12.13</c:v>
                </c:pt>
                <c:pt idx="199">
                  <c:v>12.11</c:v>
                </c:pt>
                <c:pt idx="200">
                  <c:v>12.16</c:v>
                </c:pt>
                <c:pt idx="201">
                  <c:v>12.18</c:v>
                </c:pt>
                <c:pt idx="202">
                  <c:v>12.17</c:v>
                </c:pt>
                <c:pt idx="203">
                  <c:v>12.22</c:v>
                </c:pt>
                <c:pt idx="204">
                  <c:v>12.3</c:v>
                </c:pt>
                <c:pt idx="205">
                  <c:v>12.35</c:v>
                </c:pt>
                <c:pt idx="206">
                  <c:v>12.3</c:v>
                </c:pt>
                <c:pt idx="207">
                  <c:v>12.3</c:v>
                </c:pt>
                <c:pt idx="208">
                  <c:v>12.2</c:v>
                </c:pt>
                <c:pt idx="209">
                  <c:v>12.2</c:v>
                </c:pt>
                <c:pt idx="210">
                  <c:v>12.27</c:v>
                </c:pt>
                <c:pt idx="211">
                  <c:v>12.21</c:v>
                </c:pt>
                <c:pt idx="212">
                  <c:v>12.37</c:v>
                </c:pt>
                <c:pt idx="213">
                  <c:v>12.41</c:v>
                </c:pt>
                <c:pt idx="214">
                  <c:v>12.41</c:v>
                </c:pt>
                <c:pt idx="215">
                  <c:v>13.26</c:v>
                </c:pt>
                <c:pt idx="216">
                  <c:v>13.6</c:v>
                </c:pt>
                <c:pt idx="217">
                  <c:v>13.37</c:v>
                </c:pt>
                <c:pt idx="218">
                  <c:v>13.76</c:v>
                </c:pt>
                <c:pt idx="219">
                  <c:v>13.94</c:v>
                </c:pt>
                <c:pt idx="220">
                  <c:v>14.08</c:v>
                </c:pt>
                <c:pt idx="221">
                  <c:v>13.96</c:v>
                </c:pt>
                <c:pt idx="222">
                  <c:v>14.1</c:v>
                </c:pt>
                <c:pt idx="223">
                  <c:v>14.36</c:v>
                </c:pt>
                <c:pt idx="224">
                  <c:v>14.05</c:v>
                </c:pt>
                <c:pt idx="225">
                  <c:v>14.25</c:v>
                </c:pt>
                <c:pt idx="226">
                  <c:v>14.06</c:v>
                </c:pt>
                <c:pt idx="227">
                  <c:v>13.63</c:v>
                </c:pt>
                <c:pt idx="228">
                  <c:v>13.5</c:v>
                </c:pt>
                <c:pt idx="229">
                  <c:v>13.58</c:v>
                </c:pt>
                <c:pt idx="230">
                  <c:v>13.41</c:v>
                </c:pt>
                <c:pt idx="231">
                  <c:v>13.59</c:v>
                </c:pt>
                <c:pt idx="232">
                  <c:v>13.63</c:v>
                </c:pt>
                <c:pt idx="233">
                  <c:v>13.46</c:v>
                </c:pt>
                <c:pt idx="234">
                  <c:v>13.49</c:v>
                </c:pt>
                <c:pt idx="235">
                  <c:v>13.5</c:v>
                </c:pt>
                <c:pt idx="236">
                  <c:v>13.75</c:v>
                </c:pt>
                <c:pt idx="237">
                  <c:v>13.94</c:v>
                </c:pt>
                <c:pt idx="238">
                  <c:v>14.03</c:v>
                </c:pt>
                <c:pt idx="239">
                  <c:v>13.79</c:v>
                </c:pt>
                <c:pt idx="240">
                  <c:v>13.9</c:v>
                </c:pt>
                <c:pt idx="241">
                  <c:v>13.87</c:v>
                </c:pt>
                <c:pt idx="242">
                  <c:v>13.59</c:v>
                </c:pt>
                <c:pt idx="243">
                  <c:v>13.52</c:v>
                </c:pt>
                <c:pt idx="244">
                  <c:v>13.36</c:v>
                </c:pt>
                <c:pt idx="245">
                  <c:v>13.15</c:v>
                </c:pt>
                <c:pt idx="246">
                  <c:v>13.15</c:v>
                </c:pt>
                <c:pt idx="247">
                  <c:v>13.25</c:v>
                </c:pt>
                <c:pt idx="248">
                  <c:v>13.21</c:v>
                </c:pt>
                <c:pt idx="249">
                  <c:v>13.04</c:v>
                </c:pt>
                <c:pt idx="250">
                  <c:v>13</c:v>
                </c:pt>
                <c:pt idx="25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52-4269-8D65-EBCAD6FEF560}"/>
            </c:ext>
          </c:extLst>
        </c:ser>
        <c:ser>
          <c:idx val="2"/>
          <c:order val="2"/>
          <c:tx>
            <c:strRef>
              <c:f>'NTN-B x DI Fut'!$J$1</c:f>
              <c:strCache>
                <c:ptCount val="1"/>
                <c:pt idx="0">
                  <c:v>Inflação Implícita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'NTN-B x DI Fut'!$A$2:$A$500</c:f>
              <c:numCache>
                <c:formatCode>m/d/yyyy</c:formatCode>
                <c:ptCount val="499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44622</c:v>
                </c:pt>
                <c:pt idx="41">
                  <c:v>44623</c:v>
                </c:pt>
                <c:pt idx="42">
                  <c:v>44624</c:v>
                </c:pt>
                <c:pt idx="43">
                  <c:v>44627</c:v>
                </c:pt>
                <c:pt idx="44">
                  <c:v>44628</c:v>
                </c:pt>
                <c:pt idx="45">
                  <c:v>44629</c:v>
                </c:pt>
                <c:pt idx="46">
                  <c:v>44630</c:v>
                </c:pt>
                <c:pt idx="47">
                  <c:v>44631</c:v>
                </c:pt>
                <c:pt idx="48">
                  <c:v>44634</c:v>
                </c:pt>
                <c:pt idx="49">
                  <c:v>44635</c:v>
                </c:pt>
                <c:pt idx="50">
                  <c:v>44636</c:v>
                </c:pt>
                <c:pt idx="51">
                  <c:v>44637</c:v>
                </c:pt>
                <c:pt idx="52">
                  <c:v>44638</c:v>
                </c:pt>
                <c:pt idx="53">
                  <c:v>44641</c:v>
                </c:pt>
                <c:pt idx="54">
                  <c:v>44642</c:v>
                </c:pt>
                <c:pt idx="55">
                  <c:v>44643</c:v>
                </c:pt>
                <c:pt idx="56">
                  <c:v>44644</c:v>
                </c:pt>
                <c:pt idx="57">
                  <c:v>44645</c:v>
                </c:pt>
                <c:pt idx="58">
                  <c:v>44648</c:v>
                </c:pt>
                <c:pt idx="59">
                  <c:v>44649</c:v>
                </c:pt>
                <c:pt idx="60">
                  <c:v>44650</c:v>
                </c:pt>
                <c:pt idx="61">
                  <c:v>44651</c:v>
                </c:pt>
                <c:pt idx="62">
                  <c:v>44652</c:v>
                </c:pt>
                <c:pt idx="63">
                  <c:v>44655</c:v>
                </c:pt>
                <c:pt idx="64">
                  <c:v>44656</c:v>
                </c:pt>
                <c:pt idx="65">
                  <c:v>44657</c:v>
                </c:pt>
                <c:pt idx="66">
                  <c:v>44658</c:v>
                </c:pt>
                <c:pt idx="67">
                  <c:v>44659</c:v>
                </c:pt>
                <c:pt idx="68">
                  <c:v>44662</c:v>
                </c:pt>
                <c:pt idx="69">
                  <c:v>44663</c:v>
                </c:pt>
                <c:pt idx="70">
                  <c:v>44664</c:v>
                </c:pt>
                <c:pt idx="71">
                  <c:v>44665</c:v>
                </c:pt>
                <c:pt idx="72">
                  <c:v>44669</c:v>
                </c:pt>
                <c:pt idx="73">
                  <c:v>44670</c:v>
                </c:pt>
                <c:pt idx="74">
                  <c:v>44671</c:v>
                </c:pt>
                <c:pt idx="75">
                  <c:v>44673</c:v>
                </c:pt>
                <c:pt idx="76">
                  <c:v>44676</c:v>
                </c:pt>
                <c:pt idx="77">
                  <c:v>44677</c:v>
                </c:pt>
                <c:pt idx="78">
                  <c:v>44678</c:v>
                </c:pt>
                <c:pt idx="79">
                  <c:v>44679</c:v>
                </c:pt>
                <c:pt idx="80">
                  <c:v>44680</c:v>
                </c:pt>
                <c:pt idx="81">
                  <c:v>44683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44715</c:v>
                </c:pt>
                <c:pt idx="106">
                  <c:v>44718</c:v>
                </c:pt>
                <c:pt idx="107">
                  <c:v>44719</c:v>
                </c:pt>
                <c:pt idx="108">
                  <c:v>44720</c:v>
                </c:pt>
                <c:pt idx="109">
                  <c:v>44721</c:v>
                </c:pt>
                <c:pt idx="110">
                  <c:v>44722</c:v>
                </c:pt>
                <c:pt idx="111">
                  <c:v>44725</c:v>
                </c:pt>
                <c:pt idx="112">
                  <c:v>44726</c:v>
                </c:pt>
                <c:pt idx="113">
                  <c:v>44727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44802</c:v>
                </c:pt>
                <c:pt idx="166">
                  <c:v>44803</c:v>
                </c:pt>
                <c:pt idx="167">
                  <c:v>44804</c:v>
                </c:pt>
                <c:pt idx="168">
                  <c:v>44805</c:v>
                </c:pt>
                <c:pt idx="169">
                  <c:v>44806</c:v>
                </c:pt>
                <c:pt idx="170">
                  <c:v>44809</c:v>
                </c:pt>
                <c:pt idx="171">
                  <c:v>44810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44847</c:v>
                </c:pt>
                <c:pt idx="197">
                  <c:v>44848</c:v>
                </c:pt>
                <c:pt idx="198">
                  <c:v>44851</c:v>
                </c:pt>
                <c:pt idx="199">
                  <c:v>44852</c:v>
                </c:pt>
                <c:pt idx="200">
                  <c:v>44853</c:v>
                </c:pt>
                <c:pt idx="201">
                  <c:v>44854</c:v>
                </c:pt>
                <c:pt idx="202">
                  <c:v>44855</c:v>
                </c:pt>
                <c:pt idx="203">
                  <c:v>44858</c:v>
                </c:pt>
                <c:pt idx="204">
                  <c:v>44859</c:v>
                </c:pt>
                <c:pt idx="205">
                  <c:v>44860</c:v>
                </c:pt>
                <c:pt idx="206">
                  <c:v>44861</c:v>
                </c:pt>
                <c:pt idx="207">
                  <c:v>44862</c:v>
                </c:pt>
                <c:pt idx="208">
                  <c:v>44865</c:v>
                </c:pt>
                <c:pt idx="209">
                  <c:v>44866</c:v>
                </c:pt>
                <c:pt idx="210">
                  <c:v>44868</c:v>
                </c:pt>
                <c:pt idx="211">
                  <c:v>44869</c:v>
                </c:pt>
                <c:pt idx="212">
                  <c:v>44872</c:v>
                </c:pt>
                <c:pt idx="213">
                  <c:v>44873</c:v>
                </c:pt>
                <c:pt idx="214">
                  <c:v>44874</c:v>
                </c:pt>
                <c:pt idx="215">
                  <c:v>44875</c:v>
                </c:pt>
                <c:pt idx="216">
                  <c:v>44876</c:v>
                </c:pt>
                <c:pt idx="217">
                  <c:v>44879</c:v>
                </c:pt>
                <c:pt idx="218">
                  <c:v>44881</c:v>
                </c:pt>
                <c:pt idx="219">
                  <c:v>44882</c:v>
                </c:pt>
                <c:pt idx="220">
                  <c:v>44883</c:v>
                </c:pt>
                <c:pt idx="221">
                  <c:v>44886</c:v>
                </c:pt>
                <c:pt idx="222">
                  <c:v>44887</c:v>
                </c:pt>
                <c:pt idx="223">
                  <c:v>44888</c:v>
                </c:pt>
                <c:pt idx="224">
                  <c:v>44889</c:v>
                </c:pt>
                <c:pt idx="225">
                  <c:v>44890</c:v>
                </c:pt>
                <c:pt idx="226">
                  <c:v>44893</c:v>
                </c:pt>
                <c:pt idx="227">
                  <c:v>44894</c:v>
                </c:pt>
                <c:pt idx="228">
                  <c:v>44895</c:v>
                </c:pt>
                <c:pt idx="229">
                  <c:v>44896</c:v>
                </c:pt>
                <c:pt idx="230">
                  <c:v>44897</c:v>
                </c:pt>
                <c:pt idx="231">
                  <c:v>44900</c:v>
                </c:pt>
                <c:pt idx="232">
                  <c:v>44901</c:v>
                </c:pt>
                <c:pt idx="233">
                  <c:v>44902</c:v>
                </c:pt>
                <c:pt idx="234">
                  <c:v>44903</c:v>
                </c:pt>
                <c:pt idx="235">
                  <c:v>44904</c:v>
                </c:pt>
                <c:pt idx="236">
                  <c:v>44907</c:v>
                </c:pt>
                <c:pt idx="237">
                  <c:v>44908</c:v>
                </c:pt>
                <c:pt idx="238">
                  <c:v>44909</c:v>
                </c:pt>
                <c:pt idx="239">
                  <c:v>44910</c:v>
                </c:pt>
                <c:pt idx="240">
                  <c:v>44911</c:v>
                </c:pt>
                <c:pt idx="241">
                  <c:v>44914</c:v>
                </c:pt>
                <c:pt idx="242">
                  <c:v>44915</c:v>
                </c:pt>
                <c:pt idx="243">
                  <c:v>44916</c:v>
                </c:pt>
                <c:pt idx="244">
                  <c:v>44917</c:v>
                </c:pt>
                <c:pt idx="245">
                  <c:v>44918</c:v>
                </c:pt>
                <c:pt idx="246">
                  <c:v>44918</c:v>
                </c:pt>
                <c:pt idx="247">
                  <c:v>44921</c:v>
                </c:pt>
                <c:pt idx="248">
                  <c:v>44922</c:v>
                </c:pt>
                <c:pt idx="249">
                  <c:v>44923</c:v>
                </c:pt>
                <c:pt idx="250">
                  <c:v>44924</c:v>
                </c:pt>
                <c:pt idx="251">
                  <c:v>44925</c:v>
                </c:pt>
              </c:numCache>
            </c:numRef>
          </c:cat>
          <c:val>
            <c:numRef>
              <c:f>'NTN-B x DI Fut'!$J$2:$J$500</c:f>
              <c:numCache>
                <c:formatCode>0.00</c:formatCode>
                <c:ptCount val="499"/>
                <c:pt idx="0">
                  <c:v>5.4410389373398482</c:v>
                </c:pt>
                <c:pt idx="1">
                  <c:v>5.6293905449022352</c:v>
                </c:pt>
                <c:pt idx="2">
                  <c:v>5.6810562225495298</c:v>
                </c:pt>
                <c:pt idx="3">
                  <c:v>5.6441163004748107</c:v>
                </c:pt>
                <c:pt idx="4">
                  <c:v>5.6153035694507913</c:v>
                </c:pt>
                <c:pt idx="5">
                  <c:v>5.7341152581412702</c:v>
                </c:pt>
                <c:pt idx="6">
                  <c:v>5.7104667277560361</c:v>
                </c:pt>
                <c:pt idx="7">
                  <c:v>5.5608988785339042</c:v>
                </c:pt>
                <c:pt idx="8">
                  <c:v>5.5392469929179233</c:v>
                </c:pt>
                <c:pt idx="9">
                  <c:v>5.5519231315916739</c:v>
                </c:pt>
                <c:pt idx="10">
                  <c:v>5.6528985692422706</c:v>
                </c:pt>
                <c:pt idx="11">
                  <c:v>5.6218057921635589</c:v>
                </c:pt>
                <c:pt idx="12">
                  <c:v>5.58082243699074</c:v>
                </c:pt>
                <c:pt idx="13">
                  <c:v>5.4623326466827216</c:v>
                </c:pt>
                <c:pt idx="14">
                  <c:v>5.4933720622683868</c:v>
                </c:pt>
                <c:pt idx="15">
                  <c:v>5.488873546125661</c:v>
                </c:pt>
                <c:pt idx="16">
                  <c:v>5.4011700496858772</c:v>
                </c:pt>
                <c:pt idx="17">
                  <c:v>5.4168187268651247</c:v>
                </c:pt>
                <c:pt idx="18">
                  <c:v>5.526240082369327</c:v>
                </c:pt>
                <c:pt idx="19">
                  <c:v>5.5532839640785703</c:v>
                </c:pt>
                <c:pt idx="20">
                  <c:v>5.4448632517841489</c:v>
                </c:pt>
                <c:pt idx="21">
                  <c:v>5.3623890722960921</c:v>
                </c:pt>
                <c:pt idx="22">
                  <c:v>5.3135063458988219</c:v>
                </c:pt>
                <c:pt idx="23">
                  <c:v>5.3727281525945081</c:v>
                </c:pt>
                <c:pt idx="24">
                  <c:v>5.4587336420469867</c:v>
                </c:pt>
                <c:pt idx="25">
                  <c:v>5.3923242070446076</c:v>
                </c:pt>
                <c:pt idx="26">
                  <c:v>5.4310889556458131</c:v>
                </c:pt>
                <c:pt idx="27">
                  <c:v>5.4117415548563086</c:v>
                </c:pt>
                <c:pt idx="28">
                  <c:v>5.5293640138624367</c:v>
                </c:pt>
                <c:pt idx="29">
                  <c:v>5.5791962174940757</c:v>
                </c:pt>
                <c:pt idx="30">
                  <c:v>5.6861654425537367</c:v>
                </c:pt>
                <c:pt idx="31">
                  <c:v>5.6687096581768959</c:v>
                </c:pt>
                <c:pt idx="32">
                  <c:v>5.6667360887592944</c:v>
                </c:pt>
                <c:pt idx="33">
                  <c:v>5.6769426534657219</c:v>
                </c:pt>
                <c:pt idx="34">
                  <c:v>5.6161493856006439</c:v>
                </c:pt>
                <c:pt idx="35">
                  <c:v>5.5424193700936319</c:v>
                </c:pt>
                <c:pt idx="36">
                  <c:v>5.5258332230561313</c:v>
                </c:pt>
                <c:pt idx="37">
                  <c:v>5.460770220170974</c:v>
                </c:pt>
                <c:pt idx="38">
                  <c:v>5.5480071821433663</c:v>
                </c:pt>
                <c:pt idx="39">
                  <c:v>5.6080953281634427</c:v>
                </c:pt>
                <c:pt idx="40">
                  <c:v>5.7532090987666873</c:v>
                </c:pt>
                <c:pt idx="41">
                  <c:v>5.946888495722491</c:v>
                </c:pt>
                <c:pt idx="42">
                  <c:v>6.0687217245330771</c:v>
                </c:pt>
                <c:pt idx="43">
                  <c:v>6.2371228445223359</c:v>
                </c:pt>
                <c:pt idx="44">
                  <c:v>6.3681027966742132</c:v>
                </c:pt>
                <c:pt idx="45">
                  <c:v>6.2316784869976161</c:v>
                </c:pt>
                <c:pt idx="46">
                  <c:v>6.3817717689325759</c:v>
                </c:pt>
                <c:pt idx="47">
                  <c:v>6.5384411793619313</c:v>
                </c:pt>
                <c:pt idx="48">
                  <c:v>6.7135532353716387</c:v>
                </c:pt>
                <c:pt idx="49">
                  <c:v>6.5270004537891335</c:v>
                </c:pt>
                <c:pt idx="50">
                  <c:v>6.49019683778711</c:v>
                </c:pt>
                <c:pt idx="51">
                  <c:v>6.5288681307760887</c:v>
                </c:pt>
                <c:pt idx="52">
                  <c:v>6.4477951926985577</c:v>
                </c:pt>
                <c:pt idx="53">
                  <c:v>6.5928492541628803</c:v>
                </c:pt>
                <c:pt idx="54">
                  <c:v>6.577480490523957</c:v>
                </c:pt>
                <c:pt idx="55">
                  <c:v>6.6147859922178753</c:v>
                </c:pt>
                <c:pt idx="56">
                  <c:v>6.5537502676213721</c:v>
                </c:pt>
                <c:pt idx="57">
                  <c:v>6.4307128628547039</c:v>
                </c:pt>
                <c:pt idx="58">
                  <c:v>6.3260525964999204</c:v>
                </c:pt>
                <c:pt idx="59">
                  <c:v>6.1455223632191247</c:v>
                </c:pt>
                <c:pt idx="60">
                  <c:v>6.2293474605095822</c:v>
                </c:pt>
                <c:pt idx="61">
                  <c:v>6.0677998290760593</c:v>
                </c:pt>
                <c:pt idx="62">
                  <c:v>5.9703039692027282</c:v>
                </c:pt>
                <c:pt idx="63">
                  <c:v>5.9348625632794638</c:v>
                </c:pt>
                <c:pt idx="64">
                  <c:v>6.0076041293670945</c:v>
                </c:pt>
                <c:pt idx="65">
                  <c:v>6.1009972847945626</c:v>
                </c:pt>
                <c:pt idx="66">
                  <c:v>6.1901184881155702</c:v>
                </c:pt>
                <c:pt idx="67">
                  <c:v>6.3252623511825812</c:v>
                </c:pt>
                <c:pt idx="68">
                  <c:v>6.3177206298598465</c:v>
                </c:pt>
                <c:pt idx="69">
                  <c:v>6.322467317245839</c:v>
                </c:pt>
                <c:pt idx="70">
                  <c:v>6.4103778051320726</c:v>
                </c:pt>
                <c:pt idx="71">
                  <c:v>6.585584936838873</c:v>
                </c:pt>
                <c:pt idx="72">
                  <c:v>6.5689042216951599</c:v>
                </c:pt>
                <c:pt idx="73">
                  <c:v>6.5112311629229369</c:v>
                </c:pt>
                <c:pt idx="74">
                  <c:v>6.4698813905620378</c:v>
                </c:pt>
                <c:pt idx="75">
                  <c:v>6.49805816046225</c:v>
                </c:pt>
                <c:pt idx="76">
                  <c:v>6.3855992420653651</c:v>
                </c:pt>
                <c:pt idx="77">
                  <c:v>6.4523733558533358</c:v>
                </c:pt>
                <c:pt idx="78">
                  <c:v>6.3694726150954395</c:v>
                </c:pt>
                <c:pt idx="79">
                  <c:v>6.4158453373768021</c:v>
                </c:pt>
                <c:pt idx="80">
                  <c:v>6.3862042827364185</c:v>
                </c:pt>
                <c:pt idx="81">
                  <c:v>6.472069436576211</c:v>
                </c:pt>
                <c:pt idx="82">
                  <c:v>6.5536161870490162</c:v>
                </c:pt>
                <c:pt idx="83">
                  <c:v>6.6290410792416266</c:v>
                </c:pt>
                <c:pt idx="84">
                  <c:v>6.8060264439541163</c:v>
                </c:pt>
                <c:pt idx="85">
                  <c:v>6.9498435574097073</c:v>
                </c:pt>
                <c:pt idx="86">
                  <c:v>6.7927303606766243</c:v>
                </c:pt>
                <c:pt idx="87">
                  <c:v>6.579118068451173</c:v>
                </c:pt>
                <c:pt idx="88">
                  <c:v>6.7938997111297139</c:v>
                </c:pt>
                <c:pt idx="89">
                  <c:v>6.8908250857599329</c:v>
                </c:pt>
                <c:pt idx="90">
                  <c:v>6.9959237842449618</c:v>
                </c:pt>
                <c:pt idx="91">
                  <c:v>6.9335103860381331</c:v>
                </c:pt>
                <c:pt idx="92">
                  <c:v>6.7979294453085926</c:v>
                </c:pt>
                <c:pt idx="93">
                  <c:v>6.7316246798762025</c:v>
                </c:pt>
                <c:pt idx="94">
                  <c:v>6.5460539708359411</c:v>
                </c:pt>
                <c:pt idx="95">
                  <c:v>6.4141984050650303</c:v>
                </c:pt>
                <c:pt idx="96">
                  <c:v>6.3002554157600921</c:v>
                </c:pt>
                <c:pt idx="97">
                  <c:v>6.4071064071063999</c:v>
                </c:pt>
                <c:pt idx="98">
                  <c:v>6.3536329146450132</c:v>
                </c:pt>
                <c:pt idx="99">
                  <c:v>6.2080695454975077</c:v>
                </c:pt>
                <c:pt idx="100">
                  <c:v>6.1516395338846008</c:v>
                </c:pt>
                <c:pt idx="101">
                  <c:v>6.2780781058478174</c:v>
                </c:pt>
                <c:pt idx="102">
                  <c:v>6.3543234974722695</c:v>
                </c:pt>
                <c:pt idx="103">
                  <c:v>6.5261576904924734</c:v>
                </c:pt>
                <c:pt idx="104">
                  <c:v>6.5714826021179951</c:v>
                </c:pt>
                <c:pt idx="105">
                  <c:v>6.5855090994895837</c:v>
                </c:pt>
                <c:pt idx="106">
                  <c:v>6.6307226636397987</c:v>
                </c:pt>
                <c:pt idx="107">
                  <c:v>6.6747280465166758</c:v>
                </c:pt>
                <c:pt idx="108">
                  <c:v>6.662208634038036</c:v>
                </c:pt>
                <c:pt idx="109">
                  <c:v>6.4146176353125473</c:v>
                </c:pt>
                <c:pt idx="110">
                  <c:v>6.4573348924281238</c:v>
                </c:pt>
                <c:pt idx="111">
                  <c:v>6.6362450000990947</c:v>
                </c:pt>
                <c:pt idx="112">
                  <c:v>6.8849238334148799</c:v>
                </c:pt>
                <c:pt idx="113">
                  <c:v>6.876735057950234</c:v>
                </c:pt>
                <c:pt idx="114">
                  <c:v>6.7020984840604036</c:v>
                </c:pt>
                <c:pt idx="115">
                  <c:v>6.6297621815995633</c:v>
                </c:pt>
                <c:pt idx="116">
                  <c:v>6.4521640144868497</c:v>
                </c:pt>
                <c:pt idx="117">
                  <c:v>6.2003467420109315</c:v>
                </c:pt>
                <c:pt idx="118">
                  <c:v>6.1444768371322844</c:v>
                </c:pt>
                <c:pt idx="119">
                  <c:v>6.4623857124119111</c:v>
                </c:pt>
                <c:pt idx="120">
                  <c:v>6.4859266916548641</c:v>
                </c:pt>
                <c:pt idx="121">
                  <c:v>6.6066758887734611</c:v>
                </c:pt>
                <c:pt idx="122">
                  <c:v>6.5086084813560374</c:v>
                </c:pt>
                <c:pt idx="123">
                  <c:v>6.4119258185912908</c:v>
                </c:pt>
                <c:pt idx="124">
                  <c:v>6.179829687289895</c:v>
                </c:pt>
                <c:pt idx="125">
                  <c:v>6.2294465846095992</c:v>
                </c:pt>
                <c:pt idx="126">
                  <c:v>6.2248095049475038</c:v>
                </c:pt>
                <c:pt idx="127">
                  <c:v>6.1385774673773152</c:v>
                </c:pt>
                <c:pt idx="128">
                  <c:v>6.0660041252578178</c:v>
                </c:pt>
                <c:pt idx="129">
                  <c:v>6.0739436619718479</c:v>
                </c:pt>
                <c:pt idx="130">
                  <c:v>6.2110453501335705</c:v>
                </c:pt>
                <c:pt idx="131">
                  <c:v>6.0052497659861093</c:v>
                </c:pt>
                <c:pt idx="132">
                  <c:v>6.0257996112387247</c:v>
                </c:pt>
                <c:pt idx="133">
                  <c:v>6.0352797258304003</c:v>
                </c:pt>
                <c:pt idx="134">
                  <c:v>5.9400392266741431</c:v>
                </c:pt>
                <c:pt idx="135">
                  <c:v>5.9964223292912067</c:v>
                </c:pt>
                <c:pt idx="136">
                  <c:v>5.9553541735174909</c:v>
                </c:pt>
                <c:pt idx="137">
                  <c:v>5.9590789022042623</c:v>
                </c:pt>
                <c:pt idx="138">
                  <c:v>6.0327021973974437</c:v>
                </c:pt>
                <c:pt idx="139">
                  <c:v>5.9339428997947197</c:v>
                </c:pt>
                <c:pt idx="140">
                  <c:v>5.8156639643749175</c:v>
                </c:pt>
                <c:pt idx="141">
                  <c:v>5.7761517433252418</c:v>
                </c:pt>
                <c:pt idx="142">
                  <c:v>5.7859323563643761</c:v>
                </c:pt>
                <c:pt idx="143">
                  <c:v>5.8752085456217795</c:v>
                </c:pt>
                <c:pt idx="144">
                  <c:v>5.9070582831000529</c:v>
                </c:pt>
                <c:pt idx="145">
                  <c:v>5.836876546150549</c:v>
                </c:pt>
                <c:pt idx="146">
                  <c:v>5.8499581061348671</c:v>
                </c:pt>
                <c:pt idx="147">
                  <c:v>5.8571275819440771</c:v>
                </c:pt>
                <c:pt idx="148">
                  <c:v>5.8978583196046319</c:v>
                </c:pt>
                <c:pt idx="149">
                  <c:v>5.9647311698317829</c:v>
                </c:pt>
                <c:pt idx="150">
                  <c:v>5.8097402603518589</c:v>
                </c:pt>
                <c:pt idx="151">
                  <c:v>5.7505446571835872</c:v>
                </c:pt>
                <c:pt idx="152">
                  <c:v>5.7013830087496498</c:v>
                </c:pt>
                <c:pt idx="153">
                  <c:v>5.6584265438481163</c:v>
                </c:pt>
                <c:pt idx="154">
                  <c:v>5.6285662112834922</c:v>
                </c:pt>
                <c:pt idx="155">
                  <c:v>5.5628765060240948</c:v>
                </c:pt>
                <c:pt idx="156">
                  <c:v>5.4613440067410979</c:v>
                </c:pt>
                <c:pt idx="157">
                  <c:v>5.4900085583220015</c:v>
                </c:pt>
                <c:pt idx="158">
                  <c:v>5.6534907563767556</c:v>
                </c:pt>
                <c:pt idx="159">
                  <c:v>5.7677767540065705</c:v>
                </c:pt>
                <c:pt idx="160">
                  <c:v>5.6466883483685226</c:v>
                </c:pt>
                <c:pt idx="161">
                  <c:v>5.4917836686634747</c:v>
                </c:pt>
                <c:pt idx="162">
                  <c:v>5.5248100553418888</c:v>
                </c:pt>
                <c:pt idx="163">
                  <c:v>5.5227508250113688</c:v>
                </c:pt>
                <c:pt idx="164">
                  <c:v>5.3869214914746166</c:v>
                </c:pt>
                <c:pt idx="165">
                  <c:v>5.4720720518209642</c:v>
                </c:pt>
                <c:pt idx="166">
                  <c:v>5.3578516172032131</c:v>
                </c:pt>
                <c:pt idx="167">
                  <c:v>5.2821854787197253</c:v>
                </c:pt>
                <c:pt idx="168">
                  <c:v>5.2201450607824995</c:v>
                </c:pt>
                <c:pt idx="169">
                  <c:v>5.2238784979696806</c:v>
                </c:pt>
                <c:pt idx="170">
                  <c:v>5.1287025348781157</c:v>
                </c:pt>
                <c:pt idx="171">
                  <c:v>5.1894129652545695</c:v>
                </c:pt>
                <c:pt idx="172">
                  <c:v>5.0897374487321345</c:v>
                </c:pt>
                <c:pt idx="173">
                  <c:v>5.0609016135556573</c:v>
                </c:pt>
                <c:pt idx="174">
                  <c:v>5.0256460148347504</c:v>
                </c:pt>
                <c:pt idx="175">
                  <c:v>5.2111567800614544</c:v>
                </c:pt>
                <c:pt idx="176">
                  <c:v>5.353107185824002</c:v>
                </c:pt>
                <c:pt idx="177">
                  <c:v>5.320869849152654</c:v>
                </c:pt>
                <c:pt idx="178">
                  <c:v>5.375005265941768</c:v>
                </c:pt>
                <c:pt idx="179">
                  <c:v>5.296942430559981</c:v>
                </c:pt>
                <c:pt idx="180">
                  <c:v>5.270247894454716</c:v>
                </c:pt>
                <c:pt idx="181">
                  <c:v>5.149164113752791</c:v>
                </c:pt>
                <c:pt idx="182">
                  <c:v>5.1038654730565236</c:v>
                </c:pt>
                <c:pt idx="183">
                  <c:v>5.0246962622075841</c:v>
                </c:pt>
                <c:pt idx="184">
                  <c:v>5.0842826477122127</c:v>
                </c:pt>
                <c:pt idx="185">
                  <c:v>5.008788992957558</c:v>
                </c:pt>
                <c:pt idx="186">
                  <c:v>5.1255622188905559</c:v>
                </c:pt>
                <c:pt idx="187">
                  <c:v>5.1844948040659755</c:v>
                </c:pt>
                <c:pt idx="188">
                  <c:v>5.1152195654662114</c:v>
                </c:pt>
                <c:pt idx="189">
                  <c:v>5.0881944952819724</c:v>
                </c:pt>
                <c:pt idx="190">
                  <c:v>5.0079714901997363</c:v>
                </c:pt>
                <c:pt idx="191">
                  <c:v>5.1429837548973234</c:v>
                </c:pt>
                <c:pt idx="192">
                  <c:v>5.249905104084851</c:v>
                </c:pt>
                <c:pt idx="193">
                  <c:v>5.2900597389077264</c:v>
                </c:pt>
                <c:pt idx="194">
                  <c:v>5.1892024913281487</c:v>
                </c:pt>
                <c:pt idx="195">
                  <c:v>5.306469067516395</c:v>
                </c:pt>
                <c:pt idx="196">
                  <c:v>5.4057458492903665</c:v>
                </c:pt>
                <c:pt idx="197">
                  <c:v>5.5442714210486743</c:v>
                </c:pt>
                <c:pt idx="198">
                  <c:v>5.4646350639578678</c:v>
                </c:pt>
                <c:pt idx="199">
                  <c:v>5.5114212278325914</c:v>
                </c:pt>
                <c:pt idx="200">
                  <c:v>5.6290607998086273</c:v>
                </c:pt>
                <c:pt idx="201">
                  <c:v>5.7036434683383597</c:v>
                </c:pt>
                <c:pt idx="202">
                  <c:v>5.7350694107322298</c:v>
                </c:pt>
                <c:pt idx="203">
                  <c:v>5.8058384608277169</c:v>
                </c:pt>
                <c:pt idx="204">
                  <c:v>5.8226984505408419</c:v>
                </c:pt>
                <c:pt idx="205">
                  <c:v>5.8672207381023078</c:v>
                </c:pt>
                <c:pt idx="206">
                  <c:v>5.9818896485987816</c:v>
                </c:pt>
                <c:pt idx="207">
                  <c:v>5.9698886985897426</c:v>
                </c:pt>
                <c:pt idx="208">
                  <c:v>6.0684983177460516</c:v>
                </c:pt>
                <c:pt idx="209">
                  <c:v>6.0228941415263693</c:v>
                </c:pt>
                <c:pt idx="210">
                  <c:v>6.0584733890249653</c:v>
                </c:pt>
                <c:pt idx="211">
                  <c:v>6.0586011342155022</c:v>
                </c:pt>
                <c:pt idx="212">
                  <c:v>6.1549463557121209</c:v>
                </c:pt>
                <c:pt idx="213">
                  <c:v>6.1542253461273733</c:v>
                </c:pt>
                <c:pt idx="214">
                  <c:v>6.077191658016412</c:v>
                </c:pt>
                <c:pt idx="215">
                  <c:v>6.4347643042271363</c:v>
                </c:pt>
                <c:pt idx="216">
                  <c:v>6.5540095635975737</c:v>
                </c:pt>
                <c:pt idx="217">
                  <c:v>6.5142126995908267</c:v>
                </c:pt>
                <c:pt idx="218">
                  <c:v>6.7267098226850397</c:v>
                </c:pt>
                <c:pt idx="219">
                  <c:v>6.7687688700726945</c:v>
                </c:pt>
                <c:pt idx="220">
                  <c:v>6.9062686544785423</c:v>
                </c:pt>
                <c:pt idx="221">
                  <c:v>6.8169377394851294</c:v>
                </c:pt>
                <c:pt idx="222">
                  <c:v>6.7725221241836442</c:v>
                </c:pt>
                <c:pt idx="223">
                  <c:v>6.8250921268337761</c:v>
                </c:pt>
                <c:pt idx="224">
                  <c:v>6.6262537115846509</c:v>
                </c:pt>
                <c:pt idx="225">
                  <c:v>6.5772878902081278</c:v>
                </c:pt>
                <c:pt idx="226">
                  <c:v>6.4134488089362618</c:v>
                </c:pt>
                <c:pt idx="227">
                  <c:v>6.203507342089698</c:v>
                </c:pt>
                <c:pt idx="228">
                  <c:v>6.2573900376441394</c:v>
                </c:pt>
                <c:pt idx="229">
                  <c:v>6.2785568648293655</c:v>
                </c:pt>
                <c:pt idx="230">
                  <c:v>6.2274321735831917</c:v>
                </c:pt>
                <c:pt idx="231">
                  <c:v>6.3759052346984424</c:v>
                </c:pt>
                <c:pt idx="232">
                  <c:v>6.4416744025711736</c:v>
                </c:pt>
                <c:pt idx="233">
                  <c:v>6.4060253607592044</c:v>
                </c:pt>
                <c:pt idx="234">
                  <c:v>6.4732029773844291</c:v>
                </c:pt>
                <c:pt idx="235">
                  <c:v>6.4716968211397496</c:v>
                </c:pt>
                <c:pt idx="236">
                  <c:v>6.4967213053361617</c:v>
                </c:pt>
                <c:pt idx="237">
                  <c:v>6.5721354178845504</c:v>
                </c:pt>
                <c:pt idx="238">
                  <c:v>6.5851349115622737</c:v>
                </c:pt>
                <c:pt idx="239">
                  <c:v>6.4211843530276536</c:v>
                </c:pt>
                <c:pt idx="240">
                  <c:v>6.5176853024297987</c:v>
                </c:pt>
                <c:pt idx="241">
                  <c:v>6.4929162150358266</c:v>
                </c:pt>
                <c:pt idx="242">
                  <c:v>6.3631554059431883</c:v>
                </c:pt>
                <c:pt idx="243">
                  <c:v>6.3042782040645173</c:v>
                </c:pt>
                <c:pt idx="244">
                  <c:v>6.1468939673431588</c:v>
                </c:pt>
                <c:pt idx="245">
                  <c:v>6.0015719897286601</c:v>
                </c:pt>
                <c:pt idx="246">
                  <c:v>6.0015719897286601</c:v>
                </c:pt>
                <c:pt idx="247">
                  <c:v>6.0791551884181283</c:v>
                </c:pt>
                <c:pt idx="248">
                  <c:v>6.0046518073507471</c:v>
                </c:pt>
                <c:pt idx="249">
                  <c:v>6.0260581736392593</c:v>
                </c:pt>
                <c:pt idx="250">
                  <c:v>6.0601652098254633</c:v>
                </c:pt>
                <c:pt idx="251">
                  <c:v>6.0601652098254633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52-4269-8D65-EBCAD6FEF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9191329"/>
        <c:axId val="1309190344"/>
      </c:lineChart>
      <c:dateAx>
        <c:axId val="130918640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9191328"/>
        <c:crosses val="autoZero"/>
        <c:auto val="1"/>
        <c:lblOffset val="100"/>
        <c:baseTimeUnit val="days"/>
      </c:dateAx>
      <c:valAx>
        <c:axId val="1309191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solidFill>
            <a:schemeClr val="accent1">
              <a:lumMod val="5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9186408"/>
        <c:crosses val="autoZero"/>
        <c:crossBetween val="between"/>
      </c:valAx>
      <c:valAx>
        <c:axId val="1309190344"/>
        <c:scaling>
          <c:orientation val="minMax"/>
        </c:scaling>
        <c:delete val="0"/>
        <c:axPos val="r"/>
        <c:numFmt formatCode="0.0" sourceLinked="0"/>
        <c:majorTickMark val="out"/>
        <c:minorTickMark val="none"/>
        <c:tickLblPos val="nextTo"/>
        <c:spPr>
          <a:solidFill>
            <a:schemeClr val="accent4">
              <a:lumMod val="5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9191329"/>
        <c:crosses val="max"/>
        <c:crossBetween val="between"/>
      </c:valAx>
      <c:dateAx>
        <c:axId val="1309191329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0919034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accent4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ayout>
        <c:manualLayout>
          <c:xMode val="edge"/>
          <c:yMode val="edge"/>
          <c:x val="0.26584428097803564"/>
          <c:y val="6.7635746240895106E-2"/>
          <c:w val="0.47027414007459595"/>
          <c:h val="5.869678812965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'Inflação Implícita'!$G$1</c:f>
              <c:strCache>
                <c:ptCount val="1"/>
                <c:pt idx="0">
                  <c:v>Inflação Implícita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D2-487E-9109-43624733FE60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983565809280059"/>
                      <c:h val="0.1824498846240103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8D2-487E-9109-43624733FE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'Inflação Implícita'!$E$2</c:f>
              <c:numCache>
                <c:formatCode>General</c:formatCode>
                <c:ptCount val="1"/>
                <c:pt idx="0">
                  <c:v>3</c:v>
                </c:pt>
              </c:numCache>
            </c:numRef>
          </c:cat>
          <c:val>
            <c:numRef>
              <c:f>'Inflação Implícita'!$G$2</c:f>
              <c:numCache>
                <c:formatCode>0.00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D2-487E-9109-43624733FE60}"/>
            </c:ext>
          </c:extLst>
        </c:ser>
        <c:ser>
          <c:idx val="0"/>
          <c:order val="1"/>
          <c:tx>
            <c:strRef>
              <c:f>'Inflação Implícita'!$F$1</c:f>
              <c:strCache>
                <c:ptCount val="1"/>
                <c:pt idx="0">
                  <c:v>Taxa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33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D2-487E-9109-43624733FE60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039101474325134"/>
                      <c:h val="0.1824498846240103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F8D2-487E-9109-43624733FE6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'Inflação Implícita'!$E$2</c:f>
              <c:numCache>
                <c:formatCode>General</c:formatCode>
                <c:ptCount val="1"/>
                <c:pt idx="0">
                  <c:v>3</c:v>
                </c:pt>
              </c:numCache>
            </c:numRef>
          </c:cat>
          <c:val>
            <c:numRef>
              <c:f>'Inflação Implícita'!$F$2</c:f>
              <c:numCache>
                <c:formatCode>0.00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8D2-487E-9109-43624733F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5254168"/>
        <c:axId val="965259088"/>
      </c:barChart>
      <c:catAx>
        <c:axId val="965254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65259088"/>
        <c:crosses val="autoZero"/>
        <c:auto val="1"/>
        <c:lblAlgn val="ctr"/>
        <c:lblOffset val="100"/>
        <c:noMultiLvlLbl val="0"/>
      </c:catAx>
      <c:valAx>
        <c:axId val="96525908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965254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65-44FB-86B7-931CB51F122E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711065859228386"/>
                      <c:h val="0.1824498846240103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3D65-44FB-86B7-931CB51F1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'Inflação Implícita'!$H$1</c:f>
              <c:strCache>
                <c:ptCount val="1"/>
                <c:pt idx="0">
                  <c:v>Taxa Nominal</c:v>
                </c:pt>
              </c:strCache>
            </c:strRef>
          </c:cat>
          <c:val>
            <c:numRef>
              <c:f>'Inflação Implícita'!$H$2</c:f>
              <c:numCache>
                <c:formatCode>0.00</c:formatCode>
                <c:ptCount val="1"/>
                <c:pt idx="0">
                  <c:v>10.240000000000006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65-44FB-86B7-931CB51F1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5254168"/>
        <c:axId val="965259088"/>
      </c:barChart>
      <c:catAx>
        <c:axId val="965254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65259088"/>
        <c:crosses val="autoZero"/>
        <c:auto val="1"/>
        <c:lblAlgn val="ctr"/>
        <c:lblOffset val="100"/>
        <c:noMultiLvlLbl val="0"/>
      </c:catAx>
      <c:valAx>
        <c:axId val="96525908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965254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13</xdr:col>
      <xdr:colOff>866776</xdr:colOff>
      <xdr:row>2</xdr:row>
      <xdr:rowOff>85725</xdr:rowOff>
    </xdr:from>
    <xdr:to>
      <xdr:col>18</xdr:col>
      <xdr:colOff>335386</xdr:colOff>
      <xdr:row>22</xdr:row>
      <xdr:rowOff>180975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7112616" y="649605"/>
          <a:ext cx="6235170" cy="4926330"/>
          <a:chOff x="14716126" y="1457325"/>
          <a:chExt cx="6069435" cy="4972050"/>
        </a:xfrm>
      </xdr:grpSpPr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GraphicFramePr/>
        </xdr:nvGraphicFramePr>
        <xdr:xfrm>
          <a:off x="14716126" y="1457325"/>
          <a:ext cx="4358429" cy="49672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aphicFramePr/>
        </xdr:nvGraphicFramePr>
        <xdr:xfrm>
          <a:off x="16427132" y="1462137"/>
          <a:ext cx="4358429" cy="49672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 editAs="absolute">
    <xdr:from>
      <xdr:col>13</xdr:col>
      <xdr:colOff>314325</xdr:colOff>
      <xdr:row>5</xdr:row>
      <xdr:rowOff>150277</xdr:rowOff>
    </xdr:from>
    <xdr:to>
      <xdr:col>14</xdr:col>
      <xdr:colOff>528549</xdr:colOff>
      <xdr:row>8</xdr:row>
      <xdr:rowOff>30480</xdr:rowOff>
    </xdr:to>
    <xdr:sp macro="" textlink="">
      <xdr:nvSpPr>
        <xdr:cNvPr id="6" name="Pentágon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6154400" y="1523782"/>
          <a:ext cx="1757274" cy="676493"/>
        </a:xfrm>
        <a:prstGeom prst="homePlate">
          <a:avLst>
            <a:gd name="adj" fmla="val 30435"/>
          </a:avLst>
        </a:prstGeom>
        <a:solidFill>
          <a:srgbClr val="FF339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400" b="1"/>
            <a:t>NTN-B</a:t>
          </a:r>
        </a:p>
      </xdr:txBody>
    </xdr:sp>
    <xdr:clientData/>
  </xdr:twoCellAnchor>
  <xdr:twoCellAnchor editAs="absolute">
    <xdr:from>
      <xdr:col>13</xdr:col>
      <xdr:colOff>295275</xdr:colOff>
      <xdr:row>14</xdr:row>
      <xdr:rowOff>77887</xdr:rowOff>
    </xdr:from>
    <xdr:to>
      <xdr:col>14</xdr:col>
      <xdr:colOff>509499</xdr:colOff>
      <xdr:row>17</xdr:row>
      <xdr:rowOff>38100</xdr:rowOff>
    </xdr:to>
    <xdr:sp macro="" textlink="">
      <xdr:nvSpPr>
        <xdr:cNvPr id="7" name="Pentágon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6135350" y="3847882"/>
          <a:ext cx="1757274" cy="676493"/>
        </a:xfrm>
        <a:prstGeom prst="homePlate">
          <a:avLst>
            <a:gd name="adj" fmla="val 30435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Inflação</a:t>
          </a:r>
          <a:r>
            <a:rPr lang="pt-BR" sz="1600" b="1" baseline="0"/>
            <a:t> Implícita</a:t>
          </a:r>
          <a:endParaRPr lang="pt-BR" sz="1600" b="1"/>
        </a:p>
      </xdr:txBody>
    </xdr:sp>
    <xdr:clientData/>
  </xdr:twoCellAnchor>
  <xdr:twoCellAnchor editAs="absolute">
    <xdr:from>
      <xdr:col>16</xdr:col>
      <xdr:colOff>1381125</xdr:colOff>
      <xdr:row>10</xdr:row>
      <xdr:rowOff>58837</xdr:rowOff>
    </xdr:from>
    <xdr:to>
      <xdr:col>19</xdr:col>
      <xdr:colOff>376149</xdr:colOff>
      <xdr:row>12</xdr:row>
      <xdr:rowOff>201930</xdr:rowOff>
    </xdr:to>
    <xdr:sp macro="" textlink="">
      <xdr:nvSpPr>
        <xdr:cNvPr id="8" name="Pentágon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rot="10800000" flipV="1">
          <a:off x="21669375" y="2762032"/>
          <a:ext cx="1757274" cy="676493"/>
        </a:xfrm>
        <a:prstGeom prst="homePlate">
          <a:avLst>
            <a:gd name="adj" fmla="val 30435"/>
          </a:avLst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400" b="1"/>
            <a:t>DI</a:t>
          </a:r>
          <a:r>
            <a:rPr lang="pt-BR" sz="2400" b="1" baseline="0"/>
            <a:t> FUT</a:t>
          </a:r>
          <a:endParaRPr lang="pt-BR" sz="2400" b="1"/>
        </a:p>
      </xdr:txBody>
    </xdr:sp>
    <xdr:clientData/>
  </xdr:twoCellAnchor>
  <xdr:twoCellAnchor editAs="absolute">
    <xdr:from>
      <xdr:col>24</xdr:col>
      <xdr:colOff>933451</xdr:colOff>
      <xdr:row>6</xdr:row>
      <xdr:rowOff>249555</xdr:rowOff>
    </xdr:from>
    <xdr:to>
      <xdr:col>27</xdr:col>
      <xdr:colOff>329501</xdr:colOff>
      <xdr:row>29</xdr:row>
      <xdr:rowOff>80913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25</xdr:col>
      <xdr:colOff>910761</xdr:colOff>
      <xdr:row>6</xdr:row>
      <xdr:rowOff>254367</xdr:rowOff>
    </xdr:from>
    <xdr:to>
      <xdr:col>30</xdr:col>
      <xdr:colOff>21061</xdr:colOff>
      <xdr:row>29</xdr:row>
      <xdr:rowOff>85725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23</xdr:col>
      <xdr:colOff>95250</xdr:colOff>
      <xdr:row>10</xdr:row>
      <xdr:rowOff>58837</xdr:rowOff>
    </xdr:from>
    <xdr:to>
      <xdr:col>24</xdr:col>
      <xdr:colOff>1461999</xdr:colOff>
      <xdr:row>12</xdr:row>
      <xdr:rowOff>201930</xdr:rowOff>
    </xdr:to>
    <xdr:sp macro="" textlink="">
      <xdr:nvSpPr>
        <xdr:cNvPr id="12" name="Pentágon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5584150" y="2762032"/>
          <a:ext cx="1757274" cy="676493"/>
        </a:xfrm>
        <a:prstGeom prst="homePlate">
          <a:avLst>
            <a:gd name="adj" fmla="val 30435"/>
          </a:avLst>
        </a:prstGeom>
        <a:solidFill>
          <a:srgbClr val="FF339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400" b="1"/>
            <a:t>JR Real</a:t>
          </a:r>
        </a:p>
      </xdr:txBody>
    </xdr:sp>
    <xdr:clientData/>
  </xdr:twoCellAnchor>
  <xdr:twoCellAnchor editAs="absolute">
    <xdr:from>
      <xdr:col>23</xdr:col>
      <xdr:colOff>76200</xdr:colOff>
      <xdr:row>20</xdr:row>
      <xdr:rowOff>35977</xdr:rowOff>
    </xdr:from>
    <xdr:to>
      <xdr:col>24</xdr:col>
      <xdr:colOff>1442949</xdr:colOff>
      <xdr:row>23</xdr:row>
      <xdr:rowOff>133350</xdr:rowOff>
    </xdr:to>
    <xdr:sp macro="" textlink="">
      <xdr:nvSpPr>
        <xdr:cNvPr id="13" name="Pentágon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5565100" y="5086132"/>
          <a:ext cx="1757274" cy="676493"/>
        </a:xfrm>
        <a:prstGeom prst="homePlate">
          <a:avLst>
            <a:gd name="adj" fmla="val 30435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Inflação</a:t>
          </a:r>
          <a:r>
            <a:rPr lang="pt-BR" sz="1600" b="1" baseline="0"/>
            <a:t> Implícita</a:t>
          </a:r>
          <a:endParaRPr lang="pt-BR" sz="1600" b="1"/>
        </a:p>
      </xdr:txBody>
    </xdr:sp>
    <xdr:clientData/>
  </xdr:twoCellAnchor>
  <xdr:twoCellAnchor editAs="absolute">
    <xdr:from>
      <xdr:col>28</xdr:col>
      <xdr:colOff>133350</xdr:colOff>
      <xdr:row>14</xdr:row>
      <xdr:rowOff>230287</xdr:rowOff>
    </xdr:from>
    <xdr:to>
      <xdr:col>31</xdr:col>
      <xdr:colOff>61824</xdr:colOff>
      <xdr:row>18</xdr:row>
      <xdr:rowOff>7620</xdr:rowOff>
    </xdr:to>
    <xdr:sp macro="" textlink="">
      <xdr:nvSpPr>
        <xdr:cNvPr id="14" name="Pentágon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 rot="10800000" flipV="1">
          <a:off x="31099125" y="4000282"/>
          <a:ext cx="1757274" cy="676493"/>
        </a:xfrm>
        <a:prstGeom prst="homePlate">
          <a:avLst>
            <a:gd name="adj" fmla="val 30435"/>
          </a:avLst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400" b="1"/>
            <a:t>JR Nominal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570309</xdr:colOff>
      <xdr:row>10</xdr:row>
      <xdr:rowOff>40480</xdr:rowOff>
    </xdr:from>
    <xdr:to>
      <xdr:col>26</xdr:col>
      <xdr:colOff>36909</xdr:colOff>
      <xdr:row>35</xdr:row>
      <xdr:rowOff>11906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0.04612</cdr:x>
      <cdr:y>0.19293</cdr:y>
    </cdr:from>
    <cdr:to>
      <cdr:x>0.94014</cdr:x>
      <cdr:y>0.40836</cdr:y>
    </cdr:to>
    <cdr:grpSp>
      <cdr:nvGrpSpPr>
        <cdr:cNvPr id="8" name="Agrupar 7">
          <a:extLst xmlns:a="http://schemas.openxmlformats.org/drawingml/2006/main">
            <a:ext uri="{FF2B5EF4-FFF2-40B4-BE49-F238E27FC236}">
              <a16:creationId xmlns:a16="http://schemas.microsoft.com/office/drawing/2014/main" id="{1BCB4417-4C8F-458A-D671-C1E1A2CDD990}"/>
            </a:ext>
          </a:extLst>
        </cdr:cNvPr>
        <cdr:cNvGrpSpPr/>
      </cdr:nvGrpSpPr>
      <cdr:grpSpPr>
        <a:xfrm xmlns:a="http://schemas.openxmlformats.org/drawingml/2006/main">
          <a:off x="450912" y="1082081"/>
          <a:ext cx="8740767" cy="1208276"/>
          <a:chOff x="448362" y="1143001"/>
          <a:chExt cx="8690581" cy="1276350"/>
        </a:xfrm>
      </cdr:grpSpPr>
      <cdr:cxnSp macro="">
        <cdr:nvCxnSpPr>
          <cdr:cNvPr id="3" name="Conector reto 2">
            <a:extLst xmlns:a="http://schemas.openxmlformats.org/drawingml/2006/main">
              <a:ext uri="{FF2B5EF4-FFF2-40B4-BE49-F238E27FC236}">
                <a16:creationId xmlns:a16="http://schemas.microsoft.com/office/drawing/2014/main" id="{918D8A35-CC92-3A31-8FB1-78BDE1295382}"/>
              </a:ext>
            </a:extLst>
          </cdr:cNvPr>
          <cdr:cNvCxnSpPr/>
        </cdr:nvCxnSpPr>
        <cdr:spPr>
          <a:xfrm xmlns:a="http://schemas.openxmlformats.org/drawingml/2006/main">
            <a:off x="448362" y="1143001"/>
            <a:ext cx="8681041" cy="0"/>
          </a:xfrm>
          <a:prstGeom xmlns:a="http://schemas.openxmlformats.org/drawingml/2006/main" prst="line">
            <a:avLst/>
          </a:prstGeom>
          <a:ln xmlns:a="http://schemas.openxmlformats.org/drawingml/2006/main" w="28575">
            <a:solidFill>
              <a:srgbClr val="0070C0"/>
            </a:solidFill>
            <a:prstDash val="sysDot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Conector reto 4">
            <a:extLst xmlns:a="http://schemas.openxmlformats.org/drawingml/2006/main">
              <a:ext uri="{FF2B5EF4-FFF2-40B4-BE49-F238E27FC236}">
                <a16:creationId xmlns:a16="http://schemas.microsoft.com/office/drawing/2014/main" id="{C7FAD532-9F39-DD26-4915-7E2B2B561A5A}"/>
              </a:ext>
            </a:extLst>
          </cdr:cNvPr>
          <cdr:cNvCxnSpPr/>
        </cdr:nvCxnSpPr>
        <cdr:spPr>
          <a:xfrm xmlns:a="http://schemas.openxmlformats.org/drawingml/2006/main">
            <a:off x="457902" y="2419351"/>
            <a:ext cx="8681041" cy="0"/>
          </a:xfrm>
          <a:prstGeom xmlns:a="http://schemas.openxmlformats.org/drawingml/2006/main" prst="line">
            <a:avLst/>
          </a:prstGeom>
          <a:ln xmlns:a="http://schemas.openxmlformats.org/drawingml/2006/main" w="28575">
            <a:solidFill>
              <a:srgbClr val="0070C0"/>
            </a:solidFill>
            <a:prstDash val="sysDot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6" name="Conector reto 5">
            <a:extLst xmlns:a="http://schemas.openxmlformats.org/drawingml/2006/main">
              <a:ext uri="{FF2B5EF4-FFF2-40B4-BE49-F238E27FC236}">
                <a16:creationId xmlns:a16="http://schemas.microsoft.com/office/drawing/2014/main" id="{5690DF96-3DCB-174E-A400-0F7DD188A411}"/>
              </a:ext>
            </a:extLst>
          </cdr:cNvPr>
          <cdr:cNvCxnSpPr/>
        </cdr:nvCxnSpPr>
        <cdr:spPr>
          <a:xfrm xmlns:a="http://schemas.openxmlformats.org/drawingml/2006/main">
            <a:off x="457902" y="1209676"/>
            <a:ext cx="8681041" cy="0"/>
          </a:xfrm>
          <a:prstGeom xmlns:a="http://schemas.openxmlformats.org/drawingml/2006/main" prst="line">
            <a:avLst/>
          </a:prstGeom>
          <a:ln xmlns:a="http://schemas.openxmlformats.org/drawingml/2006/main" w="28575">
            <a:solidFill>
              <a:schemeClr val="accent4">
                <a:lumMod val="75000"/>
              </a:schemeClr>
            </a:solidFill>
            <a:prstDash val="sysDot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7" name="Conector reto 6">
            <a:extLst xmlns:a="http://schemas.openxmlformats.org/drawingml/2006/main">
              <a:ext uri="{FF2B5EF4-FFF2-40B4-BE49-F238E27FC236}">
                <a16:creationId xmlns:a16="http://schemas.microsoft.com/office/drawing/2014/main" id="{E3E39541-BE33-4520-658B-6C4B9C80A823}"/>
              </a:ext>
            </a:extLst>
          </cdr:cNvPr>
          <cdr:cNvCxnSpPr/>
        </cdr:nvCxnSpPr>
        <cdr:spPr>
          <a:xfrm xmlns:a="http://schemas.openxmlformats.org/drawingml/2006/main">
            <a:off x="448362" y="2133601"/>
            <a:ext cx="8681041" cy="0"/>
          </a:xfrm>
          <a:prstGeom xmlns:a="http://schemas.openxmlformats.org/drawingml/2006/main" prst="line">
            <a:avLst/>
          </a:prstGeom>
          <a:ln xmlns:a="http://schemas.openxmlformats.org/drawingml/2006/main" w="28575">
            <a:solidFill>
              <a:schemeClr val="accent4">
                <a:lumMod val="75000"/>
              </a:schemeClr>
            </a:solidFill>
            <a:prstDash val="sysDot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329352</xdr:colOff>
      <xdr:row>5</xdr:row>
      <xdr:rowOff>215955</xdr:rowOff>
    </xdr:from>
    <xdr:to>
      <xdr:col>7</xdr:col>
      <xdr:colOff>235996</xdr:colOff>
      <xdr:row>28</xdr:row>
      <xdr:rowOff>85575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845160</xdr:colOff>
      <xdr:row>5</xdr:row>
      <xdr:rowOff>220767</xdr:rowOff>
    </xdr:from>
    <xdr:to>
      <xdr:col>8</xdr:col>
      <xdr:colOff>201768</xdr:colOff>
      <xdr:row>28</xdr:row>
      <xdr:rowOff>90387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319825</xdr:colOff>
      <xdr:row>9</xdr:row>
      <xdr:rowOff>256302</xdr:rowOff>
    </xdr:from>
    <xdr:to>
      <xdr:col>4</xdr:col>
      <xdr:colOff>254203</xdr:colOff>
      <xdr:row>11</xdr:row>
      <xdr:rowOff>202782</xdr:rowOff>
    </xdr:to>
    <xdr:sp macro="" textlink="">
      <xdr:nvSpPr>
        <xdr:cNvPr id="10" name="Pentágon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35910" y="3109749"/>
          <a:ext cx="1782633" cy="659842"/>
        </a:xfrm>
        <a:prstGeom prst="homePlate">
          <a:avLst>
            <a:gd name="adj" fmla="val 30435"/>
          </a:avLst>
        </a:prstGeom>
        <a:solidFill>
          <a:srgbClr val="FF339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400" b="1"/>
            <a:t>JR Real</a:t>
          </a:r>
        </a:p>
      </xdr:txBody>
    </xdr:sp>
    <xdr:clientData/>
  </xdr:twoCellAnchor>
  <xdr:twoCellAnchor editAs="absolute">
    <xdr:from>
      <xdr:col>1</xdr:col>
      <xdr:colOff>300775</xdr:colOff>
      <xdr:row>19</xdr:row>
      <xdr:rowOff>45179</xdr:rowOff>
    </xdr:from>
    <xdr:to>
      <xdr:col>4</xdr:col>
      <xdr:colOff>235153</xdr:colOff>
      <xdr:row>22</xdr:row>
      <xdr:rowOff>138013</xdr:rowOff>
    </xdr:to>
    <xdr:sp macro="" textlink="">
      <xdr:nvSpPr>
        <xdr:cNvPr id="11" name="Pentágon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916860" y="5379179"/>
          <a:ext cx="1782633" cy="627855"/>
        </a:xfrm>
        <a:prstGeom prst="homePlate">
          <a:avLst>
            <a:gd name="adj" fmla="val 30435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Inflação</a:t>
          </a:r>
          <a:r>
            <a:rPr lang="pt-BR" sz="1600" b="1" baseline="0"/>
            <a:t> Implícita</a:t>
          </a:r>
          <a:endParaRPr lang="pt-BR" sz="1600" b="1"/>
        </a:p>
      </xdr:txBody>
    </xdr:sp>
    <xdr:clientData/>
  </xdr:twoCellAnchor>
  <xdr:twoCellAnchor editAs="absolute">
    <xdr:from>
      <xdr:col>7</xdr:col>
      <xdr:colOff>643542</xdr:colOff>
      <xdr:row>13</xdr:row>
      <xdr:rowOff>265227</xdr:rowOff>
    </xdr:from>
    <xdr:to>
      <xdr:col>9</xdr:col>
      <xdr:colOff>236628</xdr:colOff>
      <xdr:row>17</xdr:row>
      <xdr:rowOff>4573</xdr:rowOff>
    </xdr:to>
    <xdr:sp macro="" textlink="">
      <xdr:nvSpPr>
        <xdr:cNvPr id="12" name="Pentágon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10800000" flipV="1">
          <a:off x="6528776" y="4318418"/>
          <a:ext cx="1798022" cy="663474"/>
        </a:xfrm>
        <a:prstGeom prst="homePlate">
          <a:avLst>
            <a:gd name="adj" fmla="val 30435"/>
          </a:avLst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400" b="1"/>
            <a:t>JR Nominal</a:t>
          </a:r>
        </a:p>
      </xdr:txBody>
    </xdr:sp>
    <xdr:clientData/>
  </xdr:twoCellAnchor>
  <xdr:twoCellAnchor>
    <xdr:from>
      <xdr:col>10</xdr:col>
      <xdr:colOff>556260</xdr:colOff>
      <xdr:row>15</xdr:row>
      <xdr:rowOff>167640</xdr:rowOff>
    </xdr:from>
    <xdr:to>
      <xdr:col>14</xdr:col>
      <xdr:colOff>474133</xdr:colOff>
      <xdr:row>24</xdr:row>
      <xdr:rowOff>160115</xdr:rowOff>
    </xdr:to>
    <xdr:grpSp>
      <xdr:nvGrpSpPr>
        <xdr:cNvPr id="4" name="Agrupar 3">
          <a:extLst>
            <a:ext uri="{FF2B5EF4-FFF2-40B4-BE49-F238E27FC236}">
              <a16:creationId xmlns:a16="http://schemas.microsoft.com/office/drawing/2014/main" id="{0E33DD8F-D599-0CF7-5C5B-AFE74F6AEB9B}"/>
            </a:ext>
          </a:extLst>
        </xdr:cNvPr>
        <xdr:cNvGrpSpPr/>
      </xdr:nvGrpSpPr>
      <xdr:grpSpPr>
        <a:xfrm>
          <a:off x="9217660" y="4841240"/>
          <a:ext cx="3440006" cy="1668875"/>
          <a:chOff x="9217660" y="4333240"/>
          <a:chExt cx="3440006" cy="1668875"/>
        </a:xfrm>
      </xdr:grpSpPr>
      <xdr:sp macro="" textlink="">
        <xdr:nvSpPr>
          <xdr:cNvPr id="2" name="Retângulo 1">
            <a:extLst>
              <a:ext uri="{FF2B5EF4-FFF2-40B4-BE49-F238E27FC236}">
                <a16:creationId xmlns:a16="http://schemas.microsoft.com/office/drawing/2014/main" id="{752E9272-217E-C509-D239-7AB62A043662}"/>
              </a:ext>
            </a:extLst>
          </xdr:cNvPr>
          <xdr:cNvSpPr/>
        </xdr:nvSpPr>
        <xdr:spPr>
          <a:xfrm>
            <a:off x="9217660" y="4333240"/>
            <a:ext cx="3423073" cy="1164358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t-BR" sz="2400">
                <a:latin typeface="Trebuchet MS" panose="020B0603020202020204" pitchFamily="34" charset="0"/>
              </a:rPr>
              <a:t>Fórmula de Fischer</a:t>
            </a:r>
          </a:p>
          <a:p>
            <a:endParaRPr lang="pt-BR" sz="2400">
              <a:latin typeface="Trebuchet MS" panose="020B0603020202020204" pitchFamily="34" charset="0"/>
            </a:endParaRPr>
          </a:p>
          <a:p>
            <a:r>
              <a:rPr lang="pt-BR" sz="2400" b="1">
                <a:solidFill>
                  <a:srgbClr val="FF3399"/>
                </a:solidFill>
                <a:latin typeface="Trebuchet MS" panose="020B0603020202020204" pitchFamily="34" charset="0"/>
              </a:rPr>
              <a:t>(1+r) </a:t>
            </a:r>
            <a:r>
              <a:rPr lang="pt-BR" sz="2400" b="1">
                <a:latin typeface="Trebuchet MS" panose="020B0603020202020204" pitchFamily="34" charset="0"/>
              </a:rPr>
              <a:t>= </a:t>
            </a:r>
            <a:r>
              <a:rPr lang="pt-BR" sz="2400" b="1">
                <a:solidFill>
                  <a:srgbClr val="0070C0"/>
                </a:solidFill>
                <a:latin typeface="Trebuchet MS" panose="020B0603020202020204" pitchFamily="34" charset="0"/>
              </a:rPr>
              <a:t>(1+n)</a:t>
            </a:r>
            <a:r>
              <a:rPr lang="pt-BR" sz="2400" b="1">
                <a:latin typeface="Trebuchet MS" panose="020B0603020202020204" pitchFamily="34" charset="0"/>
              </a:rPr>
              <a:t>/</a:t>
            </a:r>
            <a:r>
              <a:rPr lang="pt-BR" sz="2400" b="1">
                <a:solidFill>
                  <a:schemeClr val="bg2">
                    <a:lumMod val="25000"/>
                  </a:schemeClr>
                </a:solidFill>
                <a:latin typeface="Trebuchet MS" panose="020B0603020202020204" pitchFamily="34" charset="0"/>
              </a:rPr>
              <a:t>(1+i)</a:t>
            </a:r>
          </a:p>
        </xdr:txBody>
      </xdr:sp>
      <xdr:sp macro="" textlink="">
        <xdr:nvSpPr>
          <xdr:cNvPr id="3" name="Retângulo 2">
            <a:extLst>
              <a:ext uri="{FF2B5EF4-FFF2-40B4-BE49-F238E27FC236}">
                <a16:creationId xmlns:a16="http://schemas.microsoft.com/office/drawing/2014/main" id="{D291485C-047B-86FC-9703-0DDD103C5E78}"/>
              </a:ext>
            </a:extLst>
          </xdr:cNvPr>
          <xdr:cNvSpPr/>
        </xdr:nvSpPr>
        <xdr:spPr>
          <a:xfrm>
            <a:off x="9234593" y="5552440"/>
            <a:ext cx="3423073" cy="449675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t-BR" sz="2400" b="1" kern="1200">
                <a:solidFill>
                  <a:schemeClr val="tx1"/>
                </a:solidFill>
                <a:effectLst/>
                <a:latin typeface="Trebuchet MS" panose="020B0603020202020204" pitchFamily="34" charset="0"/>
                <a:ea typeface="+mn-ea"/>
                <a:cs typeface="+mn-cs"/>
              </a:rPr>
              <a:t>(1+i)</a:t>
            </a:r>
            <a:r>
              <a:rPr lang="pt-BR" sz="2400" b="1">
                <a:latin typeface="Trebuchet MS" panose="020B0603020202020204" pitchFamily="34" charset="0"/>
              </a:rPr>
              <a:t>= </a:t>
            </a:r>
            <a:r>
              <a:rPr lang="pt-BR" sz="2400" b="1">
                <a:solidFill>
                  <a:srgbClr val="0070C0"/>
                </a:solidFill>
                <a:latin typeface="Trebuchet MS" panose="020B0603020202020204" pitchFamily="34" charset="0"/>
              </a:rPr>
              <a:t>(1+n)</a:t>
            </a:r>
            <a:r>
              <a:rPr lang="pt-BR" sz="2400" b="1">
                <a:latin typeface="Trebuchet MS" panose="020B0603020202020204" pitchFamily="34" charset="0"/>
              </a:rPr>
              <a:t>/</a:t>
            </a:r>
            <a:r>
              <a:rPr lang="pt-BR" sz="2400" b="1" kern="1200">
                <a:solidFill>
                  <a:srgbClr val="FF3399"/>
                </a:solidFill>
                <a:effectLst/>
                <a:latin typeface="Trebuchet MS" panose="020B0603020202020204" pitchFamily="34" charset="0"/>
                <a:ea typeface="+mn-ea"/>
                <a:cs typeface="+mn-cs"/>
              </a:rPr>
              <a:t>(1+r) </a:t>
            </a:r>
            <a:endParaRPr lang="pt-BR" sz="2400" b="1">
              <a:solidFill>
                <a:srgbClr val="FF3399"/>
              </a:solidFill>
              <a:latin typeface="Trebuchet MS" panose="020B0603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b3.com.br/pt_br/market-data-e-indices/servicos-de-dados/market-data/consultas/mercado-de-derivativos/precos-referenciais/taxas-referenciais-bm-fbovespa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6"/>
  <sheetViews>
    <sheetView tabSelected="1" topLeftCell="E1" zoomScaleNormal="100" workbookViewId="0">
      <selection activeCell="G3" sqref="G3"/>
    </sheetView>
  </sheetViews>
  <sheetFormatPr defaultRowHeight="14.4" x14ac:dyDescent="0.3"/>
  <cols>
    <col min="1" max="1" width="27.88671875" bestFit="1" customWidth="1"/>
    <col min="2" max="2" width="9.44140625" bestFit="1" customWidth="1"/>
    <col min="3" max="3" width="27.88671875" bestFit="1" customWidth="1"/>
    <col min="4" max="4" width="15.6640625" bestFit="1" customWidth="1"/>
    <col min="5" max="5" width="19.88671875" bestFit="1" customWidth="1"/>
    <col min="6" max="6" width="30.5546875" bestFit="1" customWidth="1"/>
    <col min="7" max="8" width="23.5546875" bestFit="1" customWidth="1"/>
    <col min="9" max="10" width="15.88671875" bestFit="1" customWidth="1"/>
    <col min="14" max="14" width="23.109375" bestFit="1" customWidth="1"/>
    <col min="15" max="15" width="27.44140625" bestFit="1" customWidth="1"/>
    <col min="16" max="16" width="16.109375" bestFit="1" customWidth="1"/>
    <col min="17" max="17" width="23.109375" bestFit="1" customWidth="1"/>
    <col min="24" max="24" width="5.88671875" customWidth="1"/>
    <col min="25" max="25" width="23.109375" customWidth="1"/>
    <col min="26" max="26" width="20.88671875" bestFit="1" customWidth="1"/>
    <col min="27" max="27" width="23.109375" bestFit="1" customWidth="1"/>
    <col min="35" max="35" width="15.33203125" bestFit="1" customWidth="1"/>
    <col min="36" max="37" width="12.44140625" customWidth="1"/>
    <col min="38" max="38" width="7.5546875" bestFit="1" customWidth="1"/>
    <col min="39" max="39" width="10.6640625" bestFit="1" customWidth="1"/>
    <col min="41" max="41" width="5.44140625" customWidth="1"/>
    <col min="42" max="42" width="17.5546875" bestFit="1" customWidth="1"/>
  </cols>
  <sheetData>
    <row r="1" spans="1:27" ht="23.4" x14ac:dyDescent="0.4">
      <c r="A1" s="1" t="s">
        <v>1</v>
      </c>
      <c r="B1" s="1" t="s">
        <v>2</v>
      </c>
      <c r="C1" s="1" t="s">
        <v>3</v>
      </c>
      <c r="D1" s="1" t="s">
        <v>5</v>
      </c>
      <c r="E1" s="1" t="s">
        <v>6</v>
      </c>
      <c r="F1" s="1" t="s">
        <v>4</v>
      </c>
      <c r="G1" s="1" t="s">
        <v>16</v>
      </c>
      <c r="H1" s="1" t="s">
        <v>17</v>
      </c>
      <c r="I1" s="1" t="s">
        <v>18</v>
      </c>
      <c r="J1" s="1" t="s">
        <v>19</v>
      </c>
      <c r="O1" s="9" t="s">
        <v>4</v>
      </c>
      <c r="P1" s="9" t="str">
        <f>+I1</f>
        <v>Implícita 252</v>
      </c>
      <c r="Q1" s="9" t="str">
        <f>+G1</f>
        <v>Curva Nominal 252</v>
      </c>
      <c r="Y1" s="9" t="s">
        <v>20</v>
      </c>
      <c r="Z1" s="9" t="s">
        <v>22</v>
      </c>
      <c r="AA1" s="9" t="s">
        <v>21</v>
      </c>
    </row>
    <row r="2" spans="1:27" ht="21" x14ac:dyDescent="0.4">
      <c r="A2" s="3">
        <v>44992</v>
      </c>
      <c r="B2" s="2" t="s">
        <v>0</v>
      </c>
      <c r="C2" s="3">
        <v>45061</v>
      </c>
      <c r="D2" s="4">
        <v>46</v>
      </c>
      <c r="E2" s="4">
        <v>46</v>
      </c>
      <c r="F2" s="5">
        <v>4.3586</v>
      </c>
      <c r="G2" s="6">
        <f>VLOOKUP(D2,'Curva Nominal Pré x DI'!A:G,4,TRUE)</f>
        <v>10.49</v>
      </c>
      <c r="H2" s="6">
        <f>VLOOKUP(D2,'Curva Nominal Pré x DI'!A:G,5,TRUE)</f>
        <v>10.14</v>
      </c>
      <c r="I2" s="7">
        <f>(((1+G2/100)/(1+F2/100))-1)*100</f>
        <v>5.8753183733779579</v>
      </c>
      <c r="J2" s="7">
        <f>(((1+H2/100)/(1+F2/100))-1)*100</f>
        <v>5.5399363349067476</v>
      </c>
      <c r="N2" s="12">
        <v>51363</v>
      </c>
      <c r="O2" s="11">
        <f>VLOOKUP(N2,$C$1:$J$16,4,FALSE)</f>
        <v>6.4656000000000002</v>
      </c>
      <c r="P2" s="7">
        <f>VLOOKUP(N2,$C$1:$J$16,7,FALSE)</f>
        <v>4.7850197622518298</v>
      </c>
      <c r="Q2" s="6">
        <f>VLOOKUP(N2,$C$1:$J$16,5,FALSE)</f>
        <v>11.56</v>
      </c>
      <c r="X2" s="16">
        <v>3</v>
      </c>
      <c r="Y2" s="17">
        <f>VLOOKUP(X2,X3:AA5,2,FALSE)</f>
        <v>6</v>
      </c>
      <c r="Z2" s="17">
        <f>VLOOKUP(X2,X3:AA5,3,FALSE)</f>
        <v>5</v>
      </c>
      <c r="AA2" s="17">
        <f>VLOOKUP(X2,X3:AA5,4,FALSE)</f>
        <v>11.300000000000022</v>
      </c>
    </row>
    <row r="3" spans="1:27" ht="21" x14ac:dyDescent="0.4">
      <c r="A3" s="3">
        <v>44992</v>
      </c>
      <c r="B3" s="2" t="s">
        <v>0</v>
      </c>
      <c r="C3" s="3">
        <v>45519</v>
      </c>
      <c r="D3" s="4">
        <v>362</v>
      </c>
      <c r="E3" s="4">
        <v>351</v>
      </c>
      <c r="F3" s="5">
        <v>6.1772</v>
      </c>
      <c r="G3" s="6">
        <f>VLOOKUP(D3,'Curva Nominal Pré x DI'!A:G,4,TRUE)</f>
        <v>11.8</v>
      </c>
      <c r="H3" s="6">
        <f>VLOOKUP(D3,'Curva Nominal Pré x DI'!A:G,5,TRUE)</f>
        <v>11.52</v>
      </c>
      <c r="I3" s="7">
        <f t="shared" ref="I3:I16" si="0">(((1+G3/100)/(1+F3/100))-1)*100</f>
        <v>5.2956755310933135</v>
      </c>
      <c r="J3" s="7">
        <f t="shared" ref="J3:J16" si="1">(((1+H3/100)/(1+F3/100))-1)*100</f>
        <v>5.0319654313732087</v>
      </c>
      <c r="P3" s="10"/>
      <c r="X3" s="15">
        <v>1</v>
      </c>
      <c r="Y3" s="13">
        <v>5</v>
      </c>
      <c r="Z3" s="7">
        <f>(((1+AA3/100)/(1+Y3/100))-1)*100</f>
        <v>8.2285714285714295</v>
      </c>
      <c r="AA3" s="13">
        <v>13.64</v>
      </c>
    </row>
    <row r="4" spans="1:27" ht="21" x14ac:dyDescent="0.4">
      <c r="A4" s="3">
        <v>44992</v>
      </c>
      <c r="B4" s="2" t="s">
        <v>0</v>
      </c>
      <c r="C4" s="3">
        <v>45792</v>
      </c>
      <c r="D4" s="4">
        <v>549</v>
      </c>
      <c r="E4" s="4">
        <v>514</v>
      </c>
      <c r="F4" s="5">
        <v>5.8038999999999996</v>
      </c>
      <c r="G4" s="6">
        <f>VLOOKUP(D4,'Curva Nominal Pré x DI'!A:G,4,TRUE)</f>
        <v>11.32</v>
      </c>
      <c r="H4" s="6">
        <f>VLOOKUP(D4,'Curva Nominal Pré x DI'!A:G,5,TRUE)</f>
        <v>11.03</v>
      </c>
      <c r="I4" s="7">
        <f t="shared" si="0"/>
        <v>5.2135129234366584</v>
      </c>
      <c r="J4" s="7">
        <f t="shared" si="1"/>
        <v>4.9394209476210316</v>
      </c>
      <c r="X4" s="15">
        <v>2</v>
      </c>
      <c r="Y4" s="7">
        <f>(((1+AA4/100)/(1+Z4/100))-1)*100</f>
        <v>5.0000000000000044</v>
      </c>
      <c r="Z4" s="14">
        <v>6</v>
      </c>
      <c r="AA4" s="13">
        <v>11.3</v>
      </c>
    </row>
    <row r="5" spans="1:27" ht="21" x14ac:dyDescent="0.4">
      <c r="A5" s="3">
        <v>44992</v>
      </c>
      <c r="B5" s="2" t="s">
        <v>0</v>
      </c>
      <c r="C5" s="3">
        <v>46249</v>
      </c>
      <c r="D5" s="4">
        <v>867</v>
      </c>
      <c r="E5" s="4">
        <v>795</v>
      </c>
      <c r="F5" s="5">
        <v>5.9024000000000001</v>
      </c>
      <c r="G5" s="6">
        <f>VLOOKUP(D5,'Curva Nominal Pré x DI'!A:G,4,TRUE)</f>
        <v>11</v>
      </c>
      <c r="H5" s="6">
        <f>VLOOKUP(D5,'Curva Nominal Pré x DI'!A:G,5,TRUE)</f>
        <v>10.77</v>
      </c>
      <c r="I5" s="7">
        <f t="shared" si="0"/>
        <v>4.8134886461496773</v>
      </c>
      <c r="J5" s="7">
        <f t="shared" si="1"/>
        <v>4.596307543549516</v>
      </c>
      <c r="X5" s="15">
        <v>3</v>
      </c>
      <c r="Y5" s="13">
        <v>6</v>
      </c>
      <c r="Z5" s="13">
        <v>5</v>
      </c>
      <c r="AA5" s="7">
        <f>(((1+Y5/100)*(1+Z5/100))-1)*100</f>
        <v>11.300000000000022</v>
      </c>
    </row>
    <row r="6" spans="1:27" ht="21" x14ac:dyDescent="0.4">
      <c r="A6" s="3">
        <v>44992</v>
      </c>
      <c r="B6" s="2" t="s">
        <v>0</v>
      </c>
      <c r="C6" s="3">
        <v>46522</v>
      </c>
      <c r="D6" s="8">
        <v>1053</v>
      </c>
      <c r="E6" s="4">
        <v>932</v>
      </c>
      <c r="F6" s="5">
        <v>5.9227999999999996</v>
      </c>
      <c r="G6" s="6">
        <f>VLOOKUP(D6,'Curva Nominal Pré x DI'!A:G,4,TRUE)</f>
        <v>11</v>
      </c>
      <c r="H6" s="6">
        <f>VLOOKUP(D6,'Curva Nominal Pré x DI'!A:G,5,TRUE)</f>
        <v>10.8</v>
      </c>
      <c r="I6" s="7">
        <f t="shared" si="0"/>
        <v>4.7933022918578372</v>
      </c>
      <c r="J6" s="7">
        <f t="shared" si="1"/>
        <v>4.6044855309716137</v>
      </c>
    </row>
    <row r="7" spans="1:27" ht="21" x14ac:dyDescent="0.4">
      <c r="A7" s="3">
        <v>44992</v>
      </c>
      <c r="B7" s="2" t="s">
        <v>0</v>
      </c>
      <c r="C7" s="3">
        <v>46980</v>
      </c>
      <c r="D7" s="8">
        <v>1368</v>
      </c>
      <c r="E7" s="8">
        <v>1185</v>
      </c>
      <c r="F7" s="5">
        <v>6.1737000000000002</v>
      </c>
      <c r="G7" s="6">
        <f>VLOOKUP(D7,'Curva Nominal Pré x DI'!A:G,4,TRUE)</f>
        <v>11.1</v>
      </c>
      <c r="H7" s="6">
        <f>VLOOKUP(D7,'Curva Nominal Pré x DI'!A:G,5,TRUE)</f>
        <v>10.89</v>
      </c>
      <c r="I7" s="7">
        <f t="shared" si="0"/>
        <v>4.6398496049398386</v>
      </c>
      <c r="J7" s="7">
        <f t="shared" si="1"/>
        <v>4.4420605102770239</v>
      </c>
    </row>
    <row r="8" spans="1:27" ht="21" x14ac:dyDescent="0.4">
      <c r="A8" s="3">
        <v>44992</v>
      </c>
      <c r="B8" s="2" t="s">
        <v>0</v>
      </c>
      <c r="C8" s="3">
        <v>47710</v>
      </c>
      <c r="D8" s="8">
        <v>1868</v>
      </c>
      <c r="E8" s="8">
        <v>1532</v>
      </c>
      <c r="F8" s="5">
        <v>6.19</v>
      </c>
      <c r="G8" s="6">
        <f>VLOOKUP(D8,'Curva Nominal Pré x DI'!A:G,4,TRUE)</f>
        <v>11.24</v>
      </c>
      <c r="H8" s="6">
        <f>VLOOKUP(D8,'Curva Nominal Pré x DI'!A:G,5,TRUE)</f>
        <v>11.02</v>
      </c>
      <c r="I8" s="7">
        <f t="shared" si="0"/>
        <v>4.7556267068462166</v>
      </c>
      <c r="J8" s="7">
        <f t="shared" si="1"/>
        <v>4.5484508899143128</v>
      </c>
    </row>
    <row r="9" spans="1:27" ht="21" x14ac:dyDescent="0.4">
      <c r="A9" s="3">
        <v>44992</v>
      </c>
      <c r="B9" s="2" t="s">
        <v>0</v>
      </c>
      <c r="C9" s="3">
        <v>48441</v>
      </c>
      <c r="D9" s="8">
        <v>2374</v>
      </c>
      <c r="E9" s="8">
        <v>1840</v>
      </c>
      <c r="F9" s="5">
        <v>6.3152999999999997</v>
      </c>
      <c r="G9" s="6">
        <f>VLOOKUP(D9,'Curva Nominal Pré x DI'!A:G,4,TRUE)</f>
        <v>11.28</v>
      </c>
      <c r="H9" s="6">
        <f>VLOOKUP(D9,'Curva Nominal Pré x DI'!A:G,5,TRUE)</f>
        <v>11.06</v>
      </c>
      <c r="I9" s="7">
        <f t="shared" si="0"/>
        <v>4.6697888262554832</v>
      </c>
      <c r="J9" s="7">
        <f t="shared" si="1"/>
        <v>4.4628571804810724</v>
      </c>
    </row>
    <row r="10" spans="1:27" ht="21" x14ac:dyDescent="0.4">
      <c r="A10" s="3">
        <v>44992</v>
      </c>
      <c r="B10" s="2" t="s">
        <v>0</v>
      </c>
      <c r="C10" s="3">
        <v>48714</v>
      </c>
      <c r="D10" s="8">
        <v>2561</v>
      </c>
      <c r="E10" s="8">
        <v>1915</v>
      </c>
      <c r="F10" s="5">
        <v>6.38</v>
      </c>
      <c r="G10" s="6">
        <f>VLOOKUP(D10,'Curva Nominal Pré x DI'!A:G,4,TRUE)</f>
        <v>11.3</v>
      </c>
      <c r="H10" s="6">
        <f>VLOOKUP(D10,'Curva Nominal Pré x DI'!A:G,5,TRUE)</f>
        <v>11.09</v>
      </c>
      <c r="I10" s="7">
        <f t="shared" si="0"/>
        <v>4.6249294980259315</v>
      </c>
      <c r="J10" s="7">
        <f t="shared" si="1"/>
        <v>4.4275239706711655</v>
      </c>
    </row>
    <row r="11" spans="1:27" ht="21" x14ac:dyDescent="0.4">
      <c r="A11" s="3">
        <v>44992</v>
      </c>
      <c r="B11" s="2" t="s">
        <v>0</v>
      </c>
      <c r="C11" s="3">
        <v>49444</v>
      </c>
      <c r="D11" s="8">
        <v>3061</v>
      </c>
      <c r="E11" s="8">
        <v>2168</v>
      </c>
      <c r="F11" s="5">
        <v>6.4241999999999999</v>
      </c>
      <c r="G11" s="6">
        <f>VLOOKUP(D11,'Curva Nominal Pré x DI'!A:G,4,TRUE)</f>
        <v>11.32</v>
      </c>
      <c r="H11" s="6">
        <f>VLOOKUP(D11,'Curva Nominal Pré x DI'!A:G,5,TRUE)</f>
        <v>11.12</v>
      </c>
      <c r="I11" s="7">
        <f t="shared" si="0"/>
        <v>4.6002694875789674</v>
      </c>
      <c r="J11" s="7">
        <f t="shared" si="1"/>
        <v>4.4123423056034339</v>
      </c>
    </row>
    <row r="12" spans="1:27" ht="21" x14ac:dyDescent="0.4">
      <c r="A12" s="3">
        <v>44992</v>
      </c>
      <c r="B12" s="2" t="s">
        <v>0</v>
      </c>
      <c r="C12" s="3">
        <v>51363</v>
      </c>
      <c r="D12" s="8">
        <v>4383</v>
      </c>
      <c r="E12" s="8">
        <v>2742</v>
      </c>
      <c r="F12" s="5">
        <v>6.4656000000000002</v>
      </c>
      <c r="G12" s="6">
        <f>VLOOKUP(D12,'Curva Nominal Pré x DI'!A:G,4,TRUE)</f>
        <v>11.56</v>
      </c>
      <c r="H12" s="6">
        <f>VLOOKUP(D12,'Curva Nominal Pré x DI'!A:G,5,TRUE)</f>
        <v>11.34</v>
      </c>
      <c r="I12" s="7">
        <f t="shared" si="0"/>
        <v>4.7850197622518298</v>
      </c>
      <c r="J12" s="7">
        <f t="shared" si="1"/>
        <v>4.5783802467651347</v>
      </c>
    </row>
    <row r="13" spans="1:27" ht="21" x14ac:dyDescent="0.4">
      <c r="A13" s="3">
        <v>44992</v>
      </c>
      <c r="B13" s="2" t="s">
        <v>0</v>
      </c>
      <c r="C13" s="3">
        <v>53097</v>
      </c>
      <c r="D13" s="8">
        <v>5574</v>
      </c>
      <c r="E13" s="8">
        <v>3046</v>
      </c>
      <c r="F13" s="5">
        <v>6.4958</v>
      </c>
      <c r="G13" s="6">
        <f>VLOOKUP(D13,'Curva Nominal Pré x DI'!A:G,4,TRUE)</f>
        <v>11.76</v>
      </c>
      <c r="H13" s="6">
        <f>VLOOKUP(D13,'Curva Nominal Pré x DI'!A:G,5,TRUE)</f>
        <v>11.55</v>
      </c>
      <c r="I13" s="7">
        <f t="shared" si="0"/>
        <v>4.9431057375032506</v>
      </c>
      <c r="J13" s="7">
        <f t="shared" si="1"/>
        <v>4.7459148623701486</v>
      </c>
    </row>
    <row r="14" spans="1:27" ht="21" x14ac:dyDescent="0.4">
      <c r="A14" s="3">
        <v>44992</v>
      </c>
      <c r="B14" s="2" t="s">
        <v>0</v>
      </c>
      <c r="C14" s="3">
        <v>55015</v>
      </c>
      <c r="D14" s="8">
        <v>6893</v>
      </c>
      <c r="E14" s="8">
        <v>3377</v>
      </c>
      <c r="F14" s="5">
        <v>6.5007000000000001</v>
      </c>
      <c r="G14" s="6">
        <f>VLOOKUP(D14,'Curva Nominal Pré x DI'!A:G,4,TRUE)</f>
        <v>11.82</v>
      </c>
      <c r="H14" s="6">
        <f>VLOOKUP(D14,'Curva Nominal Pré x DI'!A:G,5,TRUE)</f>
        <v>11.6</v>
      </c>
      <c r="I14" s="7">
        <f t="shared" si="0"/>
        <v>4.994615058868157</v>
      </c>
      <c r="J14" s="7">
        <f t="shared" si="1"/>
        <v>4.7880436466614773</v>
      </c>
    </row>
    <row r="15" spans="1:27" ht="21" x14ac:dyDescent="0.4">
      <c r="A15" s="3">
        <v>44992</v>
      </c>
      <c r="B15" s="2" t="s">
        <v>0</v>
      </c>
      <c r="C15" s="3">
        <v>56749</v>
      </c>
      <c r="D15" s="8">
        <v>8086</v>
      </c>
      <c r="E15" s="8">
        <v>3508</v>
      </c>
      <c r="F15" s="5">
        <v>6.4912000000000001</v>
      </c>
      <c r="G15" s="6">
        <f>VLOOKUP(D15,'Curva Nominal Pré x DI'!A:G,4,TRUE)</f>
        <v>11.82</v>
      </c>
      <c r="H15" s="6">
        <f>VLOOKUP(D15,'Curva Nominal Pré x DI'!A:G,5,TRUE)</f>
        <v>11.6</v>
      </c>
      <c r="I15" s="7">
        <f t="shared" si="0"/>
        <v>5.0039815496491835</v>
      </c>
      <c r="J15" s="7">
        <f t="shared" si="1"/>
        <v>4.797391709361909</v>
      </c>
    </row>
    <row r="16" spans="1:27" ht="21" x14ac:dyDescent="0.4">
      <c r="A16" s="3">
        <v>44992</v>
      </c>
      <c r="B16" s="2" t="s">
        <v>0</v>
      </c>
      <c r="C16" s="3">
        <v>58668</v>
      </c>
      <c r="D16" s="8">
        <v>9407</v>
      </c>
      <c r="E16" s="8">
        <v>3714</v>
      </c>
      <c r="F16" s="5">
        <v>6.4809000000000001</v>
      </c>
      <c r="G16" s="6">
        <f>VLOOKUP(D16,'Curva Nominal Pré x DI'!A:G,4,TRUE)</f>
        <v>11.82</v>
      </c>
      <c r="H16" s="6">
        <f>VLOOKUP(D16,'Curva Nominal Pré x DI'!A:G,5,TRUE)</f>
        <v>11.6</v>
      </c>
      <c r="I16" s="7">
        <f t="shared" si="0"/>
        <v>5.0141386859051895</v>
      </c>
      <c r="J16" s="7">
        <f t="shared" si="1"/>
        <v>4.8075288619837231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 xml:space="preserve">&amp;C&amp;G&amp;R&amp;"Calibri,Regular"&amp;10&amp;K000000
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88"/>
  <sheetViews>
    <sheetView zoomScaleNormal="100" workbookViewId="0"/>
  </sheetViews>
  <sheetFormatPr defaultRowHeight="14.4" x14ac:dyDescent="0.3"/>
  <cols>
    <col min="1" max="1" width="11.33203125" style="83" customWidth="1"/>
    <col min="2" max="2" width="10.6640625" style="83" bestFit="1" customWidth="1"/>
    <col min="3" max="5" width="14.44140625" style="83" customWidth="1"/>
    <col min="6" max="7" width="8.88671875" style="83"/>
    <col min="8" max="8" width="22" style="83" bestFit="1" customWidth="1"/>
    <col min="9" max="9" width="13" style="83" bestFit="1" customWidth="1"/>
    <col min="10" max="14" width="8.88671875" style="83"/>
  </cols>
  <sheetData>
    <row r="1" spans="1:11" ht="15.6" x14ac:dyDescent="0.3">
      <c r="A1" s="81">
        <f>DATEVALUE(RIGHT(C1,10))</f>
        <v>44581</v>
      </c>
      <c r="B1" s="82"/>
      <c r="C1" s="83" t="s">
        <v>49</v>
      </c>
      <c r="H1" s="84" t="s">
        <v>50</v>
      </c>
      <c r="I1" s="85">
        <v>44581</v>
      </c>
      <c r="K1" s="86" t="s">
        <v>15</v>
      </c>
    </row>
    <row r="2" spans="1:11" x14ac:dyDescent="0.3">
      <c r="A2" s="82"/>
      <c r="B2" s="82"/>
      <c r="H2" s="84" t="s">
        <v>51</v>
      </c>
      <c r="I2" s="85">
        <v>45337</v>
      </c>
    </row>
    <row r="3" spans="1:11" ht="15" customHeight="1" x14ac:dyDescent="0.3">
      <c r="A3" s="82"/>
      <c r="B3" s="82"/>
      <c r="C3" s="87" t="s">
        <v>7</v>
      </c>
      <c r="D3" s="87" t="s">
        <v>8</v>
      </c>
      <c r="E3" s="87"/>
      <c r="H3" s="88" t="s">
        <v>7</v>
      </c>
      <c r="I3" s="89">
        <f>+I2-I1-1</f>
        <v>755</v>
      </c>
    </row>
    <row r="4" spans="1:11" x14ac:dyDescent="0.3">
      <c r="A4" s="90" t="s">
        <v>52</v>
      </c>
      <c r="B4" s="91" t="s">
        <v>28</v>
      </c>
      <c r="C4" s="87"/>
      <c r="D4" s="87" t="s">
        <v>46</v>
      </c>
      <c r="E4" s="87" t="s">
        <v>47</v>
      </c>
      <c r="H4" s="88" t="s">
        <v>53</v>
      </c>
      <c r="I4" s="92">
        <f>+VLOOKUP(I3,C:E,2,FALSE)</f>
        <v>11.38</v>
      </c>
    </row>
    <row r="5" spans="1:11" x14ac:dyDescent="0.3">
      <c r="A5" s="93">
        <f>+NETWORKDAYS($A$1,B5-1,Feriados!$A$1:$A$25000)</f>
        <v>1</v>
      </c>
      <c r="B5" s="94">
        <f>+$A$1+C5</f>
        <v>44582</v>
      </c>
      <c r="C5" s="95">
        <v>1</v>
      </c>
      <c r="D5" s="95">
        <v>9.15</v>
      </c>
      <c r="E5" s="95">
        <v>0</v>
      </c>
      <c r="H5" s="96" t="s">
        <v>52</v>
      </c>
      <c r="I5" s="97">
        <f>+NETWORKDAYS(I1,I2-1,Feriados!$A$1:$A$25000)</f>
        <v>517</v>
      </c>
    </row>
    <row r="6" spans="1:11" x14ac:dyDescent="0.3">
      <c r="A6" s="93">
        <f>+NETWORKDAYS($A$1,B6-1,Feriados!$A$1:$A$25000)</f>
        <v>5</v>
      </c>
      <c r="B6" s="94">
        <f t="shared" ref="B6:B69" si="0">+$A$1+C6</f>
        <v>44588</v>
      </c>
      <c r="C6" s="95">
        <v>7</v>
      </c>
      <c r="D6" s="95">
        <v>9.16</v>
      </c>
      <c r="E6" s="95">
        <v>9.35</v>
      </c>
      <c r="H6" s="96" t="s">
        <v>53</v>
      </c>
      <c r="I6" s="98">
        <f>+VLOOKUP(I5,A:E,4,FALSE)</f>
        <v>11.38</v>
      </c>
    </row>
    <row r="7" spans="1:11" x14ac:dyDescent="0.3">
      <c r="A7" s="93">
        <f>+NETWORKDAYS($A$1,B7-1,Feriados!$A$1:$A$25000)</f>
        <v>6</v>
      </c>
      <c r="B7" s="94">
        <f t="shared" si="0"/>
        <v>44589</v>
      </c>
      <c r="C7" s="95">
        <v>8</v>
      </c>
      <c r="D7" s="95">
        <v>9.16</v>
      </c>
      <c r="E7" s="95">
        <v>9.85</v>
      </c>
    </row>
    <row r="8" spans="1:11" x14ac:dyDescent="0.3">
      <c r="A8" s="93">
        <f>+NETWORKDAYS($A$1,B8-1,Feriados!$A$1:$A$25000)</f>
        <v>7</v>
      </c>
      <c r="B8" s="94">
        <f t="shared" si="0"/>
        <v>44592</v>
      </c>
      <c r="C8" s="95">
        <v>11</v>
      </c>
      <c r="D8" s="95">
        <v>9.16</v>
      </c>
      <c r="E8" s="95">
        <v>8.2899999999999991</v>
      </c>
    </row>
    <row r="9" spans="1:11" x14ac:dyDescent="0.3">
      <c r="A9" s="93">
        <f>+NETWORKDAYS($A$1,B9-1,Feriados!$A$1:$A$25000)</f>
        <v>8</v>
      </c>
      <c r="B9" s="94">
        <f t="shared" si="0"/>
        <v>44593</v>
      </c>
      <c r="C9" s="95">
        <v>12</v>
      </c>
      <c r="D9" s="95">
        <v>9.16</v>
      </c>
      <c r="E9" s="95">
        <v>8.7100000000000009</v>
      </c>
    </row>
    <row r="10" spans="1:11" x14ac:dyDescent="0.3">
      <c r="A10" s="93">
        <f>+NETWORKDAYS($A$1,B10-1,Feriados!$A$1:$A$25000)</f>
        <v>10</v>
      </c>
      <c r="B10" s="94">
        <f t="shared" si="0"/>
        <v>44595</v>
      </c>
      <c r="C10" s="95">
        <v>14</v>
      </c>
      <c r="D10" s="95">
        <v>9.42</v>
      </c>
      <c r="E10" s="95">
        <v>9.6199999999999992</v>
      </c>
    </row>
    <row r="11" spans="1:11" x14ac:dyDescent="0.3">
      <c r="A11" s="93">
        <f>+NETWORKDAYS($A$1,B11-1,Feriados!$A$1:$A$25000)</f>
        <v>15</v>
      </c>
      <c r="B11" s="94">
        <f t="shared" si="0"/>
        <v>44602</v>
      </c>
      <c r="C11" s="95">
        <v>21</v>
      </c>
      <c r="D11" s="95">
        <v>9.77</v>
      </c>
      <c r="E11" s="95">
        <v>9.98</v>
      </c>
    </row>
    <row r="12" spans="1:11" x14ac:dyDescent="0.3">
      <c r="A12" s="93">
        <f>+NETWORKDAYS($A$1,B12-1,Feriados!$A$1:$A$25000)</f>
        <v>18</v>
      </c>
      <c r="B12" s="94">
        <f t="shared" si="0"/>
        <v>44607</v>
      </c>
      <c r="C12" s="95">
        <v>26</v>
      </c>
      <c r="D12" s="95">
        <v>9.89</v>
      </c>
      <c r="E12" s="95">
        <v>9.77</v>
      </c>
    </row>
    <row r="13" spans="1:11" x14ac:dyDescent="0.3">
      <c r="A13" s="93">
        <f>+NETWORKDAYS($A$1,B13-1,Feriados!$A$1:$A$25000)</f>
        <v>19</v>
      </c>
      <c r="B13" s="94">
        <f t="shared" si="0"/>
        <v>44608</v>
      </c>
      <c r="C13" s="95">
        <v>27</v>
      </c>
      <c r="D13" s="95">
        <v>9.92</v>
      </c>
      <c r="E13" s="95">
        <v>9.9700000000000006</v>
      </c>
    </row>
    <row r="14" spans="1:11" x14ac:dyDescent="0.3">
      <c r="A14" s="93">
        <f>+NETWORKDAYS($A$1,B14-1,Feriados!$A$1:$A$25000)</f>
        <v>21</v>
      </c>
      <c r="B14" s="94">
        <f t="shared" si="0"/>
        <v>44610</v>
      </c>
      <c r="C14" s="95">
        <v>29</v>
      </c>
      <c r="D14" s="95">
        <v>9.9700000000000006</v>
      </c>
      <c r="E14" s="95">
        <v>10.33</v>
      </c>
    </row>
    <row r="15" spans="1:11" x14ac:dyDescent="0.3">
      <c r="A15" s="93">
        <f>+NETWORKDAYS($A$1,B15-1,Feriados!$A$1:$A$25000)</f>
        <v>22</v>
      </c>
      <c r="B15" s="94">
        <f t="shared" si="0"/>
        <v>44613</v>
      </c>
      <c r="C15" s="95">
        <v>32</v>
      </c>
      <c r="D15" s="95">
        <v>9.99</v>
      </c>
      <c r="E15" s="95">
        <v>9.81</v>
      </c>
    </row>
    <row r="16" spans="1:11" x14ac:dyDescent="0.3">
      <c r="A16" s="93">
        <f>+NETWORKDAYS($A$1,B16-1,Feriados!$A$1:$A$25000)</f>
        <v>23</v>
      </c>
      <c r="B16" s="94">
        <f t="shared" si="0"/>
        <v>44614</v>
      </c>
      <c r="C16" s="95">
        <v>33</v>
      </c>
      <c r="D16" s="95">
        <v>10.01</v>
      </c>
      <c r="E16" s="95">
        <v>9.9700000000000006</v>
      </c>
    </row>
    <row r="17" spans="1:5" x14ac:dyDescent="0.3">
      <c r="A17" s="93">
        <f>+NETWORKDAYS($A$1,B17-1,Feriados!$A$1:$A$25000)</f>
        <v>25</v>
      </c>
      <c r="B17" s="94">
        <f t="shared" si="0"/>
        <v>44616</v>
      </c>
      <c r="C17" s="95">
        <v>35</v>
      </c>
      <c r="D17" s="95">
        <v>10.050000000000001</v>
      </c>
      <c r="E17" s="95">
        <v>10.26</v>
      </c>
    </row>
    <row r="18" spans="1:5" x14ac:dyDescent="0.3">
      <c r="A18" s="93">
        <f>+NETWORKDAYS($A$1,B18-1,Feriados!$A$1:$A$25000)</f>
        <v>26</v>
      </c>
      <c r="B18" s="94">
        <f t="shared" si="0"/>
        <v>44617</v>
      </c>
      <c r="C18" s="95">
        <v>36</v>
      </c>
      <c r="D18" s="95">
        <v>10.07</v>
      </c>
      <c r="E18" s="95">
        <v>10.4</v>
      </c>
    </row>
    <row r="19" spans="1:5" x14ac:dyDescent="0.3">
      <c r="A19" s="93">
        <f>+NETWORKDAYS($A$1,B19-1,Feriados!$A$1:$A$25000)</f>
        <v>27</v>
      </c>
      <c r="B19" s="94">
        <f t="shared" si="0"/>
        <v>44622</v>
      </c>
      <c r="C19" s="95">
        <v>41</v>
      </c>
      <c r="D19" s="95">
        <v>10.08</v>
      </c>
      <c r="E19" s="95">
        <v>9.4600000000000009</v>
      </c>
    </row>
    <row r="20" spans="1:5" x14ac:dyDescent="0.3">
      <c r="A20" s="93">
        <f>+NETWORKDAYS($A$1,B20-1,Feriados!$A$1:$A$25000)</f>
        <v>34</v>
      </c>
      <c r="B20" s="94">
        <f t="shared" si="0"/>
        <v>44631</v>
      </c>
      <c r="C20" s="95">
        <v>50</v>
      </c>
      <c r="D20" s="95">
        <v>10.32</v>
      </c>
      <c r="E20" s="95">
        <v>10.01</v>
      </c>
    </row>
    <row r="21" spans="1:5" x14ac:dyDescent="0.3">
      <c r="A21" s="93">
        <f>+NETWORKDAYS($A$1,B21-1,Feriados!$A$1:$A$25000)</f>
        <v>36</v>
      </c>
      <c r="B21" s="94">
        <f t="shared" si="0"/>
        <v>44635</v>
      </c>
      <c r="C21" s="95">
        <v>54</v>
      </c>
      <c r="D21" s="95">
        <v>10.37</v>
      </c>
      <c r="E21" s="95">
        <v>9.85</v>
      </c>
    </row>
    <row r="22" spans="1:5" x14ac:dyDescent="0.3">
      <c r="A22" s="93">
        <f>+NETWORKDAYS($A$1,B22-1,Feriados!$A$1:$A$25000)</f>
        <v>38</v>
      </c>
      <c r="B22" s="94">
        <f t="shared" si="0"/>
        <v>44637</v>
      </c>
      <c r="C22" s="95">
        <v>56</v>
      </c>
      <c r="D22" s="95">
        <v>10.42</v>
      </c>
      <c r="E22" s="95">
        <v>10.08</v>
      </c>
    </row>
    <row r="23" spans="1:5" x14ac:dyDescent="0.3">
      <c r="A23" s="93">
        <f>+NETWORKDAYS($A$1,B23-1,Feriados!$A$1:$A$25000)</f>
        <v>39</v>
      </c>
      <c r="B23" s="94">
        <f t="shared" si="0"/>
        <v>44638</v>
      </c>
      <c r="C23" s="95">
        <v>57</v>
      </c>
      <c r="D23" s="95">
        <v>10.44</v>
      </c>
      <c r="E23" s="95">
        <v>10.19</v>
      </c>
    </row>
    <row r="24" spans="1:5" x14ac:dyDescent="0.3">
      <c r="A24" s="93">
        <f>+NETWORKDAYS($A$1,B24-1,Feriados!$A$1:$A$25000)</f>
        <v>40</v>
      </c>
      <c r="B24" s="94">
        <f t="shared" si="0"/>
        <v>44641</v>
      </c>
      <c r="C24" s="95">
        <v>60</v>
      </c>
      <c r="D24" s="95">
        <v>10.46</v>
      </c>
      <c r="E24" s="95">
        <v>9.93</v>
      </c>
    </row>
    <row r="25" spans="1:5" x14ac:dyDescent="0.3">
      <c r="A25" s="93">
        <f>+NETWORKDAYS($A$1,B25-1,Feriados!$A$1:$A$25000)</f>
        <v>42</v>
      </c>
      <c r="B25" s="94">
        <f t="shared" si="0"/>
        <v>44643</v>
      </c>
      <c r="C25" s="95">
        <v>62</v>
      </c>
      <c r="D25" s="95">
        <v>10.49</v>
      </c>
      <c r="E25" s="95">
        <v>10.14</v>
      </c>
    </row>
    <row r="26" spans="1:5" x14ac:dyDescent="0.3">
      <c r="A26" s="93">
        <f>+NETWORKDAYS($A$1,B26-1,Feriados!$A$1:$A$25000)</f>
        <v>48</v>
      </c>
      <c r="B26" s="94">
        <f t="shared" si="0"/>
        <v>44651</v>
      </c>
      <c r="C26" s="95">
        <v>70</v>
      </c>
      <c r="D26" s="95">
        <v>10.59</v>
      </c>
      <c r="E26" s="95">
        <v>10.36</v>
      </c>
    </row>
    <row r="27" spans="1:5" x14ac:dyDescent="0.3">
      <c r="A27" s="93">
        <f>+NETWORKDAYS($A$1,B27-1,Feriados!$A$1:$A$25000)</f>
        <v>49</v>
      </c>
      <c r="B27" s="94">
        <f t="shared" si="0"/>
        <v>44652</v>
      </c>
      <c r="C27" s="95">
        <v>71</v>
      </c>
      <c r="D27" s="95">
        <v>10.6</v>
      </c>
      <c r="E27" s="95">
        <v>10.44</v>
      </c>
    </row>
    <row r="28" spans="1:5" x14ac:dyDescent="0.3">
      <c r="A28" s="93">
        <f>+NETWORKDAYS($A$1,B28-1,Feriados!$A$1:$A$25000)</f>
        <v>57</v>
      </c>
      <c r="B28" s="94">
        <f t="shared" si="0"/>
        <v>44664</v>
      </c>
      <c r="C28" s="95">
        <v>83</v>
      </c>
      <c r="D28" s="95">
        <v>10.77</v>
      </c>
      <c r="E28" s="95">
        <v>10.56</v>
      </c>
    </row>
    <row r="29" spans="1:5" x14ac:dyDescent="0.3">
      <c r="A29" s="93">
        <f>+NETWORKDAYS($A$1,B29-1,Feriados!$A$1:$A$25000)</f>
        <v>59</v>
      </c>
      <c r="B29" s="94">
        <f t="shared" si="0"/>
        <v>44669</v>
      </c>
      <c r="C29" s="95">
        <v>88</v>
      </c>
      <c r="D29" s="95">
        <v>10.81</v>
      </c>
      <c r="E29" s="95">
        <v>10.33</v>
      </c>
    </row>
    <row r="30" spans="1:5" x14ac:dyDescent="0.3">
      <c r="A30" s="93">
        <f>+NETWORKDAYS($A$1,B30-1,Feriados!$A$1:$A$25000)</f>
        <v>61</v>
      </c>
      <c r="B30" s="94">
        <f t="shared" si="0"/>
        <v>44671</v>
      </c>
      <c r="C30" s="95">
        <v>90</v>
      </c>
      <c r="D30" s="95">
        <v>10.84</v>
      </c>
      <c r="E30" s="95">
        <v>10.48</v>
      </c>
    </row>
    <row r="31" spans="1:5" x14ac:dyDescent="0.3">
      <c r="A31" s="93">
        <f>+NETWORKDAYS($A$1,B31-1,Feriados!$A$1:$A$25000)</f>
        <v>66</v>
      </c>
      <c r="B31" s="94">
        <f t="shared" si="0"/>
        <v>44679</v>
      </c>
      <c r="C31" s="95">
        <v>98</v>
      </c>
      <c r="D31" s="95">
        <v>10.92</v>
      </c>
      <c r="E31" s="95">
        <v>10.49</v>
      </c>
    </row>
    <row r="32" spans="1:5" x14ac:dyDescent="0.3">
      <c r="A32" s="93">
        <f>+NETWORKDAYS($A$1,B32-1,Feriados!$A$1:$A$25000)</f>
        <v>67</v>
      </c>
      <c r="B32" s="94">
        <f t="shared" si="0"/>
        <v>44680</v>
      </c>
      <c r="C32" s="95">
        <v>99</v>
      </c>
      <c r="D32" s="95">
        <v>10.93</v>
      </c>
      <c r="E32" s="95">
        <v>10.55</v>
      </c>
    </row>
    <row r="33" spans="1:5" x14ac:dyDescent="0.3">
      <c r="A33" s="93">
        <f>+NETWORKDAYS($A$1,B33-1,Feriados!$A$1:$A$25000)</f>
        <v>68</v>
      </c>
      <c r="B33" s="94">
        <f t="shared" si="0"/>
        <v>44683</v>
      </c>
      <c r="C33" s="95">
        <v>102</v>
      </c>
      <c r="D33" s="95">
        <v>10.95</v>
      </c>
      <c r="E33" s="95">
        <v>10.4</v>
      </c>
    </row>
    <row r="34" spans="1:5" x14ac:dyDescent="0.3">
      <c r="A34" s="93">
        <f>+NETWORKDAYS($A$1,B34-1,Feriados!$A$1:$A$25000)</f>
        <v>78</v>
      </c>
      <c r="B34" s="94">
        <f t="shared" si="0"/>
        <v>44697</v>
      </c>
      <c r="C34" s="95">
        <v>116</v>
      </c>
      <c r="D34" s="95">
        <v>11.13</v>
      </c>
      <c r="E34" s="95">
        <v>10.67</v>
      </c>
    </row>
    <row r="35" spans="1:5" x14ac:dyDescent="0.3">
      <c r="A35" s="93">
        <f>+NETWORKDAYS($A$1,B35-1,Feriados!$A$1:$A$25000)</f>
        <v>82</v>
      </c>
      <c r="B35" s="94">
        <f t="shared" si="0"/>
        <v>44701</v>
      </c>
      <c r="C35" s="95">
        <v>120</v>
      </c>
      <c r="D35" s="95">
        <v>11.19</v>
      </c>
      <c r="E35" s="95">
        <v>10.91</v>
      </c>
    </row>
    <row r="36" spans="1:5" x14ac:dyDescent="0.3">
      <c r="A36" s="93">
        <f>+NETWORKDAYS($A$1,B36-1,Feriados!$A$1:$A$25000)</f>
        <v>83</v>
      </c>
      <c r="B36" s="94">
        <f t="shared" si="0"/>
        <v>44704</v>
      </c>
      <c r="C36" s="95">
        <v>123</v>
      </c>
      <c r="D36" s="95">
        <v>11.2</v>
      </c>
      <c r="E36" s="95">
        <v>10.78</v>
      </c>
    </row>
    <row r="37" spans="1:5" x14ac:dyDescent="0.3">
      <c r="A37" s="93">
        <f>+NETWORKDAYS($A$1,B37-1,Feriados!$A$1:$A$25000)</f>
        <v>89</v>
      </c>
      <c r="B37" s="94">
        <f t="shared" si="0"/>
        <v>44712</v>
      </c>
      <c r="C37" s="95">
        <v>131</v>
      </c>
      <c r="D37" s="95">
        <v>11.28</v>
      </c>
      <c r="E37" s="95">
        <v>10.93</v>
      </c>
    </row>
    <row r="38" spans="1:5" x14ac:dyDescent="0.3">
      <c r="A38" s="93">
        <f>+NETWORKDAYS($A$1,B38-1,Feriados!$A$1:$A$25000)</f>
        <v>90</v>
      </c>
      <c r="B38" s="94">
        <f t="shared" si="0"/>
        <v>44713</v>
      </c>
      <c r="C38" s="95">
        <v>132</v>
      </c>
      <c r="D38" s="95">
        <v>11.29</v>
      </c>
      <c r="E38" s="95">
        <v>10.98</v>
      </c>
    </row>
    <row r="39" spans="1:5" x14ac:dyDescent="0.3">
      <c r="A39" s="93">
        <f>+NETWORKDAYS($A$1,B39-1,Feriados!$A$1:$A$25000)</f>
        <v>97</v>
      </c>
      <c r="B39" s="94">
        <f t="shared" si="0"/>
        <v>44722</v>
      </c>
      <c r="C39" s="95">
        <v>141</v>
      </c>
      <c r="D39" s="95">
        <v>11.37</v>
      </c>
      <c r="E39" s="95">
        <v>11.16</v>
      </c>
    </row>
    <row r="40" spans="1:5" x14ac:dyDescent="0.3">
      <c r="A40" s="93">
        <f>+NETWORKDAYS($A$1,B40-1,Feriados!$A$1:$A$25000)</f>
        <v>100</v>
      </c>
      <c r="B40" s="94">
        <f t="shared" si="0"/>
        <v>44727</v>
      </c>
      <c r="C40" s="95">
        <v>146</v>
      </c>
      <c r="D40" s="95">
        <v>11.4</v>
      </c>
      <c r="E40" s="95">
        <v>11.14</v>
      </c>
    </row>
    <row r="41" spans="1:5" x14ac:dyDescent="0.3">
      <c r="A41" s="93">
        <f>+NETWORKDAYS($A$1,B41-1,Feriados!$A$1:$A$25000)</f>
        <v>101</v>
      </c>
      <c r="B41" s="94">
        <f t="shared" si="0"/>
        <v>44729</v>
      </c>
      <c r="C41" s="95">
        <v>148</v>
      </c>
      <c r="D41" s="95">
        <v>11.41</v>
      </c>
      <c r="E41" s="95">
        <v>11.1</v>
      </c>
    </row>
    <row r="42" spans="1:5" x14ac:dyDescent="0.3">
      <c r="A42" s="93">
        <f>+NETWORKDAYS($A$1,B42-1,Feriados!$A$1:$A$25000)</f>
        <v>102</v>
      </c>
      <c r="B42" s="94">
        <f t="shared" si="0"/>
        <v>44732</v>
      </c>
      <c r="C42" s="95">
        <v>151</v>
      </c>
      <c r="D42" s="95">
        <v>11.42</v>
      </c>
      <c r="E42" s="95">
        <v>10.99</v>
      </c>
    </row>
    <row r="43" spans="1:5" x14ac:dyDescent="0.3">
      <c r="A43" s="93">
        <f>+NETWORKDAYS($A$1,B43-1,Feriados!$A$1:$A$25000)</f>
        <v>109</v>
      </c>
      <c r="B43" s="94">
        <f t="shared" si="0"/>
        <v>44741</v>
      </c>
      <c r="C43" s="95">
        <v>160</v>
      </c>
      <c r="D43" s="95">
        <v>11.47</v>
      </c>
      <c r="E43" s="95">
        <v>11.15</v>
      </c>
    </row>
    <row r="44" spans="1:5" x14ac:dyDescent="0.3">
      <c r="A44" s="93">
        <f>+NETWORKDAYS($A$1,B44-1,Feriados!$A$1:$A$25000)</f>
        <v>110</v>
      </c>
      <c r="B44" s="94">
        <f t="shared" si="0"/>
        <v>44742</v>
      </c>
      <c r="C44" s="95">
        <v>161</v>
      </c>
      <c r="D44" s="95">
        <v>11.48</v>
      </c>
      <c r="E44" s="95">
        <v>11.19</v>
      </c>
    </row>
    <row r="45" spans="1:5" x14ac:dyDescent="0.3">
      <c r="A45" s="93">
        <f>+NETWORKDAYS($A$1,B45-1,Feriados!$A$1:$A$25000)</f>
        <v>111</v>
      </c>
      <c r="B45" s="94">
        <f t="shared" si="0"/>
        <v>44743</v>
      </c>
      <c r="C45" s="95">
        <v>162</v>
      </c>
      <c r="D45" s="95">
        <v>11.49</v>
      </c>
      <c r="E45" s="95">
        <v>11.23</v>
      </c>
    </row>
    <row r="46" spans="1:5" x14ac:dyDescent="0.3">
      <c r="A46" s="93">
        <f>+NETWORKDAYS($A$1,B46-1,Feriados!$A$1:$A$25000)</f>
        <v>119</v>
      </c>
      <c r="B46" s="94">
        <f t="shared" si="0"/>
        <v>44755</v>
      </c>
      <c r="C46" s="95">
        <v>174</v>
      </c>
      <c r="D46" s="95">
        <v>11.55</v>
      </c>
      <c r="E46" s="95">
        <v>11.27</v>
      </c>
    </row>
    <row r="47" spans="1:5" x14ac:dyDescent="0.3">
      <c r="A47" s="93">
        <f>+NETWORKDAYS($A$1,B47-1,Feriados!$A$1:$A$25000)</f>
        <v>121</v>
      </c>
      <c r="B47" s="94">
        <f t="shared" si="0"/>
        <v>44757</v>
      </c>
      <c r="C47" s="95">
        <v>176</v>
      </c>
      <c r="D47" s="95">
        <v>11.56</v>
      </c>
      <c r="E47" s="95">
        <v>11.35</v>
      </c>
    </row>
    <row r="48" spans="1:5" x14ac:dyDescent="0.3">
      <c r="A48" s="93">
        <f>+NETWORKDAYS($A$1,B48-1,Feriados!$A$1:$A$25000)</f>
        <v>123</v>
      </c>
      <c r="B48" s="94">
        <f t="shared" si="0"/>
        <v>44761</v>
      </c>
      <c r="C48" s="95">
        <v>180</v>
      </c>
      <c r="D48" s="95">
        <v>11.58</v>
      </c>
      <c r="E48" s="95">
        <v>11.29</v>
      </c>
    </row>
    <row r="49" spans="1:5" x14ac:dyDescent="0.3">
      <c r="A49" s="93">
        <f>+NETWORKDAYS($A$1,B49-1,Feriados!$A$1:$A$25000)</f>
        <v>125</v>
      </c>
      <c r="B49" s="94">
        <f t="shared" si="0"/>
        <v>44763</v>
      </c>
      <c r="C49" s="95">
        <v>182</v>
      </c>
      <c r="D49" s="95">
        <v>11.59</v>
      </c>
      <c r="E49" s="95">
        <v>11.36</v>
      </c>
    </row>
    <row r="50" spans="1:5" x14ac:dyDescent="0.3">
      <c r="A50" s="93">
        <f>+NETWORKDAYS($A$1,B50-1,Feriados!$A$1:$A$25000)</f>
        <v>130</v>
      </c>
      <c r="B50" s="94">
        <f t="shared" si="0"/>
        <v>44770</v>
      </c>
      <c r="C50" s="95">
        <v>189</v>
      </c>
      <c r="D50" s="95">
        <v>11.62</v>
      </c>
      <c r="E50" s="95">
        <v>11.41</v>
      </c>
    </row>
    <row r="51" spans="1:5" x14ac:dyDescent="0.3">
      <c r="A51" s="93">
        <f>+NETWORKDAYS($A$1,B51-1,Feriados!$A$1:$A$25000)</f>
        <v>131</v>
      </c>
      <c r="B51" s="94">
        <f t="shared" si="0"/>
        <v>44771</v>
      </c>
      <c r="C51" s="95">
        <v>190</v>
      </c>
      <c r="D51" s="95">
        <v>11.62</v>
      </c>
      <c r="E51" s="95">
        <v>11.44</v>
      </c>
    </row>
    <row r="52" spans="1:5" x14ac:dyDescent="0.3">
      <c r="A52" s="93">
        <f>+NETWORKDAYS($A$1,B52-1,Feriados!$A$1:$A$25000)</f>
        <v>132</v>
      </c>
      <c r="B52" s="94">
        <f t="shared" si="0"/>
        <v>44774</v>
      </c>
      <c r="C52" s="95">
        <v>193</v>
      </c>
      <c r="D52" s="95">
        <v>11.63</v>
      </c>
      <c r="E52" s="95">
        <v>11.35</v>
      </c>
    </row>
    <row r="53" spans="1:5" x14ac:dyDescent="0.3">
      <c r="A53" s="93">
        <f>+NETWORKDAYS($A$1,B53-1,Feriados!$A$1:$A$25000)</f>
        <v>142</v>
      </c>
      <c r="B53" s="94">
        <f t="shared" si="0"/>
        <v>44788</v>
      </c>
      <c r="C53" s="95">
        <v>207</v>
      </c>
      <c r="D53" s="95">
        <v>11.69</v>
      </c>
      <c r="E53" s="95">
        <v>11.45</v>
      </c>
    </row>
    <row r="54" spans="1:5" x14ac:dyDescent="0.3">
      <c r="A54" s="93">
        <f>+NETWORKDAYS($A$1,B54-1,Feriados!$A$1:$A$25000)</f>
        <v>144</v>
      </c>
      <c r="B54" s="94">
        <f t="shared" si="0"/>
        <v>44790</v>
      </c>
      <c r="C54" s="95">
        <v>209</v>
      </c>
      <c r="D54" s="95">
        <v>11.71</v>
      </c>
      <c r="E54" s="95">
        <v>11.51</v>
      </c>
    </row>
    <row r="55" spans="1:5" x14ac:dyDescent="0.3">
      <c r="A55" s="93">
        <f>+NETWORKDAYS($A$1,B55-1,Feriados!$A$1:$A$25000)</f>
        <v>145</v>
      </c>
      <c r="B55" s="94">
        <f t="shared" si="0"/>
        <v>44791</v>
      </c>
      <c r="C55" s="95">
        <v>210</v>
      </c>
      <c r="D55" s="95">
        <v>11.71</v>
      </c>
      <c r="E55" s="95">
        <v>11.54</v>
      </c>
    </row>
    <row r="56" spans="1:5" x14ac:dyDescent="0.3">
      <c r="A56" s="93">
        <f>+NETWORKDAYS($A$1,B56-1,Feriados!$A$1:$A$25000)</f>
        <v>153</v>
      </c>
      <c r="B56" s="94">
        <f t="shared" si="0"/>
        <v>44803</v>
      </c>
      <c r="C56" s="95">
        <v>222</v>
      </c>
      <c r="D56" s="95">
        <v>11.75</v>
      </c>
      <c r="E56" s="95">
        <v>11.56</v>
      </c>
    </row>
    <row r="57" spans="1:5" x14ac:dyDescent="0.3">
      <c r="A57" s="93">
        <f>+NETWORKDAYS($A$1,B57-1,Feriados!$A$1:$A$25000)</f>
        <v>154</v>
      </c>
      <c r="B57" s="94">
        <f t="shared" si="0"/>
        <v>44804</v>
      </c>
      <c r="C57" s="95">
        <v>223</v>
      </c>
      <c r="D57" s="95">
        <v>11.76</v>
      </c>
      <c r="E57" s="95">
        <v>11.59</v>
      </c>
    </row>
    <row r="58" spans="1:5" x14ac:dyDescent="0.3">
      <c r="A58" s="93">
        <f>+NETWORKDAYS($A$1,B58-1,Feriados!$A$1:$A$25000)</f>
        <v>155</v>
      </c>
      <c r="B58" s="94">
        <f t="shared" si="0"/>
        <v>44805</v>
      </c>
      <c r="C58" s="95">
        <v>224</v>
      </c>
      <c r="D58" s="95">
        <v>11.76</v>
      </c>
      <c r="E58" s="95">
        <v>11.62</v>
      </c>
    </row>
    <row r="59" spans="1:5" x14ac:dyDescent="0.3">
      <c r="A59" s="93">
        <f>+NETWORKDAYS($A$1,B59-1,Feriados!$A$1:$A$25000)</f>
        <v>164</v>
      </c>
      <c r="B59" s="94">
        <f t="shared" si="0"/>
        <v>44819</v>
      </c>
      <c r="C59" s="95">
        <v>238</v>
      </c>
      <c r="D59" s="95">
        <v>11.8</v>
      </c>
      <c r="E59" s="95">
        <v>11.6</v>
      </c>
    </row>
    <row r="60" spans="1:5" x14ac:dyDescent="0.3">
      <c r="A60" s="93">
        <f>+NETWORKDAYS($A$1,B60-1,Feriados!$A$1:$A$25000)</f>
        <v>165</v>
      </c>
      <c r="B60" s="94">
        <f t="shared" si="0"/>
        <v>44820</v>
      </c>
      <c r="C60" s="95">
        <v>239</v>
      </c>
      <c r="D60" s="95">
        <v>11.8</v>
      </c>
      <c r="E60" s="95">
        <v>11.63</v>
      </c>
    </row>
    <row r="61" spans="1:5" x14ac:dyDescent="0.3">
      <c r="A61" s="93">
        <f>+NETWORKDAYS($A$1,B61-1,Feriados!$A$1:$A$25000)</f>
        <v>166</v>
      </c>
      <c r="B61" s="94">
        <f t="shared" si="0"/>
        <v>44823</v>
      </c>
      <c r="C61" s="95">
        <v>242</v>
      </c>
      <c r="D61" s="95">
        <v>11.81</v>
      </c>
      <c r="E61" s="95">
        <v>11.56</v>
      </c>
    </row>
    <row r="62" spans="1:5" x14ac:dyDescent="0.3">
      <c r="A62" s="93">
        <f>+NETWORKDAYS($A$1,B62-1,Feriados!$A$1:$A$25000)</f>
        <v>169</v>
      </c>
      <c r="B62" s="94">
        <f t="shared" si="0"/>
        <v>44826</v>
      </c>
      <c r="C62" s="95">
        <v>245</v>
      </c>
      <c r="D62" s="95">
        <v>11.82</v>
      </c>
      <c r="E62" s="95">
        <v>11.63</v>
      </c>
    </row>
    <row r="63" spans="1:5" x14ac:dyDescent="0.3">
      <c r="A63" s="93">
        <f>+NETWORKDAYS($A$1,B63-1,Feriados!$A$1:$A$25000)</f>
        <v>175</v>
      </c>
      <c r="B63" s="94">
        <f t="shared" si="0"/>
        <v>44834</v>
      </c>
      <c r="C63" s="95">
        <v>253</v>
      </c>
      <c r="D63" s="95">
        <v>11.84</v>
      </c>
      <c r="E63" s="95">
        <v>11.69</v>
      </c>
    </row>
    <row r="64" spans="1:5" x14ac:dyDescent="0.3">
      <c r="A64" s="93">
        <f>+NETWORKDAYS($A$1,B64-1,Feriados!$A$1:$A$25000)</f>
        <v>176</v>
      </c>
      <c r="B64" s="94">
        <f t="shared" si="0"/>
        <v>44837</v>
      </c>
      <c r="C64" s="95">
        <v>256</v>
      </c>
      <c r="D64" s="95">
        <v>11.84</v>
      </c>
      <c r="E64" s="95">
        <v>11.62</v>
      </c>
    </row>
    <row r="65" spans="1:5" x14ac:dyDescent="0.3">
      <c r="A65" s="93">
        <f>+NETWORKDAYS($A$1,B65-1,Feriados!$A$1:$A$25000)</f>
        <v>183</v>
      </c>
      <c r="B65" s="94">
        <f t="shared" si="0"/>
        <v>44847</v>
      </c>
      <c r="C65" s="95">
        <v>266</v>
      </c>
      <c r="D65" s="95">
        <v>11.86</v>
      </c>
      <c r="E65" s="95">
        <v>11.65</v>
      </c>
    </row>
    <row r="66" spans="1:5" x14ac:dyDescent="0.3">
      <c r="A66" s="93">
        <f>+NETWORKDAYS($A$1,B66-1,Feriados!$A$1:$A$25000)</f>
        <v>185</v>
      </c>
      <c r="B66" s="94">
        <f t="shared" si="0"/>
        <v>44851</v>
      </c>
      <c r="C66" s="95">
        <v>270</v>
      </c>
      <c r="D66" s="95">
        <v>11.87</v>
      </c>
      <c r="E66" s="95">
        <v>11.6</v>
      </c>
    </row>
    <row r="67" spans="1:5" x14ac:dyDescent="0.3">
      <c r="A67" s="93">
        <f>+NETWORKDAYS($A$1,B67-1,Feriados!$A$1:$A$25000)</f>
        <v>194</v>
      </c>
      <c r="B67" s="94">
        <f t="shared" si="0"/>
        <v>44862</v>
      </c>
      <c r="C67" s="95">
        <v>281</v>
      </c>
      <c r="D67" s="95">
        <v>11.89</v>
      </c>
      <c r="E67" s="95">
        <v>11.72</v>
      </c>
    </row>
    <row r="68" spans="1:5" x14ac:dyDescent="0.3">
      <c r="A68" s="93">
        <f>+NETWORKDAYS($A$1,B68-1,Feriados!$A$1:$A$25000)</f>
        <v>195</v>
      </c>
      <c r="B68" s="94">
        <f t="shared" si="0"/>
        <v>44865</v>
      </c>
      <c r="C68" s="95">
        <v>284</v>
      </c>
      <c r="D68" s="95">
        <v>11.9</v>
      </c>
      <c r="E68" s="95">
        <v>11.65</v>
      </c>
    </row>
    <row r="69" spans="1:5" x14ac:dyDescent="0.3">
      <c r="A69" s="93">
        <f>+NETWORKDAYS($A$1,B69-1,Feriados!$A$1:$A$25000)</f>
        <v>196</v>
      </c>
      <c r="B69" s="94">
        <f t="shared" si="0"/>
        <v>44866</v>
      </c>
      <c r="C69" s="95">
        <v>285</v>
      </c>
      <c r="D69" s="95">
        <v>11.9</v>
      </c>
      <c r="E69" s="95">
        <v>11.68</v>
      </c>
    </row>
    <row r="70" spans="1:5" x14ac:dyDescent="0.3">
      <c r="A70" s="93">
        <f>+NETWORKDAYS($A$1,B70-1,Feriados!$A$1:$A$25000)</f>
        <v>205</v>
      </c>
      <c r="B70" s="94">
        <f t="shared" ref="B70:B133" si="1">+$A$1+C70</f>
        <v>44881</v>
      </c>
      <c r="C70" s="95">
        <v>300</v>
      </c>
      <c r="D70" s="95">
        <v>11.9</v>
      </c>
      <c r="E70" s="95">
        <v>11.6</v>
      </c>
    </row>
    <row r="71" spans="1:5" x14ac:dyDescent="0.3">
      <c r="A71" s="93">
        <f>+NETWORKDAYS($A$1,B71-1,Feriados!$A$1:$A$25000)</f>
        <v>215</v>
      </c>
      <c r="B71" s="94">
        <f t="shared" si="1"/>
        <v>44895</v>
      </c>
      <c r="C71" s="95">
        <v>314</v>
      </c>
      <c r="D71" s="95">
        <v>11.9</v>
      </c>
      <c r="E71" s="95">
        <v>11.63</v>
      </c>
    </row>
    <row r="72" spans="1:5" x14ac:dyDescent="0.3">
      <c r="A72" s="93">
        <f>+NETWORKDAYS($A$1,B72-1,Feriados!$A$1:$A$25000)</f>
        <v>216</v>
      </c>
      <c r="B72" s="94">
        <f t="shared" si="1"/>
        <v>44896</v>
      </c>
      <c r="C72" s="95">
        <v>315</v>
      </c>
      <c r="D72" s="95">
        <v>11.9</v>
      </c>
      <c r="E72" s="95">
        <v>11.65</v>
      </c>
    </row>
    <row r="73" spans="1:5" x14ac:dyDescent="0.3">
      <c r="A73" s="93">
        <f>+NETWORKDAYS($A$1,B73-1,Feriados!$A$1:$A$25000)</f>
        <v>225</v>
      </c>
      <c r="B73" s="94">
        <f t="shared" si="1"/>
        <v>44909</v>
      </c>
      <c r="C73" s="95">
        <v>328</v>
      </c>
      <c r="D73" s="95">
        <v>11.89</v>
      </c>
      <c r="E73" s="95">
        <v>11.64</v>
      </c>
    </row>
    <row r="74" spans="1:5" x14ac:dyDescent="0.3">
      <c r="A74" s="93">
        <f>+NETWORKDAYS($A$1,B74-1,Feriados!$A$1:$A$25000)</f>
        <v>227</v>
      </c>
      <c r="B74" s="94">
        <f t="shared" si="1"/>
        <v>44911</v>
      </c>
      <c r="C74" s="95">
        <v>330</v>
      </c>
      <c r="D74" s="95">
        <v>11.89</v>
      </c>
      <c r="E74" s="95">
        <v>11.67</v>
      </c>
    </row>
    <row r="75" spans="1:5" x14ac:dyDescent="0.3">
      <c r="A75" s="93">
        <f>+NETWORKDAYS($A$1,B75-1,Feriados!$A$1:$A$25000)</f>
        <v>230</v>
      </c>
      <c r="B75" s="94">
        <f t="shared" si="1"/>
        <v>44916</v>
      </c>
      <c r="C75" s="95">
        <v>335</v>
      </c>
      <c r="D75" s="95">
        <v>11.89</v>
      </c>
      <c r="E75" s="95">
        <v>11.65</v>
      </c>
    </row>
    <row r="76" spans="1:5" x14ac:dyDescent="0.3">
      <c r="A76" s="93">
        <f>+NETWORKDAYS($A$1,B76-1,Feriados!$A$1:$A$25000)</f>
        <v>235</v>
      </c>
      <c r="B76" s="94">
        <f t="shared" si="1"/>
        <v>44923</v>
      </c>
      <c r="C76" s="95">
        <v>342</v>
      </c>
      <c r="D76" s="95">
        <v>11.88</v>
      </c>
      <c r="E76" s="95">
        <v>11.65</v>
      </c>
    </row>
    <row r="77" spans="1:5" x14ac:dyDescent="0.3">
      <c r="A77" s="93">
        <f>+NETWORKDAYS($A$1,B77-1,Feriados!$A$1:$A$25000)</f>
        <v>236</v>
      </c>
      <c r="B77" s="94">
        <f t="shared" si="1"/>
        <v>44924</v>
      </c>
      <c r="C77" s="95">
        <v>343</v>
      </c>
      <c r="D77" s="95">
        <v>11.88</v>
      </c>
      <c r="E77" s="95">
        <v>11.67</v>
      </c>
    </row>
    <row r="78" spans="1:5" x14ac:dyDescent="0.3">
      <c r="A78" s="93">
        <f>+NETWORKDAYS($A$1,B78-1,Feriados!$A$1:$A$25000)</f>
        <v>238</v>
      </c>
      <c r="B78" s="94">
        <f t="shared" si="1"/>
        <v>44928</v>
      </c>
      <c r="C78" s="95">
        <v>347</v>
      </c>
      <c r="D78" s="95">
        <v>11.88</v>
      </c>
      <c r="E78" s="95">
        <v>11.63</v>
      </c>
    </row>
    <row r="79" spans="1:5" x14ac:dyDescent="0.3">
      <c r="A79" s="93">
        <f>+NETWORKDAYS($A$1,B79-1,Feriados!$A$1:$A$25000)</f>
        <v>248</v>
      </c>
      <c r="B79" s="94">
        <f t="shared" si="1"/>
        <v>44942</v>
      </c>
      <c r="C79" s="95">
        <v>361</v>
      </c>
      <c r="D79" s="95">
        <v>11.88</v>
      </c>
      <c r="E79" s="95">
        <v>11.64</v>
      </c>
    </row>
    <row r="80" spans="1:5" x14ac:dyDescent="0.3">
      <c r="A80" s="93">
        <f>+NETWORKDAYS($A$1,B80-1,Feriados!$A$1:$A$25000)</f>
        <v>269</v>
      </c>
      <c r="B80" s="94">
        <f t="shared" si="1"/>
        <v>44971</v>
      </c>
      <c r="C80" s="95">
        <v>390</v>
      </c>
      <c r="D80" s="95">
        <v>11.87</v>
      </c>
      <c r="E80" s="95">
        <v>11.69</v>
      </c>
    </row>
    <row r="81" spans="1:5" x14ac:dyDescent="0.3">
      <c r="A81" s="93">
        <f>+NETWORKDAYS($A$1,B81-1,Feriados!$A$1:$A$25000)</f>
        <v>270</v>
      </c>
      <c r="B81" s="94">
        <f t="shared" si="1"/>
        <v>44972</v>
      </c>
      <c r="C81" s="95">
        <v>391</v>
      </c>
      <c r="D81" s="95">
        <v>11.87</v>
      </c>
      <c r="E81" s="95">
        <v>11.7</v>
      </c>
    </row>
    <row r="82" spans="1:5" x14ac:dyDescent="0.3">
      <c r="A82" s="93">
        <f>+NETWORKDAYS($A$1,B82-1,Feriados!$A$1:$A$25000)</f>
        <v>271</v>
      </c>
      <c r="B82" s="94">
        <f t="shared" si="1"/>
        <v>44973</v>
      </c>
      <c r="C82" s="95">
        <v>392</v>
      </c>
      <c r="D82" s="95">
        <v>11.87</v>
      </c>
      <c r="E82" s="95">
        <v>11.72</v>
      </c>
    </row>
    <row r="83" spans="1:5" x14ac:dyDescent="0.3">
      <c r="A83" s="93">
        <f>+NETWORKDAYS($A$1,B83-1,Feriados!$A$1:$A$25000)</f>
        <v>276</v>
      </c>
      <c r="B83" s="94">
        <f t="shared" si="1"/>
        <v>44984</v>
      </c>
      <c r="C83" s="95">
        <v>403</v>
      </c>
      <c r="D83" s="95">
        <v>11.87</v>
      </c>
      <c r="E83" s="95">
        <v>11.6</v>
      </c>
    </row>
    <row r="84" spans="1:5" x14ac:dyDescent="0.3">
      <c r="A84" s="93">
        <f>+NETWORKDAYS($A$1,B84-1,Feriados!$A$1:$A$25000)</f>
        <v>277</v>
      </c>
      <c r="B84" s="94">
        <f t="shared" si="1"/>
        <v>44985</v>
      </c>
      <c r="C84" s="95">
        <v>404</v>
      </c>
      <c r="D84" s="95">
        <v>11.87</v>
      </c>
      <c r="E84" s="95">
        <v>11.61</v>
      </c>
    </row>
    <row r="85" spans="1:5" x14ac:dyDescent="0.3">
      <c r="A85" s="93">
        <f>+NETWORKDAYS($A$1,B85-1,Feriados!$A$1:$A$25000)</f>
        <v>278</v>
      </c>
      <c r="B85" s="94">
        <f t="shared" si="1"/>
        <v>44986</v>
      </c>
      <c r="C85" s="95">
        <v>405</v>
      </c>
      <c r="D85" s="95">
        <v>11.87</v>
      </c>
      <c r="E85" s="95">
        <v>11.63</v>
      </c>
    </row>
    <row r="86" spans="1:5" x14ac:dyDescent="0.3">
      <c r="A86" s="93">
        <f>+NETWORKDAYS($A$1,B86-1,Feriados!$A$1:$A$25000)</f>
        <v>288</v>
      </c>
      <c r="B86" s="94">
        <f t="shared" si="1"/>
        <v>45000</v>
      </c>
      <c r="C86" s="95">
        <v>419</v>
      </c>
      <c r="D86" s="95">
        <v>11.87</v>
      </c>
      <c r="E86" s="95">
        <v>11.64</v>
      </c>
    </row>
    <row r="87" spans="1:5" x14ac:dyDescent="0.3">
      <c r="A87" s="93">
        <f>+NETWORKDAYS($A$1,B87-1,Feriados!$A$1:$A$25000)</f>
        <v>289</v>
      </c>
      <c r="B87" s="94">
        <f t="shared" si="1"/>
        <v>45001</v>
      </c>
      <c r="C87" s="95">
        <v>420</v>
      </c>
      <c r="D87" s="95">
        <v>11.87</v>
      </c>
      <c r="E87" s="95">
        <v>11.65</v>
      </c>
    </row>
    <row r="88" spans="1:5" x14ac:dyDescent="0.3">
      <c r="A88" s="93">
        <f>+NETWORKDAYS($A$1,B88-1,Feriados!$A$1:$A$25000)</f>
        <v>294</v>
      </c>
      <c r="B88" s="94">
        <f t="shared" si="1"/>
        <v>45008</v>
      </c>
      <c r="C88" s="95">
        <v>427</v>
      </c>
      <c r="D88" s="95">
        <v>11.87</v>
      </c>
      <c r="E88" s="95">
        <v>11.66</v>
      </c>
    </row>
    <row r="89" spans="1:5" x14ac:dyDescent="0.3">
      <c r="A89" s="93">
        <f>+NETWORKDAYS($A$1,B89-1,Feriados!$A$1:$A$25000)</f>
        <v>300</v>
      </c>
      <c r="B89" s="94">
        <f t="shared" si="1"/>
        <v>45016</v>
      </c>
      <c r="C89" s="95">
        <v>435</v>
      </c>
      <c r="D89" s="95">
        <v>11.87</v>
      </c>
      <c r="E89" s="95">
        <v>11.68</v>
      </c>
    </row>
    <row r="90" spans="1:5" x14ac:dyDescent="0.3">
      <c r="A90" s="93">
        <f>+NETWORKDAYS($A$1,B90-1,Feriados!$A$1:$A$25000)</f>
        <v>301</v>
      </c>
      <c r="B90" s="94">
        <f t="shared" si="1"/>
        <v>45019</v>
      </c>
      <c r="C90" s="95">
        <v>438</v>
      </c>
      <c r="D90" s="95">
        <v>11.87</v>
      </c>
      <c r="E90" s="95">
        <v>11.64</v>
      </c>
    </row>
    <row r="91" spans="1:5" x14ac:dyDescent="0.3">
      <c r="A91" s="93">
        <f>+NETWORKDAYS($A$1,B91-1,Feriados!$A$1:$A$25000)</f>
        <v>307</v>
      </c>
      <c r="B91" s="94">
        <f t="shared" si="1"/>
        <v>45028</v>
      </c>
      <c r="C91" s="95">
        <v>447</v>
      </c>
      <c r="D91" s="95">
        <v>11.86</v>
      </c>
      <c r="E91" s="95">
        <v>11.62</v>
      </c>
    </row>
    <row r="92" spans="1:5" x14ac:dyDescent="0.3">
      <c r="A92" s="93">
        <f>+NETWORKDAYS($A$1,B92-1,Feriados!$A$1:$A$25000)</f>
        <v>310</v>
      </c>
      <c r="B92" s="94">
        <f t="shared" si="1"/>
        <v>45033</v>
      </c>
      <c r="C92" s="95">
        <v>452</v>
      </c>
      <c r="D92" s="95">
        <v>11.86</v>
      </c>
      <c r="E92" s="95">
        <v>11.6</v>
      </c>
    </row>
    <row r="93" spans="1:5" x14ac:dyDescent="0.3">
      <c r="A93" s="93">
        <f>+NETWORKDAYS($A$1,B93-1,Feriados!$A$1:$A$25000)</f>
        <v>317</v>
      </c>
      <c r="B93" s="94">
        <f t="shared" si="1"/>
        <v>45043</v>
      </c>
      <c r="C93" s="95">
        <v>462</v>
      </c>
      <c r="D93" s="95">
        <v>11.85</v>
      </c>
      <c r="E93" s="95">
        <v>11.6</v>
      </c>
    </row>
    <row r="94" spans="1:5" x14ac:dyDescent="0.3">
      <c r="A94" s="93">
        <f>+NETWORKDAYS($A$1,B94-1,Feriados!$A$1:$A$25000)</f>
        <v>328</v>
      </c>
      <c r="B94" s="94">
        <f t="shared" si="1"/>
        <v>45061</v>
      </c>
      <c r="C94" s="95">
        <v>480</v>
      </c>
      <c r="D94" s="95">
        <v>11.83</v>
      </c>
      <c r="E94" s="95">
        <v>11.54</v>
      </c>
    </row>
    <row r="95" spans="1:5" x14ac:dyDescent="0.3">
      <c r="A95" s="93">
        <f>+NETWORKDAYS($A$1,B95-1,Feriados!$A$1:$A$25000)</f>
        <v>349</v>
      </c>
      <c r="B95" s="94">
        <f t="shared" si="1"/>
        <v>45091</v>
      </c>
      <c r="C95" s="95">
        <v>510</v>
      </c>
      <c r="D95" s="95">
        <v>11.81</v>
      </c>
      <c r="E95" s="95">
        <v>11.53</v>
      </c>
    </row>
    <row r="96" spans="1:5" x14ac:dyDescent="0.3">
      <c r="A96" s="93">
        <f>+NETWORKDAYS($A$1,B96-1,Feriados!$A$1:$A$25000)</f>
        <v>350</v>
      </c>
      <c r="B96" s="94">
        <f t="shared" si="1"/>
        <v>45092</v>
      </c>
      <c r="C96" s="95">
        <v>511</v>
      </c>
      <c r="D96" s="95">
        <v>11.81</v>
      </c>
      <c r="E96" s="95">
        <v>11.54</v>
      </c>
    </row>
    <row r="97" spans="1:5" x14ac:dyDescent="0.3">
      <c r="A97" s="93">
        <f>+NETWORKDAYS($A$1,B97-1,Feriados!$A$1:$A$25000)</f>
        <v>360</v>
      </c>
      <c r="B97" s="94">
        <f t="shared" si="1"/>
        <v>45106</v>
      </c>
      <c r="C97" s="95">
        <v>525</v>
      </c>
      <c r="D97" s="95">
        <v>11.8</v>
      </c>
      <c r="E97" s="95">
        <v>11.55</v>
      </c>
    </row>
    <row r="98" spans="1:5" x14ac:dyDescent="0.3">
      <c r="A98" s="93">
        <f>+NETWORKDAYS($A$1,B98-1,Feriados!$A$1:$A$25000)</f>
        <v>362</v>
      </c>
      <c r="B98" s="94">
        <f t="shared" si="1"/>
        <v>45110</v>
      </c>
      <c r="C98" s="95">
        <v>529</v>
      </c>
      <c r="D98" s="95">
        <v>11.8</v>
      </c>
      <c r="E98" s="95">
        <v>11.52</v>
      </c>
    </row>
    <row r="99" spans="1:5" x14ac:dyDescent="0.3">
      <c r="A99" s="93">
        <f>+NETWORKDAYS($A$1,B99-1,Feriados!$A$1:$A$25000)</f>
        <v>371</v>
      </c>
      <c r="B99" s="94">
        <f t="shared" si="1"/>
        <v>45121</v>
      </c>
      <c r="C99" s="95">
        <v>540</v>
      </c>
      <c r="D99" s="95">
        <v>11.77</v>
      </c>
      <c r="E99" s="95">
        <v>11.54</v>
      </c>
    </row>
    <row r="100" spans="1:5" x14ac:dyDescent="0.3">
      <c r="A100" s="93">
        <f>+NETWORKDAYS($A$1,B100-1,Feriados!$A$1:$A$25000)</f>
        <v>372</v>
      </c>
      <c r="B100" s="94">
        <f t="shared" si="1"/>
        <v>45124</v>
      </c>
      <c r="C100" s="95">
        <v>543</v>
      </c>
      <c r="D100" s="95">
        <v>11.77</v>
      </c>
      <c r="E100" s="95">
        <v>11.51</v>
      </c>
    </row>
    <row r="101" spans="1:5" x14ac:dyDescent="0.3">
      <c r="A101" s="93">
        <f>+NETWORKDAYS($A$1,B101-1,Feriados!$A$1:$A$25000)</f>
        <v>392</v>
      </c>
      <c r="B101" s="94">
        <f t="shared" si="1"/>
        <v>45152</v>
      </c>
      <c r="C101" s="95">
        <v>571</v>
      </c>
      <c r="D101" s="95">
        <v>11.72</v>
      </c>
      <c r="E101" s="95">
        <v>11.48</v>
      </c>
    </row>
    <row r="102" spans="1:5" x14ac:dyDescent="0.3">
      <c r="A102" s="93">
        <f>+NETWORKDAYS($A$1,B102-1,Feriados!$A$1:$A$25000)</f>
        <v>393</v>
      </c>
      <c r="B102" s="94">
        <f t="shared" si="1"/>
        <v>45153</v>
      </c>
      <c r="C102" s="95">
        <v>572</v>
      </c>
      <c r="D102" s="95">
        <v>11.71</v>
      </c>
      <c r="E102" s="95">
        <v>11.48</v>
      </c>
    </row>
    <row r="103" spans="1:5" x14ac:dyDescent="0.3">
      <c r="A103" s="93">
        <f>+NETWORKDAYS($A$1,B103-1,Feriados!$A$1:$A$25000)</f>
        <v>394</v>
      </c>
      <c r="B103" s="94">
        <f t="shared" si="1"/>
        <v>45154</v>
      </c>
      <c r="C103" s="95">
        <v>573</v>
      </c>
      <c r="D103" s="95">
        <v>11.71</v>
      </c>
      <c r="E103" s="95">
        <v>11.49</v>
      </c>
    </row>
    <row r="104" spans="1:5" x14ac:dyDescent="0.3">
      <c r="A104" s="93">
        <f>+NETWORKDAYS($A$1,B104-1,Feriados!$A$1:$A$25000)</f>
        <v>406</v>
      </c>
      <c r="B104" s="94">
        <f t="shared" si="1"/>
        <v>45170</v>
      </c>
      <c r="C104" s="95">
        <v>589</v>
      </c>
      <c r="D104" s="95">
        <v>11.68</v>
      </c>
      <c r="E104" s="95">
        <v>11.49</v>
      </c>
    </row>
    <row r="105" spans="1:5" x14ac:dyDescent="0.3">
      <c r="A105" s="93">
        <f>+NETWORKDAYS($A$1,B105-1,Feriados!$A$1:$A$25000)</f>
        <v>412</v>
      </c>
      <c r="B105" s="94">
        <f t="shared" si="1"/>
        <v>45181</v>
      </c>
      <c r="C105" s="95">
        <v>600</v>
      </c>
      <c r="D105" s="95">
        <v>11.67</v>
      </c>
      <c r="E105" s="95">
        <v>11.43</v>
      </c>
    </row>
    <row r="106" spans="1:5" x14ac:dyDescent="0.3">
      <c r="A106" s="93">
        <f>+NETWORKDAYS($A$1,B106-1,Feriados!$A$1:$A$25000)</f>
        <v>415</v>
      </c>
      <c r="B106" s="94">
        <f t="shared" si="1"/>
        <v>45184</v>
      </c>
      <c r="C106" s="95">
        <v>603</v>
      </c>
      <c r="D106" s="95">
        <v>11.66</v>
      </c>
      <c r="E106" s="95">
        <v>11.45</v>
      </c>
    </row>
    <row r="107" spans="1:5" x14ac:dyDescent="0.3">
      <c r="A107" s="93">
        <f>+NETWORKDAYS($A$1,B107-1,Feriados!$A$1:$A$25000)</f>
        <v>419</v>
      </c>
      <c r="B107" s="94">
        <f t="shared" si="1"/>
        <v>45190</v>
      </c>
      <c r="C107" s="95">
        <v>609</v>
      </c>
      <c r="D107" s="95">
        <v>11.65</v>
      </c>
      <c r="E107" s="95">
        <v>11.44</v>
      </c>
    </row>
    <row r="108" spans="1:5" x14ac:dyDescent="0.3">
      <c r="A108" s="93">
        <f>+NETWORKDAYS($A$1,B108-1,Feriados!$A$1:$A$25000)</f>
        <v>426</v>
      </c>
      <c r="B108" s="94">
        <f t="shared" si="1"/>
        <v>45201</v>
      </c>
      <c r="C108" s="95">
        <v>620</v>
      </c>
      <c r="D108" s="95">
        <v>11.63</v>
      </c>
      <c r="E108" s="95">
        <v>11.41</v>
      </c>
    </row>
    <row r="109" spans="1:5" x14ac:dyDescent="0.3">
      <c r="A109" s="93">
        <f>+NETWORKDAYS($A$1,B109-1,Feriados!$A$1:$A$25000)</f>
        <v>434</v>
      </c>
      <c r="B109" s="94">
        <f t="shared" si="1"/>
        <v>45212</v>
      </c>
      <c r="C109" s="95">
        <v>631</v>
      </c>
      <c r="D109" s="95">
        <v>11.61</v>
      </c>
      <c r="E109" s="95">
        <v>11.39</v>
      </c>
    </row>
    <row r="110" spans="1:5" x14ac:dyDescent="0.3">
      <c r="A110" s="93">
        <f>+NETWORKDAYS($A$1,B110-1,Feriados!$A$1:$A$25000)</f>
        <v>435</v>
      </c>
      <c r="B110" s="94">
        <f t="shared" si="1"/>
        <v>45215</v>
      </c>
      <c r="C110" s="95">
        <v>634</v>
      </c>
      <c r="D110" s="95">
        <v>11.6</v>
      </c>
      <c r="E110" s="95">
        <v>11.36</v>
      </c>
    </row>
    <row r="111" spans="1:5" x14ac:dyDescent="0.3">
      <c r="A111" s="93">
        <f>+NETWORKDAYS($A$1,B111-1,Feriados!$A$1:$A$25000)</f>
        <v>437</v>
      </c>
      <c r="B111" s="94">
        <f t="shared" si="1"/>
        <v>45217</v>
      </c>
      <c r="C111" s="95">
        <v>636</v>
      </c>
      <c r="D111" s="95">
        <v>11.6</v>
      </c>
      <c r="E111" s="95">
        <v>11.37</v>
      </c>
    </row>
    <row r="112" spans="1:5" x14ac:dyDescent="0.3">
      <c r="A112" s="93">
        <f>+NETWORKDAYS($A$1,B112-1,Feriados!$A$1:$A$25000)</f>
        <v>454</v>
      </c>
      <c r="B112" s="94">
        <f t="shared" si="1"/>
        <v>45243</v>
      </c>
      <c r="C112" s="95">
        <v>662</v>
      </c>
      <c r="D112" s="95">
        <v>11.54</v>
      </c>
      <c r="E112" s="95">
        <v>11.29</v>
      </c>
    </row>
    <row r="113" spans="1:5" x14ac:dyDescent="0.3">
      <c r="A113" s="93">
        <f>+NETWORKDAYS($A$1,B113-1,Feriados!$A$1:$A$25000)</f>
        <v>456</v>
      </c>
      <c r="B113" s="94">
        <f t="shared" si="1"/>
        <v>45246</v>
      </c>
      <c r="C113" s="95">
        <v>665</v>
      </c>
      <c r="D113" s="95">
        <v>11.53</v>
      </c>
      <c r="E113" s="95">
        <v>11.28</v>
      </c>
    </row>
    <row r="114" spans="1:5" x14ac:dyDescent="0.3">
      <c r="A114" s="93">
        <f>+NETWORKDAYS($A$1,B114-1,Feriados!$A$1:$A$25000)</f>
        <v>473</v>
      </c>
      <c r="B114" s="94">
        <f t="shared" si="1"/>
        <v>45271</v>
      </c>
      <c r="C114" s="95">
        <v>690</v>
      </c>
      <c r="D114" s="95">
        <v>11.48</v>
      </c>
      <c r="E114" s="95">
        <v>11.23</v>
      </c>
    </row>
    <row r="115" spans="1:5" x14ac:dyDescent="0.3">
      <c r="A115" s="93">
        <f>+NETWORKDAYS($A$1,B115-1,Feriados!$A$1:$A$25000)</f>
        <v>475</v>
      </c>
      <c r="B115" s="94">
        <f t="shared" si="1"/>
        <v>45273</v>
      </c>
      <c r="C115" s="95">
        <v>692</v>
      </c>
      <c r="D115" s="95">
        <v>11.47</v>
      </c>
      <c r="E115" s="95">
        <v>11.24</v>
      </c>
    </row>
    <row r="116" spans="1:5" x14ac:dyDescent="0.3">
      <c r="A116" s="93">
        <f>+NETWORKDAYS($A$1,B116-1,Feriados!$A$1:$A$25000)</f>
        <v>479</v>
      </c>
      <c r="B116" s="94">
        <f t="shared" si="1"/>
        <v>45279</v>
      </c>
      <c r="C116" s="95">
        <v>698</v>
      </c>
      <c r="D116" s="95">
        <v>11.46</v>
      </c>
      <c r="E116" s="95">
        <v>11.23</v>
      </c>
    </row>
    <row r="117" spans="1:5" x14ac:dyDescent="0.3">
      <c r="A117" s="93">
        <f>+NETWORKDAYS($A$1,B117-1,Feriados!$A$1:$A$25000)</f>
        <v>487</v>
      </c>
      <c r="B117" s="94">
        <f t="shared" si="1"/>
        <v>45293</v>
      </c>
      <c r="C117" s="95">
        <v>712</v>
      </c>
      <c r="D117" s="95">
        <v>11.44</v>
      </c>
      <c r="E117" s="95">
        <v>11.16</v>
      </c>
    </row>
    <row r="118" spans="1:5" x14ac:dyDescent="0.3">
      <c r="A118" s="93">
        <f>+NETWORKDAYS($A$1,B118-1,Feriados!$A$1:$A$25000)</f>
        <v>493</v>
      </c>
      <c r="B118" s="94">
        <f t="shared" si="1"/>
        <v>45301</v>
      </c>
      <c r="C118" s="95">
        <v>720</v>
      </c>
      <c r="D118" s="95">
        <v>11.43</v>
      </c>
      <c r="E118" s="95">
        <v>11.16</v>
      </c>
    </row>
    <row r="119" spans="1:5" x14ac:dyDescent="0.3">
      <c r="A119" s="93">
        <f>+NETWORKDAYS($A$1,B119-1,Feriados!$A$1:$A$25000)</f>
        <v>496</v>
      </c>
      <c r="B119" s="94">
        <f t="shared" si="1"/>
        <v>45306</v>
      </c>
      <c r="C119" s="95">
        <v>725</v>
      </c>
      <c r="D119" s="95">
        <v>11.42</v>
      </c>
      <c r="E119" s="95">
        <v>11.15</v>
      </c>
    </row>
    <row r="120" spans="1:5" x14ac:dyDescent="0.3">
      <c r="A120" s="93">
        <f>+NETWORKDAYS($A$1,B120-1,Feriados!$A$1:$A$25000)</f>
        <v>515</v>
      </c>
      <c r="B120" s="94">
        <f t="shared" si="1"/>
        <v>45331</v>
      </c>
      <c r="C120" s="95">
        <v>750</v>
      </c>
      <c r="D120" s="95">
        <v>11.38</v>
      </c>
      <c r="E120" s="95">
        <v>11.15</v>
      </c>
    </row>
    <row r="121" spans="1:5" x14ac:dyDescent="0.3">
      <c r="A121" s="93">
        <f>+NETWORKDAYS($A$1,B121-1,Feriados!$A$1:$A$25000)</f>
        <v>516</v>
      </c>
      <c r="B121" s="94">
        <f t="shared" si="1"/>
        <v>45336</v>
      </c>
      <c r="C121" s="95">
        <v>755</v>
      </c>
      <c r="D121" s="95">
        <v>11.38</v>
      </c>
      <c r="E121" s="95">
        <v>11.09</v>
      </c>
    </row>
    <row r="122" spans="1:5" x14ac:dyDescent="0.3">
      <c r="A122" s="93">
        <f>+NETWORKDAYS($A$1,B122-1,Feriados!$A$1:$A$25000)</f>
        <v>517</v>
      </c>
      <c r="B122" s="94">
        <f t="shared" si="1"/>
        <v>45337</v>
      </c>
      <c r="C122" s="95">
        <v>756</v>
      </c>
      <c r="D122" s="95">
        <v>11.38</v>
      </c>
      <c r="E122" s="95">
        <v>11.1</v>
      </c>
    </row>
    <row r="123" spans="1:5" x14ac:dyDescent="0.3">
      <c r="A123" s="93">
        <f>+NETWORKDAYS($A$1,B123-1,Feriados!$A$1:$A$25000)</f>
        <v>534</v>
      </c>
      <c r="B123" s="94">
        <f t="shared" si="1"/>
        <v>45362</v>
      </c>
      <c r="C123" s="95">
        <v>781</v>
      </c>
      <c r="D123" s="95">
        <v>11.34</v>
      </c>
      <c r="E123" s="95">
        <v>11.07</v>
      </c>
    </row>
    <row r="124" spans="1:5" x14ac:dyDescent="0.3">
      <c r="A124" s="93">
        <f>+NETWORKDAYS($A$1,B124-1,Feriados!$A$1:$A$25000)</f>
        <v>548</v>
      </c>
      <c r="B124" s="94">
        <f t="shared" si="1"/>
        <v>45383</v>
      </c>
      <c r="C124" s="95">
        <v>802</v>
      </c>
      <c r="D124" s="95">
        <v>11.32</v>
      </c>
      <c r="E124" s="95">
        <v>11.03</v>
      </c>
    </row>
    <row r="125" spans="1:5" x14ac:dyDescent="0.3">
      <c r="A125" s="93">
        <f>+NETWORKDAYS($A$1,B125-1,Feriados!$A$1:$A$25000)</f>
        <v>554</v>
      </c>
      <c r="B125" s="94">
        <f t="shared" si="1"/>
        <v>45391</v>
      </c>
      <c r="C125" s="95">
        <v>810</v>
      </c>
      <c r="D125" s="95">
        <v>11.31</v>
      </c>
      <c r="E125" s="95">
        <v>11.04</v>
      </c>
    </row>
    <row r="126" spans="1:5" x14ac:dyDescent="0.3">
      <c r="A126" s="93">
        <f>+NETWORKDAYS($A$1,B126-1,Feriados!$A$1:$A$25000)</f>
        <v>558</v>
      </c>
      <c r="B126" s="94">
        <f t="shared" si="1"/>
        <v>45397</v>
      </c>
      <c r="C126" s="95">
        <v>816</v>
      </c>
      <c r="D126" s="95">
        <v>11.31</v>
      </c>
      <c r="E126" s="95">
        <v>11.03</v>
      </c>
    </row>
    <row r="127" spans="1:5" x14ac:dyDescent="0.3">
      <c r="A127" s="93">
        <f>+NETWORKDAYS($A$1,B127-1,Feriados!$A$1:$A$25000)</f>
        <v>575</v>
      </c>
      <c r="B127" s="94">
        <f t="shared" si="1"/>
        <v>45421</v>
      </c>
      <c r="C127" s="95">
        <v>840</v>
      </c>
      <c r="D127" s="95">
        <v>11.29</v>
      </c>
      <c r="E127" s="95">
        <v>11.02</v>
      </c>
    </row>
    <row r="128" spans="1:5" x14ac:dyDescent="0.3">
      <c r="A128" s="93">
        <f>+NETWORKDAYS($A$1,B128-1,Feriados!$A$1:$A$25000)</f>
        <v>579</v>
      </c>
      <c r="B128" s="94">
        <f t="shared" si="1"/>
        <v>45427</v>
      </c>
      <c r="C128" s="95">
        <v>846</v>
      </c>
      <c r="D128" s="95">
        <v>11.28</v>
      </c>
      <c r="E128" s="95">
        <v>11.02</v>
      </c>
    </row>
    <row r="129" spans="1:5" x14ac:dyDescent="0.3">
      <c r="A129" s="93">
        <f>+NETWORKDAYS($A$1,B129-1,Feriados!$A$1:$A$25000)</f>
        <v>596</v>
      </c>
      <c r="B129" s="94">
        <f t="shared" si="1"/>
        <v>45453</v>
      </c>
      <c r="C129" s="95">
        <v>872</v>
      </c>
      <c r="D129" s="95">
        <v>11.27</v>
      </c>
      <c r="E129" s="95">
        <v>10.99</v>
      </c>
    </row>
    <row r="130" spans="1:5" x14ac:dyDescent="0.3">
      <c r="A130" s="93">
        <f>+NETWORKDAYS($A$1,B130-1,Feriados!$A$1:$A$25000)</f>
        <v>611</v>
      </c>
      <c r="B130" s="94">
        <f t="shared" si="1"/>
        <v>45474</v>
      </c>
      <c r="C130" s="95">
        <v>893</v>
      </c>
      <c r="D130" s="95">
        <v>11.25</v>
      </c>
      <c r="E130" s="95">
        <v>10.98</v>
      </c>
    </row>
    <row r="131" spans="1:5" x14ac:dyDescent="0.3">
      <c r="A131" s="93">
        <f>+NETWORKDAYS($A$1,B131-1,Feriados!$A$1:$A$25000)</f>
        <v>616</v>
      </c>
      <c r="B131" s="94">
        <f t="shared" si="1"/>
        <v>45481</v>
      </c>
      <c r="C131" s="95">
        <v>900</v>
      </c>
      <c r="D131" s="95">
        <v>11.24</v>
      </c>
      <c r="E131" s="95">
        <v>10.98</v>
      </c>
    </row>
    <row r="132" spans="1:5" x14ac:dyDescent="0.3">
      <c r="A132" s="93">
        <f>+NETWORKDAYS($A$1,B132-1,Feriados!$A$1:$A$25000)</f>
        <v>638</v>
      </c>
      <c r="B132" s="94">
        <f t="shared" si="1"/>
        <v>45511</v>
      </c>
      <c r="C132" s="95">
        <v>930</v>
      </c>
      <c r="D132" s="95">
        <v>11.22</v>
      </c>
      <c r="E132" s="95">
        <v>10.98</v>
      </c>
    </row>
    <row r="133" spans="1:5" x14ac:dyDescent="0.3">
      <c r="A133" s="93">
        <f>+NETWORKDAYS($A$1,B133-1,Feriados!$A$1:$A$25000)</f>
        <v>644</v>
      </c>
      <c r="B133" s="94">
        <f t="shared" si="1"/>
        <v>45519</v>
      </c>
      <c r="C133" s="95">
        <v>938</v>
      </c>
      <c r="D133" s="95">
        <v>11.21</v>
      </c>
      <c r="E133" s="95">
        <v>10.99</v>
      </c>
    </row>
    <row r="134" spans="1:5" x14ac:dyDescent="0.3">
      <c r="A134" s="93">
        <f>+NETWORKDAYS($A$1,B134-1,Feriados!$A$1:$A$25000)</f>
        <v>660</v>
      </c>
      <c r="B134" s="94">
        <f t="shared" ref="B134:B197" si="2">+$A$1+C134</f>
        <v>45541</v>
      </c>
      <c r="C134" s="95">
        <v>960</v>
      </c>
      <c r="D134" s="95">
        <v>11.2</v>
      </c>
      <c r="E134" s="95">
        <v>10.99</v>
      </c>
    </row>
    <row r="135" spans="1:5" x14ac:dyDescent="0.3">
      <c r="A135" s="93">
        <f>+NETWORKDAYS($A$1,B135-1,Feriados!$A$1:$A$25000)</f>
        <v>677</v>
      </c>
      <c r="B135" s="94">
        <f t="shared" si="2"/>
        <v>45566</v>
      </c>
      <c r="C135" s="95">
        <v>985</v>
      </c>
      <c r="D135" s="95">
        <v>11.18</v>
      </c>
      <c r="E135" s="95">
        <v>10.97</v>
      </c>
    </row>
    <row r="136" spans="1:5" x14ac:dyDescent="0.3">
      <c r="A136" s="93">
        <f>+NETWORKDAYS($A$1,B136-1,Feriados!$A$1:$A$25000)</f>
        <v>681</v>
      </c>
      <c r="B136" s="94">
        <f t="shared" si="2"/>
        <v>45572</v>
      </c>
      <c r="C136" s="95">
        <v>991</v>
      </c>
      <c r="D136" s="95">
        <v>11.17</v>
      </c>
      <c r="E136" s="95">
        <v>10.96</v>
      </c>
    </row>
    <row r="137" spans="1:5" x14ac:dyDescent="0.3">
      <c r="A137" s="93">
        <f>+NETWORKDAYS($A$1,B137-1,Feriados!$A$1:$A$25000)</f>
        <v>684</v>
      </c>
      <c r="B137" s="94">
        <f t="shared" si="2"/>
        <v>45575</v>
      </c>
      <c r="C137" s="95">
        <v>994</v>
      </c>
      <c r="D137" s="95">
        <v>11.17</v>
      </c>
      <c r="E137" s="95">
        <v>10.97</v>
      </c>
    </row>
    <row r="138" spans="1:5" x14ac:dyDescent="0.3">
      <c r="A138" s="93">
        <f>+NETWORKDAYS($A$1,B138-1,Feriados!$A$1:$A$25000)</f>
        <v>702</v>
      </c>
      <c r="B138" s="94">
        <f t="shared" si="2"/>
        <v>45601</v>
      </c>
      <c r="C138" s="95">
        <v>1020</v>
      </c>
      <c r="D138" s="95">
        <v>11.13</v>
      </c>
      <c r="E138" s="95">
        <v>10.93</v>
      </c>
    </row>
    <row r="139" spans="1:5" x14ac:dyDescent="0.3">
      <c r="A139" s="93">
        <f>+NETWORKDAYS($A$1,B139-1,Feriados!$A$1:$A$25000)</f>
        <v>710</v>
      </c>
      <c r="B139" s="94">
        <f t="shared" si="2"/>
        <v>45614</v>
      </c>
      <c r="C139" s="95">
        <v>1033</v>
      </c>
      <c r="D139" s="95">
        <v>11.12</v>
      </c>
      <c r="E139" s="95">
        <v>10.9</v>
      </c>
    </row>
    <row r="140" spans="1:5" x14ac:dyDescent="0.3">
      <c r="A140" s="93">
        <f>+NETWORKDAYS($A$1,B140-1,Feriados!$A$1:$A$25000)</f>
        <v>723</v>
      </c>
      <c r="B140" s="94">
        <f t="shared" si="2"/>
        <v>45631</v>
      </c>
      <c r="C140" s="95">
        <v>1050</v>
      </c>
      <c r="D140" s="95">
        <v>11.09</v>
      </c>
      <c r="E140" s="95">
        <v>10.9</v>
      </c>
    </row>
    <row r="141" spans="1:5" x14ac:dyDescent="0.3">
      <c r="A141" s="93">
        <f>+NETWORKDAYS($A$1,B141-1,Feriados!$A$1:$A$25000)</f>
        <v>741</v>
      </c>
      <c r="B141" s="94">
        <f t="shared" si="2"/>
        <v>45659</v>
      </c>
      <c r="C141" s="95">
        <v>1078</v>
      </c>
      <c r="D141" s="95">
        <v>11.06</v>
      </c>
      <c r="E141" s="95">
        <v>10.85</v>
      </c>
    </row>
    <row r="142" spans="1:5" x14ac:dyDescent="0.3">
      <c r="A142" s="93">
        <f>+NETWORKDAYS($A$1,B142-1,Feriados!$A$1:$A$25000)</f>
        <v>743</v>
      </c>
      <c r="B142" s="94">
        <f t="shared" si="2"/>
        <v>45663</v>
      </c>
      <c r="C142" s="95">
        <v>1082</v>
      </c>
      <c r="D142" s="95">
        <v>11.06</v>
      </c>
      <c r="E142" s="95">
        <v>10.84</v>
      </c>
    </row>
    <row r="143" spans="1:5" x14ac:dyDescent="0.3">
      <c r="A143" s="93">
        <f>+NETWORKDAYS($A$1,B143-1,Feriados!$A$1:$A$25000)</f>
        <v>763</v>
      </c>
      <c r="B143" s="94">
        <f t="shared" si="2"/>
        <v>45691</v>
      </c>
      <c r="C143" s="95">
        <v>1110</v>
      </c>
      <c r="D143" s="95">
        <v>11.06</v>
      </c>
      <c r="E143" s="95">
        <v>10.85</v>
      </c>
    </row>
    <row r="144" spans="1:5" x14ac:dyDescent="0.3">
      <c r="A144" s="93">
        <f>+NETWORKDAYS($A$1,B144-1,Feriados!$A$1:$A$25000)</f>
        <v>773</v>
      </c>
      <c r="B144" s="94">
        <f t="shared" si="2"/>
        <v>45705</v>
      </c>
      <c r="C144" s="95">
        <v>1124</v>
      </c>
      <c r="D144" s="95">
        <v>11.06</v>
      </c>
      <c r="E144" s="95">
        <v>10.85</v>
      </c>
    </row>
    <row r="145" spans="1:5" x14ac:dyDescent="0.3">
      <c r="A145" s="93">
        <f>+NETWORKDAYS($A$1,B145-1,Feriados!$A$1:$A$25000)</f>
        <v>783</v>
      </c>
      <c r="B145" s="94">
        <f t="shared" si="2"/>
        <v>45721</v>
      </c>
      <c r="C145" s="95">
        <v>1140</v>
      </c>
      <c r="D145" s="95">
        <v>11.05</v>
      </c>
      <c r="E145" s="95">
        <v>10.83</v>
      </c>
    </row>
    <row r="146" spans="1:5" x14ac:dyDescent="0.3">
      <c r="A146" s="93">
        <f>+NETWORKDAYS($A$1,B146-1,Feriados!$A$1:$A$25000)</f>
        <v>802</v>
      </c>
      <c r="B146" s="94">
        <f t="shared" si="2"/>
        <v>45748</v>
      </c>
      <c r="C146" s="95">
        <v>1167</v>
      </c>
      <c r="D146" s="95">
        <v>11.05</v>
      </c>
      <c r="E146" s="95">
        <v>10.84</v>
      </c>
    </row>
    <row r="147" spans="1:5" x14ac:dyDescent="0.3">
      <c r="A147" s="93">
        <f>+NETWORKDAYS($A$1,B147-1,Feriados!$A$1:$A$25000)</f>
        <v>805</v>
      </c>
      <c r="B147" s="94">
        <f t="shared" si="2"/>
        <v>45751</v>
      </c>
      <c r="C147" s="95">
        <v>1170</v>
      </c>
      <c r="D147" s="95">
        <v>11.05</v>
      </c>
      <c r="E147" s="95">
        <v>10.85</v>
      </c>
    </row>
    <row r="148" spans="1:5" x14ac:dyDescent="0.3">
      <c r="A148" s="93">
        <f>+NETWORKDAYS($A$1,B148-1,Feriados!$A$1:$A$25000)</f>
        <v>822</v>
      </c>
      <c r="B148" s="94">
        <f t="shared" si="2"/>
        <v>45779</v>
      </c>
      <c r="C148" s="95">
        <v>1198</v>
      </c>
      <c r="D148" s="95">
        <v>11.03</v>
      </c>
      <c r="E148" s="95">
        <v>10.8</v>
      </c>
    </row>
    <row r="149" spans="1:5" x14ac:dyDescent="0.3">
      <c r="A149" s="93">
        <f>+NETWORKDAYS($A$1,B149-1,Feriados!$A$1:$A$25000)</f>
        <v>823</v>
      </c>
      <c r="B149" s="94">
        <f t="shared" si="2"/>
        <v>45782</v>
      </c>
      <c r="C149" s="95">
        <v>1201</v>
      </c>
      <c r="D149" s="95">
        <v>11.03</v>
      </c>
      <c r="E149" s="95">
        <v>10.79</v>
      </c>
    </row>
    <row r="150" spans="1:5" x14ac:dyDescent="0.3">
      <c r="A150" s="93">
        <f>+NETWORKDAYS($A$1,B150-1,Feriados!$A$1:$A$25000)</f>
        <v>831</v>
      </c>
      <c r="B150" s="94">
        <f t="shared" si="2"/>
        <v>45792</v>
      </c>
      <c r="C150" s="95">
        <v>1211</v>
      </c>
      <c r="D150" s="95">
        <v>11.03</v>
      </c>
      <c r="E150" s="95">
        <v>10.8</v>
      </c>
    </row>
    <row r="151" spans="1:5" x14ac:dyDescent="0.3">
      <c r="A151" s="93">
        <f>+NETWORKDAYS($A$1,B151-1,Feriados!$A$1:$A$25000)</f>
        <v>863</v>
      </c>
      <c r="B151" s="94">
        <f t="shared" si="2"/>
        <v>45839</v>
      </c>
      <c r="C151" s="95">
        <v>1258</v>
      </c>
      <c r="D151" s="95">
        <v>11</v>
      </c>
      <c r="E151" s="95">
        <v>10.77</v>
      </c>
    </row>
    <row r="152" spans="1:5" x14ac:dyDescent="0.3">
      <c r="A152" s="93">
        <f>+NETWORKDAYS($A$1,B152-1,Feriados!$A$1:$A$25000)</f>
        <v>896</v>
      </c>
      <c r="B152" s="94">
        <f t="shared" si="2"/>
        <v>45884</v>
      </c>
      <c r="C152" s="95">
        <v>1303</v>
      </c>
      <c r="D152" s="95">
        <v>11.03</v>
      </c>
      <c r="E152" s="95">
        <v>10.82</v>
      </c>
    </row>
    <row r="153" spans="1:5" x14ac:dyDescent="0.3">
      <c r="A153" s="93">
        <f>+NETWORKDAYS($A$1,B153-1,Feriados!$A$1:$A$25000)</f>
        <v>929</v>
      </c>
      <c r="B153" s="94">
        <f t="shared" si="2"/>
        <v>45931</v>
      </c>
      <c r="C153" s="95">
        <v>1350</v>
      </c>
      <c r="D153" s="95">
        <v>11.05</v>
      </c>
      <c r="E153" s="95">
        <v>10.85</v>
      </c>
    </row>
    <row r="154" spans="1:5" x14ac:dyDescent="0.3">
      <c r="A154" s="93">
        <f>+NETWORKDAYS($A$1,B154-1,Feriados!$A$1:$A$25000)</f>
        <v>962</v>
      </c>
      <c r="B154" s="94">
        <f t="shared" si="2"/>
        <v>45978</v>
      </c>
      <c r="C154" s="95">
        <v>1397</v>
      </c>
      <c r="D154" s="95">
        <v>11.02</v>
      </c>
      <c r="E154" s="95">
        <v>10.83</v>
      </c>
    </row>
    <row r="155" spans="1:5" x14ac:dyDescent="0.3">
      <c r="A155" s="93">
        <f>+NETWORKDAYS($A$1,B155-1,Feriados!$A$1:$A$25000)</f>
        <v>992</v>
      </c>
      <c r="B155" s="94">
        <f t="shared" si="2"/>
        <v>46021</v>
      </c>
      <c r="C155" s="95">
        <v>1440</v>
      </c>
      <c r="D155" s="95">
        <v>10.99</v>
      </c>
      <c r="E155" s="95">
        <v>10.81</v>
      </c>
    </row>
    <row r="156" spans="1:5" x14ac:dyDescent="0.3">
      <c r="A156" s="93">
        <f>+NETWORKDAYS($A$1,B156-1,Feriados!$A$1:$A$25000)</f>
        <v>994</v>
      </c>
      <c r="B156" s="94">
        <f t="shared" si="2"/>
        <v>46024</v>
      </c>
      <c r="C156" s="95">
        <v>1443</v>
      </c>
      <c r="D156" s="95">
        <v>10.99</v>
      </c>
      <c r="E156" s="95">
        <v>10.81</v>
      </c>
    </row>
    <row r="157" spans="1:5" x14ac:dyDescent="0.3">
      <c r="A157" s="93">
        <f>+NETWORKDAYS($A$1,B157-1,Feriados!$A$1:$A$25000)</f>
        <v>1025</v>
      </c>
      <c r="B157" s="94">
        <f t="shared" si="2"/>
        <v>46071</v>
      </c>
      <c r="C157" s="95">
        <v>1490</v>
      </c>
      <c r="D157" s="95">
        <v>11</v>
      </c>
      <c r="E157" s="95">
        <v>10.8</v>
      </c>
    </row>
    <row r="158" spans="1:5" x14ac:dyDescent="0.3">
      <c r="A158" s="93">
        <f>+NETWORKDAYS($A$1,B158-1,Feriados!$A$1:$A$25000)</f>
        <v>1055</v>
      </c>
      <c r="B158" s="94">
        <f t="shared" si="2"/>
        <v>46113</v>
      </c>
      <c r="C158" s="95">
        <v>1532</v>
      </c>
      <c r="D158" s="95">
        <v>11.01</v>
      </c>
      <c r="E158" s="95">
        <v>10.82</v>
      </c>
    </row>
    <row r="159" spans="1:5" x14ac:dyDescent="0.3">
      <c r="A159" s="93">
        <f>+NETWORKDAYS($A$1,B159-1,Feriados!$A$1:$A$25000)</f>
        <v>1084</v>
      </c>
      <c r="B159" s="94">
        <f t="shared" si="2"/>
        <v>46157</v>
      </c>
      <c r="C159" s="95">
        <v>1576</v>
      </c>
      <c r="D159" s="95">
        <v>11</v>
      </c>
      <c r="E159" s="95">
        <v>10.8</v>
      </c>
    </row>
    <row r="160" spans="1:5" x14ac:dyDescent="0.3">
      <c r="A160" s="93">
        <f>+NETWORKDAYS($A$1,B160-1,Feriados!$A$1:$A$25000)</f>
        <v>1116</v>
      </c>
      <c r="B160" s="94">
        <f t="shared" si="2"/>
        <v>46204</v>
      </c>
      <c r="C160" s="95">
        <v>1623</v>
      </c>
      <c r="D160" s="95">
        <v>10.99</v>
      </c>
      <c r="E160" s="95">
        <v>10.78</v>
      </c>
    </row>
    <row r="161" spans="1:5" x14ac:dyDescent="0.3">
      <c r="A161" s="93">
        <f>+NETWORKDAYS($A$1,B161-1,Feriados!$A$1:$A$25000)</f>
        <v>1149</v>
      </c>
      <c r="B161" s="94">
        <f t="shared" si="2"/>
        <v>46251</v>
      </c>
      <c r="C161" s="95">
        <v>1670</v>
      </c>
      <c r="D161" s="95">
        <v>11.03</v>
      </c>
      <c r="E161" s="95">
        <v>10.83</v>
      </c>
    </row>
    <row r="162" spans="1:5" x14ac:dyDescent="0.3">
      <c r="A162" s="93">
        <f>+NETWORKDAYS($A$1,B162-1,Feriados!$A$1:$A$25000)</f>
        <v>1181</v>
      </c>
      <c r="B162" s="94">
        <f t="shared" si="2"/>
        <v>46296</v>
      </c>
      <c r="C162" s="95">
        <v>1715</v>
      </c>
      <c r="D162" s="95">
        <v>11.07</v>
      </c>
      <c r="E162" s="95">
        <v>10.88</v>
      </c>
    </row>
    <row r="163" spans="1:5" x14ac:dyDescent="0.3">
      <c r="A163" s="93">
        <f>+NETWORKDAYS($A$1,B163-1,Feriados!$A$1:$A$25000)</f>
        <v>1211</v>
      </c>
      <c r="B163" s="94">
        <f t="shared" si="2"/>
        <v>46342</v>
      </c>
      <c r="C163" s="95">
        <v>1761</v>
      </c>
      <c r="D163" s="95">
        <v>11.08</v>
      </c>
      <c r="E163" s="95">
        <v>10.88</v>
      </c>
    </row>
    <row r="164" spans="1:5" x14ac:dyDescent="0.3">
      <c r="A164" s="93">
        <f>+NETWORKDAYS($A$1,B164-1,Feriados!$A$1:$A$25000)</f>
        <v>1240</v>
      </c>
      <c r="B164" s="94">
        <f t="shared" si="2"/>
        <v>46384</v>
      </c>
      <c r="C164" s="95">
        <v>1803</v>
      </c>
      <c r="D164" s="95">
        <v>11.09</v>
      </c>
      <c r="E164" s="95">
        <v>10.89</v>
      </c>
    </row>
    <row r="165" spans="1:5" x14ac:dyDescent="0.3">
      <c r="A165" s="93">
        <f>+NETWORKDAYS($A$1,B165-1,Feriados!$A$1:$A$25000)</f>
        <v>1244</v>
      </c>
      <c r="B165" s="94">
        <f t="shared" si="2"/>
        <v>46391</v>
      </c>
      <c r="C165" s="95">
        <v>1810</v>
      </c>
      <c r="D165" s="95">
        <v>11.1</v>
      </c>
      <c r="E165" s="95">
        <v>10.88</v>
      </c>
    </row>
    <row r="166" spans="1:5" x14ac:dyDescent="0.3">
      <c r="A166" s="93">
        <f>+NETWORKDAYS($A$1,B166-1,Feriados!$A$1:$A$25000)</f>
        <v>1272</v>
      </c>
      <c r="B166" s="94">
        <f t="shared" si="2"/>
        <v>46433</v>
      </c>
      <c r="C166" s="95">
        <v>1852</v>
      </c>
      <c r="D166" s="95">
        <v>11.1</v>
      </c>
      <c r="E166" s="95">
        <v>10.88</v>
      </c>
    </row>
    <row r="167" spans="1:5" x14ac:dyDescent="0.3">
      <c r="A167" s="93">
        <f>+NETWORKDAYS($A$1,B167-1,Feriados!$A$1:$A$25000)</f>
        <v>1335</v>
      </c>
      <c r="B167" s="94">
        <f t="shared" si="2"/>
        <v>46524</v>
      </c>
      <c r="C167" s="95">
        <v>1943</v>
      </c>
      <c r="D167" s="95">
        <v>11.1</v>
      </c>
      <c r="E167" s="95">
        <v>10.88</v>
      </c>
    </row>
    <row r="168" spans="1:5" x14ac:dyDescent="0.3">
      <c r="A168" s="93">
        <f>+NETWORKDAYS($A$1,B168-1,Feriados!$A$1:$A$25000)</f>
        <v>1367</v>
      </c>
      <c r="B168" s="94">
        <f t="shared" si="2"/>
        <v>46569</v>
      </c>
      <c r="C168" s="95">
        <v>1988</v>
      </c>
      <c r="D168" s="95">
        <v>11.1</v>
      </c>
      <c r="E168" s="95">
        <v>10.89</v>
      </c>
    </row>
    <row r="169" spans="1:5" x14ac:dyDescent="0.3">
      <c r="A169" s="93">
        <f>+NETWORKDAYS($A$1,B169-1,Feriados!$A$1:$A$25000)</f>
        <v>1399</v>
      </c>
      <c r="B169" s="94">
        <f t="shared" si="2"/>
        <v>46615</v>
      </c>
      <c r="C169" s="95">
        <v>2034</v>
      </c>
      <c r="D169" s="95">
        <v>11.1</v>
      </c>
      <c r="E169" s="95">
        <v>10.89</v>
      </c>
    </row>
    <row r="170" spans="1:5" x14ac:dyDescent="0.3">
      <c r="A170" s="93">
        <f>+NETWORKDAYS($A$1,B170-1,Feriados!$A$1:$A$25000)</f>
        <v>1461</v>
      </c>
      <c r="B170" s="94">
        <f t="shared" si="2"/>
        <v>46707</v>
      </c>
      <c r="C170" s="95">
        <v>2126</v>
      </c>
      <c r="D170" s="95">
        <v>11.1</v>
      </c>
      <c r="E170" s="95">
        <v>10.89</v>
      </c>
    </row>
    <row r="171" spans="1:5" x14ac:dyDescent="0.3">
      <c r="A171" s="93">
        <f>+NETWORKDAYS($A$1,B171-1,Feriados!$A$1:$A$25000)</f>
        <v>1485</v>
      </c>
      <c r="B171" s="94">
        <f t="shared" si="2"/>
        <v>46741</v>
      </c>
      <c r="C171" s="95">
        <v>2160</v>
      </c>
      <c r="D171" s="95">
        <v>11.1</v>
      </c>
      <c r="E171" s="95">
        <v>10.89</v>
      </c>
    </row>
    <row r="172" spans="1:5" x14ac:dyDescent="0.3">
      <c r="A172" s="93">
        <f>+NETWORKDAYS($A$1,B172-1,Feriados!$A$1:$A$25000)</f>
        <v>1495</v>
      </c>
      <c r="B172" s="94">
        <f t="shared" si="2"/>
        <v>46755</v>
      </c>
      <c r="C172" s="95">
        <v>2174</v>
      </c>
      <c r="D172" s="95">
        <v>11.1</v>
      </c>
      <c r="E172" s="95">
        <v>10.89</v>
      </c>
    </row>
    <row r="173" spans="1:5" x14ac:dyDescent="0.3">
      <c r="A173" s="93">
        <f>+NETWORKDAYS($A$1,B173-1,Feriados!$A$1:$A$25000)</f>
        <v>1526</v>
      </c>
      <c r="B173" s="94">
        <f t="shared" si="2"/>
        <v>46798</v>
      </c>
      <c r="C173" s="95">
        <v>2217</v>
      </c>
      <c r="D173" s="95">
        <v>11.12</v>
      </c>
      <c r="E173" s="95">
        <v>10.92</v>
      </c>
    </row>
    <row r="174" spans="1:5" x14ac:dyDescent="0.3">
      <c r="A174" s="93">
        <f>+NETWORKDAYS($A$1,B174-1,Feriados!$A$1:$A$25000)</f>
        <v>1585</v>
      </c>
      <c r="B174" s="94">
        <f t="shared" si="2"/>
        <v>46888</v>
      </c>
      <c r="C174" s="95">
        <v>2307</v>
      </c>
      <c r="D174" s="95">
        <v>11.16</v>
      </c>
      <c r="E174" s="95">
        <v>10.94</v>
      </c>
    </row>
    <row r="175" spans="1:5" x14ac:dyDescent="0.3">
      <c r="A175" s="93">
        <f>+NETWORKDAYS($A$1,B175-1,Feriados!$A$1:$A$25000)</f>
        <v>1619</v>
      </c>
      <c r="B175" s="94">
        <f t="shared" si="2"/>
        <v>46937</v>
      </c>
      <c r="C175" s="95">
        <v>2356</v>
      </c>
      <c r="D175" s="95">
        <v>11.18</v>
      </c>
      <c r="E175" s="95">
        <v>10.96</v>
      </c>
    </row>
    <row r="176" spans="1:5" x14ac:dyDescent="0.3">
      <c r="A176" s="93">
        <f>+NETWORKDAYS($A$1,B176-1,Feriados!$A$1:$A$25000)</f>
        <v>1650</v>
      </c>
      <c r="B176" s="94">
        <f t="shared" si="2"/>
        <v>46980</v>
      </c>
      <c r="C176" s="95">
        <v>2399</v>
      </c>
      <c r="D176" s="95">
        <v>11.19</v>
      </c>
      <c r="E176" s="95">
        <v>10.99</v>
      </c>
    </row>
    <row r="177" spans="1:5" x14ac:dyDescent="0.3">
      <c r="A177" s="93">
        <f>+NETWORKDAYS($A$1,B177-1,Feriados!$A$1:$A$25000)</f>
        <v>1713</v>
      </c>
      <c r="B177" s="94">
        <f t="shared" si="2"/>
        <v>47073</v>
      </c>
      <c r="C177" s="95">
        <v>2492</v>
      </c>
      <c r="D177" s="95">
        <v>11.23</v>
      </c>
      <c r="E177" s="95">
        <v>11.01</v>
      </c>
    </row>
    <row r="178" spans="1:5" x14ac:dyDescent="0.3">
      <c r="A178" s="93">
        <f>+NETWORKDAYS($A$1,B178-1,Feriados!$A$1:$A$25000)</f>
        <v>1733</v>
      </c>
      <c r="B178" s="94">
        <f t="shared" si="2"/>
        <v>47101</v>
      </c>
      <c r="C178" s="95">
        <v>2520</v>
      </c>
      <c r="D178" s="95">
        <v>11.24</v>
      </c>
      <c r="E178" s="95">
        <v>11.03</v>
      </c>
    </row>
    <row r="179" spans="1:5" x14ac:dyDescent="0.3">
      <c r="A179" s="93">
        <f>+NETWORKDAYS($A$1,B179-1,Feriados!$A$1:$A$25000)</f>
        <v>1744</v>
      </c>
      <c r="B179" s="94">
        <f t="shared" si="2"/>
        <v>47120</v>
      </c>
      <c r="C179" s="95">
        <v>2539</v>
      </c>
      <c r="D179" s="95">
        <v>11.24</v>
      </c>
      <c r="E179" s="95">
        <v>11.02</v>
      </c>
    </row>
    <row r="180" spans="1:5" x14ac:dyDescent="0.3">
      <c r="A180" s="93">
        <f>+NETWORKDAYS($A$1,B180-1,Feriados!$A$1:$A$25000)</f>
        <v>1774</v>
      </c>
      <c r="B180" s="94">
        <f t="shared" si="2"/>
        <v>47164</v>
      </c>
      <c r="C180" s="95">
        <v>2583</v>
      </c>
      <c r="D180" s="95">
        <v>11.24</v>
      </c>
      <c r="E180" s="95">
        <v>11.02</v>
      </c>
    </row>
    <row r="181" spans="1:5" x14ac:dyDescent="0.3">
      <c r="A181" s="93">
        <f>+NETWORKDAYS($A$1,B181-1,Feriados!$A$1:$A$25000)</f>
        <v>1835</v>
      </c>
      <c r="B181" s="94">
        <f t="shared" si="2"/>
        <v>47253</v>
      </c>
      <c r="C181" s="95">
        <v>2672</v>
      </c>
      <c r="D181" s="95">
        <v>11.24</v>
      </c>
      <c r="E181" s="95">
        <v>11.02</v>
      </c>
    </row>
    <row r="182" spans="1:5" x14ac:dyDescent="0.3">
      <c r="A182" s="93">
        <f>+NETWORKDAYS($A$1,B182-1,Feriados!$A$1:$A$25000)</f>
        <v>1868</v>
      </c>
      <c r="B182" s="94">
        <f t="shared" si="2"/>
        <v>47301</v>
      </c>
      <c r="C182" s="95">
        <v>2720</v>
      </c>
      <c r="D182" s="95">
        <v>11.24</v>
      </c>
      <c r="E182" s="95">
        <v>11.02</v>
      </c>
    </row>
    <row r="183" spans="1:5" x14ac:dyDescent="0.3">
      <c r="A183" s="93">
        <f>+NETWORKDAYS($A$1,B183-1,Feriados!$A$1:$A$25000)</f>
        <v>1890</v>
      </c>
      <c r="B183" s="94">
        <f t="shared" si="2"/>
        <v>47331</v>
      </c>
      <c r="C183" s="95">
        <v>2750</v>
      </c>
      <c r="D183" s="95">
        <v>11.24</v>
      </c>
      <c r="E183" s="95">
        <v>11.02</v>
      </c>
    </row>
    <row r="184" spans="1:5" x14ac:dyDescent="0.3">
      <c r="A184" s="93">
        <f>+NETWORKDAYS($A$1,B184-1,Feriados!$A$1:$A$25000)</f>
        <v>1900</v>
      </c>
      <c r="B184" s="94">
        <f t="shared" si="2"/>
        <v>47345</v>
      </c>
      <c r="C184" s="95">
        <v>2764</v>
      </c>
      <c r="D184" s="95">
        <v>11.24</v>
      </c>
      <c r="E184" s="95">
        <v>11.03</v>
      </c>
    </row>
    <row r="185" spans="1:5" x14ac:dyDescent="0.3">
      <c r="A185" s="93">
        <f>+NETWORKDAYS($A$1,B185-1,Feriados!$A$1:$A$25000)</f>
        <v>1963</v>
      </c>
      <c r="B185" s="94">
        <f t="shared" si="2"/>
        <v>47438</v>
      </c>
      <c r="C185" s="95">
        <v>2857</v>
      </c>
      <c r="D185" s="95">
        <v>11.24</v>
      </c>
      <c r="E185" s="95">
        <v>11.02</v>
      </c>
    </row>
    <row r="186" spans="1:5" x14ac:dyDescent="0.3">
      <c r="A186" s="93">
        <f>+NETWORKDAYS($A$1,B186-1,Feriados!$A$1:$A$25000)</f>
        <v>1979</v>
      </c>
      <c r="B186" s="94">
        <f t="shared" si="2"/>
        <v>47462</v>
      </c>
      <c r="C186" s="95">
        <v>2881</v>
      </c>
      <c r="D186" s="95">
        <v>11.24</v>
      </c>
      <c r="E186" s="95">
        <v>11.02</v>
      </c>
    </row>
    <row r="187" spans="1:5" x14ac:dyDescent="0.3">
      <c r="A187" s="93">
        <f>+NETWORKDAYS($A$1,B187-1,Feriados!$A$1:$A$25000)</f>
        <v>1994</v>
      </c>
      <c r="B187" s="94">
        <f t="shared" si="2"/>
        <v>47485</v>
      </c>
      <c r="C187" s="95">
        <v>2904</v>
      </c>
      <c r="D187" s="95">
        <v>11.24</v>
      </c>
      <c r="E187" s="95">
        <v>11.01</v>
      </c>
    </row>
    <row r="188" spans="1:5" x14ac:dyDescent="0.3">
      <c r="A188" s="93">
        <f>+NETWORKDAYS($A$1,B188-1,Feriados!$A$1:$A$25000)</f>
        <v>2026</v>
      </c>
      <c r="B188" s="94">
        <f t="shared" si="2"/>
        <v>47529</v>
      </c>
      <c r="C188" s="95">
        <v>2948</v>
      </c>
      <c r="D188" s="95">
        <v>11.24</v>
      </c>
      <c r="E188" s="95">
        <v>11.03</v>
      </c>
    </row>
    <row r="189" spans="1:5" x14ac:dyDescent="0.3">
      <c r="A189" s="93">
        <f>+NETWORKDAYS($A$1,B189-1,Feriados!$A$1:$A$25000)</f>
        <v>2055</v>
      </c>
      <c r="B189" s="94">
        <f t="shared" si="2"/>
        <v>47574</v>
      </c>
      <c r="C189" s="95">
        <v>2993</v>
      </c>
      <c r="D189" s="95">
        <v>11.25</v>
      </c>
      <c r="E189" s="95">
        <v>11.02</v>
      </c>
    </row>
    <row r="190" spans="1:5" x14ac:dyDescent="0.3">
      <c r="A190" s="93">
        <f>+NETWORKDAYS($A$1,B190-1,Feriados!$A$1:$A$25000)</f>
        <v>2085</v>
      </c>
      <c r="B190" s="94">
        <f t="shared" si="2"/>
        <v>47618</v>
      </c>
      <c r="C190" s="95">
        <v>3037</v>
      </c>
      <c r="D190" s="95">
        <v>11.25</v>
      </c>
      <c r="E190" s="95">
        <v>11.02</v>
      </c>
    </row>
    <row r="191" spans="1:5" x14ac:dyDescent="0.3">
      <c r="A191" s="93">
        <f>+NETWORKDAYS($A$1,B191-1,Feriados!$A$1:$A$25000)</f>
        <v>2117</v>
      </c>
      <c r="B191" s="94">
        <f t="shared" si="2"/>
        <v>47665</v>
      </c>
      <c r="C191" s="95">
        <v>3084</v>
      </c>
      <c r="D191" s="95">
        <v>11.26</v>
      </c>
      <c r="E191" s="95">
        <v>11.03</v>
      </c>
    </row>
    <row r="192" spans="1:5" x14ac:dyDescent="0.3">
      <c r="A192" s="93">
        <f>+NETWORKDAYS($A$1,B192-1,Feriados!$A$1:$A$25000)</f>
        <v>2150</v>
      </c>
      <c r="B192" s="94">
        <f t="shared" si="2"/>
        <v>47710</v>
      </c>
      <c r="C192" s="95">
        <v>3129</v>
      </c>
      <c r="D192" s="95">
        <v>11.26</v>
      </c>
      <c r="E192" s="95">
        <v>11.04</v>
      </c>
    </row>
    <row r="193" spans="1:5" x14ac:dyDescent="0.3">
      <c r="A193" s="93">
        <f>+NETWORKDAYS($A$1,B193-1,Feriados!$A$1:$A$25000)</f>
        <v>2216</v>
      </c>
      <c r="B193" s="94">
        <f t="shared" si="2"/>
        <v>47805</v>
      </c>
      <c r="C193" s="95">
        <v>3224</v>
      </c>
      <c r="D193" s="95">
        <v>11.27</v>
      </c>
      <c r="E193" s="95">
        <v>11.05</v>
      </c>
    </row>
    <row r="194" spans="1:5" x14ac:dyDescent="0.3">
      <c r="A194" s="93">
        <f>+NETWORKDAYS($A$1,B194-1,Feriados!$A$1:$A$25000)</f>
        <v>2228</v>
      </c>
      <c r="B194" s="94">
        <f t="shared" si="2"/>
        <v>47821</v>
      </c>
      <c r="C194" s="95">
        <v>3240</v>
      </c>
      <c r="D194" s="95">
        <v>11.27</v>
      </c>
      <c r="E194" s="95">
        <v>11.06</v>
      </c>
    </row>
    <row r="195" spans="1:5" x14ac:dyDescent="0.3">
      <c r="A195" s="93">
        <f>+NETWORKDAYS($A$1,B195-1,Feriados!$A$1:$A$25000)</f>
        <v>2247</v>
      </c>
      <c r="B195" s="94">
        <f t="shared" si="2"/>
        <v>47850</v>
      </c>
      <c r="C195" s="95">
        <v>3269</v>
      </c>
      <c r="D195" s="95">
        <v>11.27</v>
      </c>
      <c r="E195" s="95">
        <v>11.06</v>
      </c>
    </row>
    <row r="196" spans="1:5" x14ac:dyDescent="0.3">
      <c r="A196" s="93">
        <f>+NETWORKDAYS($A$1,B196-1,Feriados!$A$1:$A$25000)</f>
        <v>2279</v>
      </c>
      <c r="B196" s="94">
        <f t="shared" si="2"/>
        <v>47896</v>
      </c>
      <c r="C196" s="95">
        <v>3315</v>
      </c>
      <c r="D196" s="95">
        <v>11.27</v>
      </c>
      <c r="E196" s="95">
        <v>11.06</v>
      </c>
    </row>
    <row r="197" spans="1:5" x14ac:dyDescent="0.3">
      <c r="A197" s="93">
        <f>+NETWORKDAYS($A$1,B197-1,Feriados!$A$1:$A$25000)</f>
        <v>2337</v>
      </c>
      <c r="B197" s="94">
        <f t="shared" si="2"/>
        <v>47983</v>
      </c>
      <c r="C197" s="95">
        <v>3402</v>
      </c>
      <c r="D197" s="95">
        <v>11.28</v>
      </c>
      <c r="E197" s="95">
        <v>11.06</v>
      </c>
    </row>
    <row r="198" spans="1:5" x14ac:dyDescent="0.3">
      <c r="A198" s="93">
        <f>+NETWORKDAYS($A$1,B198-1,Feriados!$A$1:$A$25000)</f>
        <v>2402</v>
      </c>
      <c r="B198" s="94">
        <f t="shared" ref="B198:B261" si="3">+$A$1+C198</f>
        <v>48075</v>
      </c>
      <c r="C198" s="95">
        <v>3494</v>
      </c>
      <c r="D198" s="95">
        <v>11.29</v>
      </c>
      <c r="E198" s="95">
        <v>11.08</v>
      </c>
    </row>
    <row r="199" spans="1:5" x14ac:dyDescent="0.3">
      <c r="A199" s="93">
        <f>+NETWORKDAYS($A$1,B199-1,Feriados!$A$1:$A$25000)</f>
        <v>2468</v>
      </c>
      <c r="B199" s="94">
        <f t="shared" si="3"/>
        <v>48169</v>
      </c>
      <c r="C199" s="95">
        <v>3588</v>
      </c>
      <c r="D199" s="95">
        <v>11.29</v>
      </c>
      <c r="E199" s="95">
        <v>11.09</v>
      </c>
    </row>
    <row r="200" spans="1:5" x14ac:dyDescent="0.3">
      <c r="A200" s="93">
        <f>+NETWORKDAYS($A$1,B200-1,Feriados!$A$1:$A$25000)</f>
        <v>2478</v>
      </c>
      <c r="B200" s="94">
        <f t="shared" si="3"/>
        <v>48183</v>
      </c>
      <c r="C200" s="95">
        <v>3602</v>
      </c>
      <c r="D200" s="95">
        <v>11.3</v>
      </c>
      <c r="E200" s="95">
        <v>11.09</v>
      </c>
    </row>
    <row r="201" spans="1:5" x14ac:dyDescent="0.3">
      <c r="A201" s="93">
        <f>+NETWORKDAYS($A$1,B201-1,Feriados!$A$1:$A$25000)</f>
        <v>2529</v>
      </c>
      <c r="B201" s="94">
        <f t="shared" si="3"/>
        <v>48260</v>
      </c>
      <c r="C201" s="95">
        <v>3679</v>
      </c>
      <c r="D201" s="95">
        <v>11.3</v>
      </c>
      <c r="E201" s="95">
        <v>11.09</v>
      </c>
    </row>
    <row r="202" spans="1:5" x14ac:dyDescent="0.3">
      <c r="A202" s="93">
        <f>+NETWORKDAYS($A$1,B202-1,Feriados!$A$1:$A$25000)</f>
        <v>2592</v>
      </c>
      <c r="B202" s="94">
        <f t="shared" si="3"/>
        <v>48351</v>
      </c>
      <c r="C202" s="95">
        <v>3770</v>
      </c>
      <c r="D202" s="95">
        <v>11.31</v>
      </c>
      <c r="E202" s="95">
        <v>11.09</v>
      </c>
    </row>
    <row r="203" spans="1:5" x14ac:dyDescent="0.3">
      <c r="A203" s="93">
        <f>+NETWORKDAYS($A$1,B203-1,Feriados!$A$1:$A$25000)</f>
        <v>2656</v>
      </c>
      <c r="B203" s="94">
        <f t="shared" si="3"/>
        <v>48442</v>
      </c>
      <c r="C203" s="95">
        <v>3861</v>
      </c>
      <c r="D203" s="95">
        <v>11.31</v>
      </c>
      <c r="E203" s="95">
        <v>11.11</v>
      </c>
    </row>
    <row r="204" spans="1:5" x14ac:dyDescent="0.3">
      <c r="A204" s="93">
        <f>+NETWORKDAYS($A$1,B204-1,Feriados!$A$1:$A$25000)</f>
        <v>2718</v>
      </c>
      <c r="B204" s="94">
        <f t="shared" si="3"/>
        <v>48534</v>
      </c>
      <c r="C204" s="95">
        <v>3953</v>
      </c>
      <c r="D204" s="95">
        <v>11.32</v>
      </c>
      <c r="E204" s="95">
        <v>11.11</v>
      </c>
    </row>
    <row r="205" spans="1:5" x14ac:dyDescent="0.3">
      <c r="A205" s="93">
        <f>+NETWORKDAYS($A$1,B205-1,Feriados!$A$1:$A$25000)</f>
        <v>2723</v>
      </c>
      <c r="B205" s="94">
        <f t="shared" si="3"/>
        <v>48541</v>
      </c>
      <c r="C205" s="95">
        <v>3960</v>
      </c>
      <c r="D205" s="95">
        <v>11.32</v>
      </c>
      <c r="E205" s="95">
        <v>11.11</v>
      </c>
    </row>
    <row r="206" spans="1:5" x14ac:dyDescent="0.3">
      <c r="A206" s="93">
        <f>+NETWORKDAYS($A$1,B206-1,Feriados!$A$1:$A$25000)</f>
        <v>2752</v>
      </c>
      <c r="B206" s="94">
        <f t="shared" si="3"/>
        <v>48582</v>
      </c>
      <c r="C206" s="95">
        <v>4001</v>
      </c>
      <c r="D206" s="95">
        <v>11.32</v>
      </c>
      <c r="E206" s="95">
        <v>11.11</v>
      </c>
    </row>
    <row r="207" spans="1:5" x14ac:dyDescent="0.3">
      <c r="A207" s="93">
        <f>+NETWORKDAYS($A$1,B207-1,Feriados!$A$1:$A$25000)</f>
        <v>2783</v>
      </c>
      <c r="B207" s="94">
        <f t="shared" si="3"/>
        <v>48625</v>
      </c>
      <c r="C207" s="95">
        <v>4044</v>
      </c>
      <c r="D207" s="95">
        <v>11.32</v>
      </c>
      <c r="E207" s="95">
        <v>11.12</v>
      </c>
    </row>
    <row r="208" spans="1:5" x14ac:dyDescent="0.3">
      <c r="A208" s="93">
        <f>+NETWORKDAYS($A$1,B208-1,Feriados!$A$1:$A$25000)</f>
        <v>2843</v>
      </c>
      <c r="B208" s="94">
        <f t="shared" si="3"/>
        <v>48715</v>
      </c>
      <c r="C208" s="95">
        <v>4134</v>
      </c>
      <c r="D208" s="95">
        <v>11.32</v>
      </c>
      <c r="E208" s="95">
        <v>11.11</v>
      </c>
    </row>
    <row r="209" spans="1:5" x14ac:dyDescent="0.3">
      <c r="A209" s="93">
        <f>+NETWORKDAYS($A$1,B209-1,Feriados!$A$1:$A$25000)</f>
        <v>2907</v>
      </c>
      <c r="B209" s="94">
        <f t="shared" si="3"/>
        <v>48806</v>
      </c>
      <c r="C209" s="95">
        <v>4225</v>
      </c>
      <c r="D209" s="95">
        <v>11.32</v>
      </c>
      <c r="E209" s="95">
        <v>11.12</v>
      </c>
    </row>
    <row r="210" spans="1:5" x14ac:dyDescent="0.3">
      <c r="A210" s="93">
        <f>+NETWORKDAYS($A$1,B210-1,Feriados!$A$1:$A$25000)</f>
        <v>2970</v>
      </c>
      <c r="B210" s="94">
        <f t="shared" si="3"/>
        <v>48899</v>
      </c>
      <c r="C210" s="95">
        <v>4318</v>
      </c>
      <c r="D210" s="95">
        <v>11.32</v>
      </c>
      <c r="E210" s="95">
        <v>11.11</v>
      </c>
    </row>
    <row r="211" spans="1:5" x14ac:dyDescent="0.3">
      <c r="A211" s="93">
        <f>+NETWORKDAYS($A$1,B211-1,Feriados!$A$1:$A$25000)</f>
        <v>2972</v>
      </c>
      <c r="B211" s="94">
        <f t="shared" si="3"/>
        <v>48901</v>
      </c>
      <c r="C211" s="95">
        <v>4320</v>
      </c>
      <c r="D211" s="95">
        <v>11.32</v>
      </c>
      <c r="E211" s="95">
        <v>11.11</v>
      </c>
    </row>
    <row r="212" spans="1:5" x14ac:dyDescent="0.3">
      <c r="A212" s="93">
        <f>+NETWORKDAYS($A$1,B212-1,Feriados!$A$1:$A$25000)</f>
        <v>3035</v>
      </c>
      <c r="B212" s="94">
        <f t="shared" si="3"/>
        <v>48990</v>
      </c>
      <c r="C212" s="95">
        <v>4409</v>
      </c>
      <c r="D212" s="95">
        <v>11.32</v>
      </c>
      <c r="E212" s="95">
        <v>11.12</v>
      </c>
    </row>
    <row r="213" spans="1:5" x14ac:dyDescent="0.3">
      <c r="A213" s="93">
        <f>+NETWORKDAYS($A$1,B213-1,Feriados!$A$1:$A$25000)</f>
        <v>3093</v>
      </c>
      <c r="B213" s="94">
        <f t="shared" si="3"/>
        <v>49079</v>
      </c>
      <c r="C213" s="95">
        <v>4498</v>
      </c>
      <c r="D213" s="95">
        <v>11.32</v>
      </c>
      <c r="E213" s="95">
        <v>11.11</v>
      </c>
    </row>
    <row r="214" spans="1:5" x14ac:dyDescent="0.3">
      <c r="A214" s="93">
        <f>+NETWORKDAYS($A$1,B214-1,Feriados!$A$1:$A$25000)</f>
        <v>3158</v>
      </c>
      <c r="B214" s="94">
        <f t="shared" si="3"/>
        <v>49171</v>
      </c>
      <c r="C214" s="95">
        <v>4590</v>
      </c>
      <c r="D214" s="95">
        <v>11.32</v>
      </c>
      <c r="E214" s="95">
        <v>11.12</v>
      </c>
    </row>
    <row r="215" spans="1:5" x14ac:dyDescent="0.3">
      <c r="A215" s="93">
        <f>+NETWORKDAYS($A$1,B215-1,Feriados!$A$1:$A$25000)</f>
        <v>3219</v>
      </c>
      <c r="B215" s="94">
        <f t="shared" si="3"/>
        <v>49261</v>
      </c>
      <c r="C215" s="95">
        <v>4680</v>
      </c>
      <c r="D215" s="95">
        <v>11.32</v>
      </c>
      <c r="E215" s="95">
        <v>11.11</v>
      </c>
    </row>
    <row r="216" spans="1:5" x14ac:dyDescent="0.3">
      <c r="A216" s="93">
        <f>+NETWORKDAYS($A$1,B216-1,Feriados!$A$1:$A$25000)</f>
        <v>3221</v>
      </c>
      <c r="B216" s="94">
        <f t="shared" si="3"/>
        <v>49264</v>
      </c>
      <c r="C216" s="95">
        <v>4683</v>
      </c>
      <c r="D216" s="95">
        <v>11.32</v>
      </c>
      <c r="E216" s="95">
        <v>11.11</v>
      </c>
    </row>
    <row r="217" spans="1:5" x14ac:dyDescent="0.3">
      <c r="A217" s="93">
        <f>+NETWORKDAYS($A$1,B217-1,Feriados!$A$1:$A$25000)</f>
        <v>3252</v>
      </c>
      <c r="B217" s="94">
        <f t="shared" si="3"/>
        <v>49311</v>
      </c>
      <c r="C217" s="95">
        <v>4730</v>
      </c>
      <c r="D217" s="95">
        <v>11.32</v>
      </c>
      <c r="E217" s="95">
        <v>11.11</v>
      </c>
    </row>
    <row r="218" spans="1:5" x14ac:dyDescent="0.3">
      <c r="A218" s="93">
        <f>+NETWORKDAYS($A$1,B218-1,Feriados!$A$1:$A$25000)</f>
        <v>3282</v>
      </c>
      <c r="B218" s="94">
        <f t="shared" si="3"/>
        <v>49355</v>
      </c>
      <c r="C218" s="95">
        <v>4774</v>
      </c>
      <c r="D218" s="95">
        <v>11.32</v>
      </c>
      <c r="E218" s="95">
        <v>11.11</v>
      </c>
    </row>
    <row r="219" spans="1:5" x14ac:dyDescent="0.3">
      <c r="A219" s="93">
        <f>+NETWORKDAYS($A$1,B219-1,Feriados!$A$1:$A$25000)</f>
        <v>3343</v>
      </c>
      <c r="B219" s="94">
        <f t="shared" si="3"/>
        <v>49444</v>
      </c>
      <c r="C219" s="95">
        <v>4863</v>
      </c>
      <c r="D219" s="95">
        <v>11.33</v>
      </c>
      <c r="E219" s="95">
        <v>11.11</v>
      </c>
    </row>
    <row r="220" spans="1:5" x14ac:dyDescent="0.3">
      <c r="A220" s="93">
        <f>+NETWORKDAYS($A$1,B220-1,Feriados!$A$1:$A$25000)</f>
        <v>3408</v>
      </c>
      <c r="B220" s="94">
        <f t="shared" si="3"/>
        <v>49536</v>
      </c>
      <c r="C220" s="95">
        <v>4955</v>
      </c>
      <c r="D220" s="95">
        <v>11.33</v>
      </c>
      <c r="E220" s="95">
        <v>11.12</v>
      </c>
    </row>
    <row r="221" spans="1:5" x14ac:dyDescent="0.3">
      <c r="A221" s="93">
        <f>+NETWORKDAYS($A$1,B221-1,Feriados!$A$1:$A$25000)</f>
        <v>3466</v>
      </c>
      <c r="B221" s="94">
        <f t="shared" si="3"/>
        <v>49621</v>
      </c>
      <c r="C221" s="95">
        <v>5040</v>
      </c>
      <c r="D221" s="95">
        <v>11.33</v>
      </c>
      <c r="E221" s="95">
        <v>11.12</v>
      </c>
    </row>
    <row r="222" spans="1:5" x14ac:dyDescent="0.3">
      <c r="A222" s="93">
        <f>+NETWORKDAYS($A$1,B222-1,Feriados!$A$1:$A$25000)</f>
        <v>3471</v>
      </c>
      <c r="B222" s="94">
        <f t="shared" si="3"/>
        <v>49629</v>
      </c>
      <c r="C222" s="95">
        <v>5048</v>
      </c>
      <c r="D222" s="95">
        <v>11.33</v>
      </c>
      <c r="E222" s="95">
        <v>11.12</v>
      </c>
    </row>
    <row r="223" spans="1:5" x14ac:dyDescent="0.3">
      <c r="A223" s="93">
        <f>+NETWORKDAYS($A$1,B223-1,Feriados!$A$1:$A$25000)</f>
        <v>3502</v>
      </c>
      <c r="B223" s="94">
        <f t="shared" si="3"/>
        <v>49676</v>
      </c>
      <c r="C223" s="95">
        <v>5095</v>
      </c>
      <c r="D223" s="95">
        <v>11.34</v>
      </c>
      <c r="E223" s="95">
        <v>11.12</v>
      </c>
    </row>
    <row r="224" spans="1:5" x14ac:dyDescent="0.3">
      <c r="A224" s="93">
        <f>+NETWORKDAYS($A$1,B224-1,Feriados!$A$1:$A$25000)</f>
        <v>3534</v>
      </c>
      <c r="B224" s="94">
        <f t="shared" si="3"/>
        <v>49720</v>
      </c>
      <c r="C224" s="95">
        <v>5139</v>
      </c>
      <c r="D224" s="95">
        <v>11.35</v>
      </c>
      <c r="E224" s="95">
        <v>11.14</v>
      </c>
    </row>
    <row r="225" spans="1:5" x14ac:dyDescent="0.3">
      <c r="A225" s="93">
        <f>+NETWORKDAYS($A$1,B225-1,Feriados!$A$1:$A$25000)</f>
        <v>3593</v>
      </c>
      <c r="B225" s="94">
        <f t="shared" si="3"/>
        <v>49810</v>
      </c>
      <c r="C225" s="95">
        <v>5229</v>
      </c>
      <c r="D225" s="95">
        <v>11.37</v>
      </c>
      <c r="E225" s="95">
        <v>11.14</v>
      </c>
    </row>
    <row r="226" spans="1:5" x14ac:dyDescent="0.3">
      <c r="A226" s="93">
        <f>+NETWORKDAYS($A$1,B226-1,Feriados!$A$1:$A$25000)</f>
        <v>3658</v>
      </c>
      <c r="B226" s="94">
        <f t="shared" si="3"/>
        <v>49902</v>
      </c>
      <c r="C226" s="95">
        <v>5321</v>
      </c>
      <c r="D226" s="95">
        <v>11.39</v>
      </c>
      <c r="E226" s="95">
        <v>11.17</v>
      </c>
    </row>
    <row r="227" spans="1:5" x14ac:dyDescent="0.3">
      <c r="A227" s="93">
        <f>+NETWORKDAYS($A$1,B227-1,Feriados!$A$1:$A$25000)</f>
        <v>3714</v>
      </c>
      <c r="B227" s="94">
        <f t="shared" si="3"/>
        <v>49982</v>
      </c>
      <c r="C227" s="95">
        <v>5401</v>
      </c>
      <c r="D227" s="95">
        <v>11.4</v>
      </c>
      <c r="E227" s="95">
        <v>11.19</v>
      </c>
    </row>
    <row r="228" spans="1:5" x14ac:dyDescent="0.3">
      <c r="A228" s="93">
        <f>+NETWORKDAYS($A$1,B228-1,Feriados!$A$1:$A$25000)</f>
        <v>3724</v>
      </c>
      <c r="B228" s="94">
        <f t="shared" si="3"/>
        <v>49996</v>
      </c>
      <c r="C228" s="95">
        <v>5415</v>
      </c>
      <c r="D228" s="95">
        <v>11.41</v>
      </c>
      <c r="E228" s="95">
        <v>11.19</v>
      </c>
    </row>
    <row r="229" spans="1:5" x14ac:dyDescent="0.3">
      <c r="A229" s="93">
        <f>+NETWORKDAYS($A$1,B229-1,Feriados!$A$1:$A$25000)</f>
        <v>3756</v>
      </c>
      <c r="B229" s="94">
        <f t="shared" si="3"/>
        <v>50042</v>
      </c>
      <c r="C229" s="95">
        <v>5461</v>
      </c>
      <c r="D229" s="95">
        <v>11.41</v>
      </c>
      <c r="E229" s="95">
        <v>11.2</v>
      </c>
    </row>
    <row r="230" spans="1:5" x14ac:dyDescent="0.3">
      <c r="A230" s="93">
        <f>+NETWORKDAYS($A$1,B230-1,Feriados!$A$1:$A$25000)</f>
        <v>3787</v>
      </c>
      <c r="B230" s="94">
        <f t="shared" si="3"/>
        <v>50089</v>
      </c>
      <c r="C230" s="95">
        <v>5508</v>
      </c>
      <c r="D230" s="95">
        <v>11.42</v>
      </c>
      <c r="E230" s="95">
        <v>11.21</v>
      </c>
    </row>
    <row r="231" spans="1:5" x14ac:dyDescent="0.3">
      <c r="A231" s="93">
        <f>+NETWORKDAYS($A$1,B231-1,Feriados!$A$1:$A$25000)</f>
        <v>3837</v>
      </c>
      <c r="B231" s="94">
        <f t="shared" si="3"/>
        <v>50164</v>
      </c>
      <c r="C231" s="95">
        <v>5583</v>
      </c>
      <c r="D231" s="95">
        <v>11.44</v>
      </c>
      <c r="E231" s="95">
        <v>11.22</v>
      </c>
    </row>
    <row r="232" spans="1:5" x14ac:dyDescent="0.3">
      <c r="A232" s="93">
        <f>+NETWORKDAYS($A$1,B232-1,Feriados!$A$1:$A$25000)</f>
        <v>3846</v>
      </c>
      <c r="B232" s="94">
        <f t="shared" si="3"/>
        <v>50175</v>
      </c>
      <c r="C232" s="95">
        <v>5594</v>
      </c>
      <c r="D232" s="95">
        <v>11.44</v>
      </c>
      <c r="E232" s="95">
        <v>11.22</v>
      </c>
    </row>
    <row r="233" spans="1:5" x14ac:dyDescent="0.3">
      <c r="A233" s="93">
        <f>+NETWORKDAYS($A$1,B233-1,Feriados!$A$1:$A$25000)</f>
        <v>3911</v>
      </c>
      <c r="B233" s="94">
        <f t="shared" si="3"/>
        <v>50269</v>
      </c>
      <c r="C233" s="95">
        <v>5688</v>
      </c>
      <c r="D233" s="95">
        <v>11.46</v>
      </c>
      <c r="E233" s="95">
        <v>11.24</v>
      </c>
    </row>
    <row r="234" spans="1:5" x14ac:dyDescent="0.3">
      <c r="A234" s="93">
        <f>+NETWORKDAYS($A$1,B234-1,Feriados!$A$1:$A$25000)</f>
        <v>3973</v>
      </c>
      <c r="B234" s="94">
        <f t="shared" si="3"/>
        <v>50360</v>
      </c>
      <c r="C234" s="95">
        <v>5779</v>
      </c>
      <c r="D234" s="95">
        <v>11.47</v>
      </c>
      <c r="E234" s="95">
        <v>11.26</v>
      </c>
    </row>
    <row r="235" spans="1:5" x14ac:dyDescent="0.3">
      <c r="A235" s="93">
        <f>+NETWORKDAYS($A$1,B235-1,Feriados!$A$1:$A$25000)</f>
        <v>4036</v>
      </c>
      <c r="B235" s="94">
        <f t="shared" si="3"/>
        <v>50451</v>
      </c>
      <c r="C235" s="95">
        <v>5870</v>
      </c>
      <c r="D235" s="95">
        <v>11.49</v>
      </c>
      <c r="E235" s="95">
        <v>11.27</v>
      </c>
    </row>
    <row r="236" spans="1:5" x14ac:dyDescent="0.3">
      <c r="A236" s="93">
        <f>+NETWORKDAYS($A$1,B236-1,Feriados!$A$1:$A$25000)</f>
        <v>4097</v>
      </c>
      <c r="B236" s="94">
        <f t="shared" si="3"/>
        <v>50542</v>
      </c>
      <c r="C236" s="95">
        <v>5961</v>
      </c>
      <c r="D236" s="95">
        <v>11.5</v>
      </c>
      <c r="E236" s="95">
        <v>11.28</v>
      </c>
    </row>
    <row r="237" spans="1:5" x14ac:dyDescent="0.3">
      <c r="A237" s="93">
        <f>+NETWORKDAYS($A$1,B237-1,Feriados!$A$1:$A$25000)</f>
        <v>4161</v>
      </c>
      <c r="B237" s="94">
        <f t="shared" si="3"/>
        <v>50633</v>
      </c>
      <c r="C237" s="95">
        <v>6052</v>
      </c>
      <c r="D237" s="95">
        <v>11.52</v>
      </c>
      <c r="E237" s="95">
        <v>11.3</v>
      </c>
    </row>
    <row r="238" spans="1:5" x14ac:dyDescent="0.3">
      <c r="A238" s="93">
        <f>+NETWORKDAYS($A$1,B238-1,Feriados!$A$1:$A$25000)</f>
        <v>4223</v>
      </c>
      <c r="B238" s="94">
        <f t="shared" si="3"/>
        <v>50725</v>
      </c>
      <c r="C238" s="95">
        <v>6144</v>
      </c>
      <c r="D238" s="95">
        <v>11.53</v>
      </c>
      <c r="E238" s="95">
        <v>11.31</v>
      </c>
    </row>
    <row r="239" spans="1:5" x14ac:dyDescent="0.3">
      <c r="A239" s="93">
        <f>+NETWORKDAYS($A$1,B239-1,Feriados!$A$1:$A$25000)</f>
        <v>4288</v>
      </c>
      <c r="B239" s="94">
        <f t="shared" si="3"/>
        <v>50816</v>
      </c>
      <c r="C239" s="95">
        <v>6235</v>
      </c>
      <c r="D239" s="95">
        <v>11.55</v>
      </c>
      <c r="E239" s="95">
        <v>11.33</v>
      </c>
    </row>
    <row r="240" spans="1:5" x14ac:dyDescent="0.3">
      <c r="A240" s="93">
        <f>+NETWORKDAYS($A$1,B240-1,Feriados!$A$1:$A$25000)</f>
        <v>4348</v>
      </c>
      <c r="B240" s="94">
        <f t="shared" si="3"/>
        <v>50906</v>
      </c>
      <c r="C240" s="95">
        <v>6325</v>
      </c>
      <c r="D240" s="95">
        <v>11.56</v>
      </c>
      <c r="E240" s="95">
        <v>11.34</v>
      </c>
    </row>
    <row r="241" spans="1:5" x14ac:dyDescent="0.3">
      <c r="A241" s="93">
        <f>+NETWORKDAYS($A$1,B241-1,Feriados!$A$1:$A$25000)</f>
        <v>4412</v>
      </c>
      <c r="B241" s="94">
        <f t="shared" si="3"/>
        <v>50997</v>
      </c>
      <c r="C241" s="95">
        <v>6416</v>
      </c>
      <c r="D241" s="95">
        <v>11.57</v>
      </c>
      <c r="E241" s="95">
        <v>11.36</v>
      </c>
    </row>
    <row r="242" spans="1:5" x14ac:dyDescent="0.3">
      <c r="A242" s="93">
        <f>+NETWORKDAYS($A$1,B242-1,Feriados!$A$1:$A$25000)</f>
        <v>4475</v>
      </c>
      <c r="B242" s="94">
        <f t="shared" si="3"/>
        <v>51090</v>
      </c>
      <c r="C242" s="95">
        <v>6509</v>
      </c>
      <c r="D242" s="95">
        <v>11.59</v>
      </c>
      <c r="E242" s="95">
        <v>11.37</v>
      </c>
    </row>
    <row r="243" spans="1:5" x14ac:dyDescent="0.3">
      <c r="A243" s="93">
        <f>+NETWORKDAYS($A$1,B243-1,Feriados!$A$1:$A$25000)</f>
        <v>4538</v>
      </c>
      <c r="B243" s="94">
        <f t="shared" si="3"/>
        <v>51181</v>
      </c>
      <c r="C243" s="95">
        <v>6600</v>
      </c>
      <c r="D243" s="95">
        <v>11.6</v>
      </c>
      <c r="E243" s="95">
        <v>11.38</v>
      </c>
    </row>
    <row r="244" spans="1:5" x14ac:dyDescent="0.3">
      <c r="A244" s="93">
        <f>+NETWORKDAYS($A$1,B244-1,Feriados!$A$1:$A$25000)</f>
        <v>4600</v>
      </c>
      <c r="B244" s="94">
        <f t="shared" si="3"/>
        <v>51271</v>
      </c>
      <c r="C244" s="95">
        <v>6690</v>
      </c>
      <c r="D244" s="95">
        <v>11.61</v>
      </c>
      <c r="E244" s="95">
        <v>11.39</v>
      </c>
    </row>
    <row r="245" spans="1:5" x14ac:dyDescent="0.3">
      <c r="A245" s="93">
        <f>+NETWORKDAYS($A$1,B245-1,Feriados!$A$1:$A$25000)</f>
        <v>4665</v>
      </c>
      <c r="B245" s="94">
        <f t="shared" si="3"/>
        <v>51363</v>
      </c>
      <c r="C245" s="95">
        <v>6782</v>
      </c>
      <c r="D245" s="95">
        <v>11.62</v>
      </c>
      <c r="E245" s="95">
        <v>11.41</v>
      </c>
    </row>
    <row r="246" spans="1:5" x14ac:dyDescent="0.3">
      <c r="A246" s="93">
        <f>+NETWORKDAYS($A$1,B246-1,Feriados!$A$1:$A$25000)</f>
        <v>4728</v>
      </c>
      <c r="B246" s="94">
        <f t="shared" si="3"/>
        <v>51456</v>
      </c>
      <c r="C246" s="95">
        <v>6875</v>
      </c>
      <c r="D246" s="95">
        <v>11.64</v>
      </c>
      <c r="E246" s="95">
        <v>11.42</v>
      </c>
    </row>
    <row r="247" spans="1:5" x14ac:dyDescent="0.3">
      <c r="A247" s="93">
        <f>+NETWORKDAYS($A$1,B247-1,Feriados!$A$1:$A$25000)</f>
        <v>4791</v>
      </c>
      <c r="B247" s="94">
        <f t="shared" si="3"/>
        <v>51547</v>
      </c>
      <c r="C247" s="95">
        <v>6966</v>
      </c>
      <c r="D247" s="95">
        <v>11.65</v>
      </c>
      <c r="E247" s="95">
        <v>11.43</v>
      </c>
    </row>
    <row r="248" spans="1:5" x14ac:dyDescent="0.3">
      <c r="A248" s="93">
        <f>+NETWORKDAYS($A$1,B248-1,Feriados!$A$1:$A$25000)</f>
        <v>4850</v>
      </c>
      <c r="B248" s="94">
        <f t="shared" si="3"/>
        <v>51636</v>
      </c>
      <c r="C248" s="95">
        <v>7055</v>
      </c>
      <c r="D248" s="95">
        <v>11.66</v>
      </c>
      <c r="E248" s="95">
        <v>11.44</v>
      </c>
    </row>
    <row r="249" spans="1:5" x14ac:dyDescent="0.3">
      <c r="A249" s="93">
        <f>+NETWORKDAYS($A$1,B249-1,Feriados!$A$1:$A$25000)</f>
        <v>4915</v>
      </c>
      <c r="B249" s="94">
        <f t="shared" si="3"/>
        <v>51728</v>
      </c>
      <c r="C249" s="95">
        <v>7147</v>
      </c>
      <c r="D249" s="95">
        <v>11.67</v>
      </c>
      <c r="E249" s="95">
        <v>11.45</v>
      </c>
    </row>
    <row r="250" spans="1:5" x14ac:dyDescent="0.3">
      <c r="A250" s="93">
        <f>+NETWORKDAYS($A$1,B250-1,Feriados!$A$1:$A$25000)</f>
        <v>4952</v>
      </c>
      <c r="B250" s="94">
        <f t="shared" si="3"/>
        <v>51781</v>
      </c>
      <c r="C250" s="95">
        <v>7200</v>
      </c>
      <c r="D250" s="95">
        <v>11.67</v>
      </c>
      <c r="E250" s="95">
        <v>11.46</v>
      </c>
    </row>
    <row r="251" spans="1:5" x14ac:dyDescent="0.3">
      <c r="A251" s="93">
        <f>+NETWORKDAYS($A$1,B251-1,Feriados!$A$1:$A$25000)</f>
        <v>4981</v>
      </c>
      <c r="B251" s="94">
        <f t="shared" si="3"/>
        <v>51823</v>
      </c>
      <c r="C251" s="95">
        <v>7242</v>
      </c>
      <c r="D251" s="95">
        <v>11.68</v>
      </c>
      <c r="E251" s="95">
        <v>11.46</v>
      </c>
    </row>
    <row r="252" spans="1:5" x14ac:dyDescent="0.3">
      <c r="A252" s="93">
        <f>+NETWORKDAYS($A$1,B252-1,Feriados!$A$1:$A$25000)</f>
        <v>5044</v>
      </c>
      <c r="B252" s="94">
        <f t="shared" si="3"/>
        <v>51916</v>
      </c>
      <c r="C252" s="95">
        <v>7335</v>
      </c>
      <c r="D252" s="95">
        <v>11.69</v>
      </c>
      <c r="E252" s="95">
        <v>11.47</v>
      </c>
    </row>
    <row r="253" spans="1:5" x14ac:dyDescent="0.3">
      <c r="A253" s="93">
        <f>+NETWORKDAYS($A$1,B253-1,Feriados!$A$1:$A$25000)</f>
        <v>5102</v>
      </c>
      <c r="B253" s="94">
        <f t="shared" si="3"/>
        <v>52001</v>
      </c>
      <c r="C253" s="95">
        <v>7420</v>
      </c>
      <c r="D253" s="95">
        <v>11.7</v>
      </c>
      <c r="E253" s="95">
        <v>11.48</v>
      </c>
    </row>
    <row r="254" spans="1:5" x14ac:dyDescent="0.3">
      <c r="A254" s="93">
        <f>+NETWORKDAYS($A$1,B254-1,Feriados!$A$1:$A$25000)</f>
        <v>5167</v>
      </c>
      <c r="B254" s="94">
        <f t="shared" si="3"/>
        <v>52093</v>
      </c>
      <c r="C254" s="95">
        <v>7512</v>
      </c>
      <c r="D254" s="95">
        <v>11.71</v>
      </c>
      <c r="E254" s="95">
        <v>11.49</v>
      </c>
    </row>
    <row r="255" spans="1:5" x14ac:dyDescent="0.3">
      <c r="A255" s="93">
        <f>+NETWORKDAYS($A$1,B255-1,Feriados!$A$1:$A$25000)</f>
        <v>5233</v>
      </c>
      <c r="B255" s="94">
        <f t="shared" si="3"/>
        <v>52187</v>
      </c>
      <c r="C255" s="95">
        <v>7606</v>
      </c>
      <c r="D255" s="95">
        <v>11.72</v>
      </c>
      <c r="E255" s="95">
        <v>11.51</v>
      </c>
    </row>
    <row r="256" spans="1:5" x14ac:dyDescent="0.3">
      <c r="A256" s="93">
        <f>+NETWORKDAYS($A$1,B256-1,Feriados!$A$1:$A$25000)</f>
        <v>5294</v>
      </c>
      <c r="B256" s="94">
        <f t="shared" si="3"/>
        <v>52278</v>
      </c>
      <c r="C256" s="95">
        <v>7697</v>
      </c>
      <c r="D256" s="95">
        <v>11.73</v>
      </c>
      <c r="E256" s="95">
        <v>11.51</v>
      </c>
    </row>
    <row r="257" spans="1:5" x14ac:dyDescent="0.3">
      <c r="A257" s="93">
        <f>+NETWORKDAYS($A$1,B257-1,Feriados!$A$1:$A$25000)</f>
        <v>5355</v>
      </c>
      <c r="B257" s="94">
        <f t="shared" si="3"/>
        <v>52366</v>
      </c>
      <c r="C257" s="95">
        <v>7785</v>
      </c>
      <c r="D257" s="95">
        <v>11.74</v>
      </c>
      <c r="E257" s="95">
        <v>11.52</v>
      </c>
    </row>
    <row r="258" spans="1:5" x14ac:dyDescent="0.3">
      <c r="A258" s="93">
        <f>+NETWORKDAYS($A$1,B258-1,Feriados!$A$1:$A$25000)</f>
        <v>5420</v>
      </c>
      <c r="B258" s="94">
        <f t="shared" si="3"/>
        <v>52460</v>
      </c>
      <c r="C258" s="95">
        <v>7879</v>
      </c>
      <c r="D258" s="95">
        <v>11.75</v>
      </c>
      <c r="E258" s="95">
        <v>11.53</v>
      </c>
    </row>
    <row r="259" spans="1:5" x14ac:dyDescent="0.3">
      <c r="A259" s="93">
        <f>+NETWORKDAYS($A$1,B259-1,Feriados!$A$1:$A$25000)</f>
        <v>5482</v>
      </c>
      <c r="B259" s="94">
        <f t="shared" si="3"/>
        <v>52551</v>
      </c>
      <c r="C259" s="95">
        <v>7970</v>
      </c>
      <c r="D259" s="95">
        <v>11.75</v>
      </c>
      <c r="E259" s="95">
        <v>11.54</v>
      </c>
    </row>
    <row r="260" spans="1:5" x14ac:dyDescent="0.3">
      <c r="A260" s="93">
        <f>+NETWORKDAYS($A$1,B260-1,Feriados!$A$1:$A$25000)</f>
        <v>5545</v>
      </c>
      <c r="B260" s="94">
        <f t="shared" si="3"/>
        <v>52642</v>
      </c>
      <c r="C260" s="95">
        <v>8061</v>
      </c>
      <c r="D260" s="95">
        <v>11.76</v>
      </c>
      <c r="E260" s="95">
        <v>11.55</v>
      </c>
    </row>
    <row r="261" spans="1:5" x14ac:dyDescent="0.3">
      <c r="A261" s="93">
        <f>+NETWORKDAYS($A$1,B261-1,Feriados!$A$1:$A$25000)</f>
        <v>5606</v>
      </c>
      <c r="B261" s="94">
        <f t="shared" si="3"/>
        <v>52733</v>
      </c>
      <c r="C261" s="95">
        <v>8152</v>
      </c>
      <c r="D261" s="95">
        <v>11.77</v>
      </c>
      <c r="E261" s="95">
        <v>11.55</v>
      </c>
    </row>
    <row r="262" spans="1:5" x14ac:dyDescent="0.3">
      <c r="A262" s="93">
        <f>+NETWORKDAYS($A$1,B262-1,Feriados!$A$1:$A$25000)</f>
        <v>5670</v>
      </c>
      <c r="B262" s="94">
        <f t="shared" ref="B262:B267" si="4">+$A$1+C262</f>
        <v>52824</v>
      </c>
      <c r="C262" s="95">
        <v>8243</v>
      </c>
      <c r="D262" s="95">
        <v>11.78</v>
      </c>
      <c r="E262" s="95">
        <v>11.56</v>
      </c>
    </row>
    <row r="263" spans="1:5" x14ac:dyDescent="0.3">
      <c r="A263" s="93">
        <f>+NETWORKDAYS($A$1,B263-1,Feriados!$A$1:$A$25000)</f>
        <v>5733</v>
      </c>
      <c r="B263" s="94">
        <f t="shared" si="4"/>
        <v>52917</v>
      </c>
      <c r="C263" s="95">
        <v>8336</v>
      </c>
      <c r="D263" s="95">
        <v>11.79</v>
      </c>
      <c r="E263" s="95">
        <v>11.57</v>
      </c>
    </row>
    <row r="264" spans="1:5" x14ac:dyDescent="0.3">
      <c r="A264" s="93">
        <f>+NETWORKDAYS($A$1,B264-1,Feriados!$A$1:$A$25000)</f>
        <v>5798</v>
      </c>
      <c r="B264" s="94">
        <f t="shared" si="4"/>
        <v>53008</v>
      </c>
      <c r="C264" s="95">
        <v>8427</v>
      </c>
      <c r="D264" s="95">
        <v>11.79</v>
      </c>
      <c r="E264" s="95">
        <v>11.58</v>
      </c>
    </row>
    <row r="265" spans="1:5" x14ac:dyDescent="0.3">
      <c r="A265" s="93">
        <f>+NETWORKDAYS($A$1,B265-1,Feriados!$A$1:$A$25000)</f>
        <v>5856</v>
      </c>
      <c r="B265" s="94">
        <f t="shared" si="4"/>
        <v>53097</v>
      </c>
      <c r="C265" s="95">
        <v>8516</v>
      </c>
      <c r="D265" s="95">
        <v>11.8</v>
      </c>
      <c r="E265" s="95">
        <v>11.58</v>
      </c>
    </row>
    <row r="266" spans="1:5" x14ac:dyDescent="0.3">
      <c r="A266" s="93">
        <f>+NETWORKDAYS($A$1,B266-1,Feriados!$A$1:$A$25000)</f>
        <v>5921</v>
      </c>
      <c r="B266" s="94">
        <f t="shared" si="4"/>
        <v>53189</v>
      </c>
      <c r="C266" s="95">
        <v>8608</v>
      </c>
      <c r="D266" s="95">
        <v>11.81</v>
      </c>
      <c r="E266" s="95">
        <v>11.59</v>
      </c>
    </row>
    <row r="267" spans="1:5" x14ac:dyDescent="0.3">
      <c r="A267" s="93">
        <f>+NETWORKDAYS($A$1,B267-1,Feriados!$A$1:$A$25000)</f>
        <v>6045</v>
      </c>
      <c r="B267" s="94">
        <f t="shared" si="4"/>
        <v>53373</v>
      </c>
      <c r="C267" s="95">
        <v>8792</v>
      </c>
      <c r="D267" s="95">
        <v>11.82</v>
      </c>
      <c r="E267" s="95">
        <v>11.6</v>
      </c>
    </row>
    <row r="268" spans="1:5" x14ac:dyDescent="0.3">
      <c r="C268" s="83">
        <v>8973</v>
      </c>
      <c r="D268" s="83">
        <v>11.84</v>
      </c>
      <c r="E268" s="83">
        <v>11.62</v>
      </c>
    </row>
    <row r="269" spans="1:5" x14ac:dyDescent="0.3">
      <c r="C269" s="83">
        <v>9000</v>
      </c>
      <c r="D269" s="83">
        <v>11.84</v>
      </c>
      <c r="E269" s="83">
        <v>11.62</v>
      </c>
    </row>
    <row r="270" spans="1:5" x14ac:dyDescent="0.3">
      <c r="C270" s="83">
        <v>9157</v>
      </c>
      <c r="D270" s="83">
        <v>11.85</v>
      </c>
      <c r="E270" s="83">
        <v>11.63</v>
      </c>
    </row>
    <row r="271" spans="1:5" x14ac:dyDescent="0.3">
      <c r="C271" s="83">
        <v>9338</v>
      </c>
      <c r="D271" s="83">
        <v>11.86</v>
      </c>
      <c r="E271" s="83">
        <v>11.64</v>
      </c>
    </row>
    <row r="272" spans="1:5" x14ac:dyDescent="0.3">
      <c r="C272" s="83">
        <v>9526</v>
      </c>
      <c r="D272" s="83">
        <v>11.87</v>
      </c>
      <c r="E272" s="83">
        <v>11.65</v>
      </c>
    </row>
    <row r="273" spans="3:5" x14ac:dyDescent="0.3">
      <c r="C273" s="83">
        <v>9706</v>
      </c>
      <c r="D273" s="83">
        <v>11.89</v>
      </c>
      <c r="E273" s="83">
        <v>11.66</v>
      </c>
    </row>
    <row r="274" spans="3:5" x14ac:dyDescent="0.3">
      <c r="C274" s="83">
        <v>9888</v>
      </c>
      <c r="D274" s="83">
        <v>11.9</v>
      </c>
      <c r="E274" s="83">
        <v>11.67</v>
      </c>
    </row>
    <row r="275" spans="3:5" x14ac:dyDescent="0.3">
      <c r="C275" s="83">
        <v>10070</v>
      </c>
      <c r="D275" s="83">
        <v>11.91</v>
      </c>
      <c r="E275" s="83">
        <v>11.68</v>
      </c>
    </row>
    <row r="276" spans="3:5" x14ac:dyDescent="0.3">
      <c r="C276" s="83">
        <v>10253</v>
      </c>
      <c r="D276" s="83">
        <v>11.92</v>
      </c>
      <c r="E276" s="83">
        <v>11.7</v>
      </c>
    </row>
    <row r="277" spans="3:5" x14ac:dyDescent="0.3">
      <c r="C277" s="83">
        <v>10434</v>
      </c>
      <c r="D277" s="83">
        <v>11.93</v>
      </c>
      <c r="E277" s="83">
        <v>11.71</v>
      </c>
    </row>
    <row r="278" spans="3:5" x14ac:dyDescent="0.3">
      <c r="C278" s="83">
        <v>10800</v>
      </c>
      <c r="D278" s="83">
        <v>11.95</v>
      </c>
      <c r="E278" s="83">
        <v>11.72</v>
      </c>
    </row>
    <row r="279" spans="3:5" x14ac:dyDescent="0.3">
      <c r="C279" s="83">
        <v>12170</v>
      </c>
      <c r="D279" s="83">
        <v>12.01</v>
      </c>
      <c r="E279" s="83">
        <v>11.78</v>
      </c>
    </row>
    <row r="280" spans="3:5" x14ac:dyDescent="0.3">
      <c r="C280" s="83">
        <v>14088</v>
      </c>
      <c r="D280" s="83">
        <v>12.08</v>
      </c>
      <c r="E280" s="83">
        <v>11.85</v>
      </c>
    </row>
    <row r="282" spans="3:5" x14ac:dyDescent="0.3">
      <c r="C282" s="83" t="s">
        <v>9</v>
      </c>
    </row>
    <row r="283" spans="3:5" x14ac:dyDescent="0.3">
      <c r="C283" s="83" t="s">
        <v>10</v>
      </c>
    </row>
    <row r="284" spans="3:5" x14ac:dyDescent="0.3">
      <c r="C284" s="83" t="s">
        <v>11</v>
      </c>
    </row>
    <row r="285" spans="3:5" x14ac:dyDescent="0.3">
      <c r="C285" s="83" t="s">
        <v>48</v>
      </c>
    </row>
    <row r="286" spans="3:5" x14ac:dyDescent="0.3">
      <c r="C286" s="83" t="s">
        <v>12</v>
      </c>
    </row>
    <row r="287" spans="3:5" x14ac:dyDescent="0.3">
      <c r="C287" s="83" t="s">
        <v>13</v>
      </c>
    </row>
    <row r="288" spans="3:5" x14ac:dyDescent="0.3">
      <c r="C288" s="83" t="s">
        <v>14</v>
      </c>
    </row>
  </sheetData>
  <hyperlinks>
    <hyperlink ref="K1" r:id="rId1" xr:uid="{776200F4-A8D3-4F29-B3C8-840BAEB27F5F}"/>
  </hyperlinks>
  <pageMargins left="0.511811024" right="0.511811024" top="0.78740157499999996" bottom="0.78740157499999996" header="0.31496062000000002" footer="0.31496062000000002"/>
  <pageSetup paperSize="9" orientation="portrait" r:id="rId2"/>
  <headerFooter>
    <oddHeader xml:space="preserve">&amp;C&amp;G&amp;R&amp;"Calibri,Regular"&amp;10&amp;K000000
</oddHead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53"/>
  <sheetViews>
    <sheetView zoomScale="98" zoomScaleNormal="98" workbookViewId="0">
      <selection activeCell="A3" sqref="A3"/>
    </sheetView>
  </sheetViews>
  <sheetFormatPr defaultRowHeight="14.4" x14ac:dyDescent="0.3"/>
  <cols>
    <col min="1" max="1" width="13.6640625" bestFit="1" customWidth="1"/>
    <col min="2" max="2" width="7.5546875" bestFit="1" customWidth="1"/>
    <col min="3" max="3" width="13.6640625" bestFit="1" customWidth="1"/>
    <col min="4" max="4" width="8.33203125" bestFit="1" customWidth="1"/>
    <col min="5" max="5" width="10.109375" bestFit="1" customWidth="1"/>
    <col min="6" max="6" width="5.44140625" bestFit="1" customWidth="1"/>
    <col min="7" max="7" width="13.6640625" bestFit="1" customWidth="1"/>
    <col min="8" max="8" width="7" bestFit="1" customWidth="1"/>
    <col min="9" max="9" width="10.109375" bestFit="1" customWidth="1"/>
    <col min="10" max="10" width="10.44140625" customWidth="1"/>
    <col min="13" max="13" width="14.33203125" bestFit="1" customWidth="1"/>
    <col min="14" max="14" width="14.88671875" bestFit="1" customWidth="1"/>
    <col min="15" max="15" width="11.88671875" bestFit="1" customWidth="1"/>
    <col min="16" max="16" width="12" bestFit="1" customWidth="1"/>
  </cols>
  <sheetData>
    <row r="1" spans="1:16" ht="41.25" customHeight="1" x14ac:dyDescent="0.3">
      <c r="A1" s="28" t="s">
        <v>28</v>
      </c>
      <c r="B1" s="29" t="s">
        <v>23</v>
      </c>
      <c r="C1" s="29" t="s">
        <v>24</v>
      </c>
      <c r="D1" s="32" t="s">
        <v>29</v>
      </c>
      <c r="E1" s="29" t="s">
        <v>25</v>
      </c>
      <c r="F1" s="27" t="s">
        <v>26</v>
      </c>
      <c r="G1" s="26" t="s">
        <v>24</v>
      </c>
      <c r="H1" s="27" t="s">
        <v>30</v>
      </c>
      <c r="I1" s="26" t="s">
        <v>25</v>
      </c>
      <c r="J1" s="30" t="s">
        <v>22</v>
      </c>
      <c r="M1" s="33" t="s">
        <v>31</v>
      </c>
      <c r="N1" s="34" t="s">
        <v>0</v>
      </c>
      <c r="O1" s="35" t="s">
        <v>32</v>
      </c>
      <c r="P1" s="30" t="s">
        <v>22</v>
      </c>
    </row>
    <row r="2" spans="1:16" ht="18" x14ac:dyDescent="0.35">
      <c r="A2" s="18">
        <v>44564</v>
      </c>
      <c r="B2" s="19" t="s">
        <v>0</v>
      </c>
      <c r="C2" s="20">
        <v>45519</v>
      </c>
      <c r="D2" s="21">
        <v>5.2152000000000003</v>
      </c>
      <c r="E2" s="19">
        <v>606</v>
      </c>
      <c r="F2" s="22" t="s">
        <v>27</v>
      </c>
      <c r="G2" s="23">
        <v>45474</v>
      </c>
      <c r="H2" s="24">
        <v>10.94</v>
      </c>
      <c r="I2" s="25">
        <v>624</v>
      </c>
      <c r="J2" s="31">
        <f>((1+H2/100)/(1+D2/100)-1)*100</f>
        <v>5.4410389373398482</v>
      </c>
      <c r="M2" s="37" t="s">
        <v>42</v>
      </c>
      <c r="N2" s="38">
        <f>MAX(D2:D253)</f>
        <v>7.3471000000000002</v>
      </c>
      <c r="O2" s="38">
        <f>MAX(H2:H253)</f>
        <v>14.36</v>
      </c>
      <c r="P2" s="38">
        <f>MAX(J2:J253)</f>
        <v>6.9959237842449618</v>
      </c>
    </row>
    <row r="3" spans="1:16" ht="18" x14ac:dyDescent="0.3">
      <c r="A3" s="18">
        <v>44565</v>
      </c>
      <c r="B3" s="19" t="s">
        <v>0</v>
      </c>
      <c r="C3" s="20">
        <v>45519</v>
      </c>
      <c r="D3" s="21">
        <v>5.34</v>
      </c>
      <c r="E3" s="19">
        <v>605</v>
      </c>
      <c r="F3" s="22" t="s">
        <v>27</v>
      </c>
      <c r="G3" s="23">
        <v>45474</v>
      </c>
      <c r="H3" s="24">
        <v>11.27</v>
      </c>
      <c r="I3" s="25">
        <v>623</v>
      </c>
      <c r="J3" s="31">
        <f t="shared" ref="J3:J66" si="0">((1+H3/100)/(1+D3/100)-1)*100</f>
        <v>5.6293905449022352</v>
      </c>
      <c r="M3" s="39" t="s">
        <v>28</v>
      </c>
      <c r="N3" s="40">
        <f>SUMIFS($A:$A,$D:$D,N2)</f>
        <v>44761</v>
      </c>
      <c r="O3" s="40">
        <f>SUMIFS($A:$A,$H:$H,O2)</f>
        <v>44888</v>
      </c>
      <c r="P3" s="40">
        <f>SUMIFS($A:$A,$J:$J,P2)</f>
        <v>44694</v>
      </c>
    </row>
    <row r="4" spans="1:16" ht="18" x14ac:dyDescent="0.35">
      <c r="A4" s="18">
        <v>44566</v>
      </c>
      <c r="B4" s="19" t="s">
        <v>0</v>
      </c>
      <c r="C4" s="20">
        <v>45519</v>
      </c>
      <c r="D4" s="21">
        <v>5.4398999999999997</v>
      </c>
      <c r="E4" s="19">
        <v>604</v>
      </c>
      <c r="F4" s="22" t="s">
        <v>27</v>
      </c>
      <c r="G4" s="23">
        <v>45474</v>
      </c>
      <c r="H4" s="24">
        <v>11.43</v>
      </c>
      <c r="I4" s="25">
        <v>622</v>
      </c>
      <c r="J4" s="31">
        <f t="shared" si="0"/>
        <v>5.6810562225495298</v>
      </c>
      <c r="M4" s="41" t="s">
        <v>41</v>
      </c>
      <c r="N4" s="42">
        <f>MIN(D2:D253)</f>
        <v>4.9696999999999996</v>
      </c>
      <c r="O4" s="42">
        <f>MIN(H2:H253)</f>
        <v>10.94</v>
      </c>
      <c r="P4" s="42">
        <f>MIN(J2:J253)</f>
        <v>5.0079714901997363</v>
      </c>
    </row>
    <row r="5" spans="1:16" ht="18" x14ac:dyDescent="0.35">
      <c r="A5" s="18">
        <v>44567</v>
      </c>
      <c r="B5" s="19" t="s">
        <v>0</v>
      </c>
      <c r="C5" s="20">
        <v>45519</v>
      </c>
      <c r="D5" s="21">
        <v>5.4957000000000003</v>
      </c>
      <c r="E5" s="19">
        <v>602</v>
      </c>
      <c r="F5" s="22" t="s">
        <v>27</v>
      </c>
      <c r="G5" s="23">
        <v>45474</v>
      </c>
      <c r="H5" s="24">
        <v>11.45</v>
      </c>
      <c r="I5" s="25">
        <v>621</v>
      </c>
      <c r="J5" s="31">
        <f t="shared" si="0"/>
        <v>5.6441163004748107</v>
      </c>
      <c r="M5" s="43"/>
      <c r="N5" s="40">
        <f>SUMIFS($A:$A,$D:$D,N4)</f>
        <v>44645</v>
      </c>
      <c r="O5" s="40">
        <f>SUMIFS($A:$A,$H:$H,O4)</f>
        <v>44564</v>
      </c>
      <c r="P5" s="40">
        <f>SUMIFS($A:$A,$J:$J,P4)</f>
        <v>44838</v>
      </c>
    </row>
    <row r="6" spans="1:16" ht="18" x14ac:dyDescent="0.35">
      <c r="A6" s="18">
        <v>44568</v>
      </c>
      <c r="B6" s="19" t="s">
        <v>0</v>
      </c>
      <c r="C6" s="20">
        <v>45519</v>
      </c>
      <c r="D6" s="21">
        <v>5.6380999999999997</v>
      </c>
      <c r="E6" s="19">
        <v>601</v>
      </c>
      <c r="F6" s="22" t="s">
        <v>27</v>
      </c>
      <c r="G6" s="23">
        <v>45474</v>
      </c>
      <c r="H6" s="24">
        <v>11.57</v>
      </c>
      <c r="I6" s="25">
        <v>620</v>
      </c>
      <c r="J6" s="31">
        <f t="shared" si="0"/>
        <v>5.6153035694507913</v>
      </c>
      <c r="M6" s="47" t="s">
        <v>44</v>
      </c>
      <c r="N6" s="48">
        <f>+N2-N4</f>
        <v>2.3774000000000006</v>
      </c>
      <c r="O6" s="48">
        <f t="shared" ref="O6:P6" si="1">+O2-O4</f>
        <v>3.42</v>
      </c>
      <c r="P6" s="48">
        <f t="shared" si="1"/>
        <v>1.9879522940452254</v>
      </c>
    </row>
    <row r="7" spans="1:16" ht="18" x14ac:dyDescent="0.3">
      <c r="A7" s="18">
        <v>44571</v>
      </c>
      <c r="B7" s="19" t="s">
        <v>0</v>
      </c>
      <c r="C7" s="20">
        <v>45519</v>
      </c>
      <c r="D7" s="21">
        <v>5.5856000000000003</v>
      </c>
      <c r="E7" s="19">
        <v>600</v>
      </c>
      <c r="F7" s="22" t="s">
        <v>27</v>
      </c>
      <c r="G7" s="23">
        <v>45474</v>
      </c>
      <c r="H7" s="24">
        <v>11.64</v>
      </c>
      <c r="I7" s="25">
        <v>619</v>
      </c>
      <c r="J7" s="31">
        <f t="shared" si="0"/>
        <v>5.7341152581412702</v>
      </c>
    </row>
    <row r="8" spans="1:16" ht="18" x14ac:dyDescent="0.35">
      <c r="A8" s="18">
        <v>44572</v>
      </c>
      <c r="B8" s="19" t="s">
        <v>0</v>
      </c>
      <c r="C8" s="20">
        <v>45519</v>
      </c>
      <c r="D8" s="21">
        <v>5.6375999999999999</v>
      </c>
      <c r="E8" s="19">
        <v>599</v>
      </c>
      <c r="F8" s="22" t="s">
        <v>27</v>
      </c>
      <c r="G8" s="23">
        <v>45474</v>
      </c>
      <c r="H8" s="24">
        <v>11.67</v>
      </c>
      <c r="I8" s="25">
        <v>618</v>
      </c>
      <c r="J8" s="31">
        <f t="shared" si="0"/>
        <v>5.7104667277560361</v>
      </c>
      <c r="M8" s="45" t="s">
        <v>43</v>
      </c>
      <c r="N8" s="46">
        <f>CORREL(D2:D253,H2:H253)</f>
        <v>0.68824811992675916</v>
      </c>
      <c r="O8" s="44"/>
      <c r="P8" s="44"/>
    </row>
    <row r="9" spans="1:16" ht="18" x14ac:dyDescent="0.3">
      <c r="A9" s="18">
        <v>44573</v>
      </c>
      <c r="B9" s="19" t="s">
        <v>0</v>
      </c>
      <c r="C9" s="20">
        <v>45519</v>
      </c>
      <c r="D9" s="21">
        <v>5.5315000000000003</v>
      </c>
      <c r="E9" s="19">
        <v>598</v>
      </c>
      <c r="F9" s="22" t="s">
        <v>27</v>
      </c>
      <c r="G9" s="23">
        <v>45474</v>
      </c>
      <c r="H9" s="24">
        <v>11.4</v>
      </c>
      <c r="I9" s="25">
        <v>617</v>
      </c>
      <c r="J9" s="31">
        <f t="shared" si="0"/>
        <v>5.5608988785339042</v>
      </c>
    </row>
    <row r="10" spans="1:16" ht="18" x14ac:dyDescent="0.3">
      <c r="A10" s="18">
        <v>44574</v>
      </c>
      <c r="B10" s="19" t="s">
        <v>0</v>
      </c>
      <c r="C10" s="20">
        <v>45519</v>
      </c>
      <c r="D10" s="21">
        <v>5.5342000000000002</v>
      </c>
      <c r="E10" s="19">
        <v>597</v>
      </c>
      <c r="F10" s="22" t="s">
        <v>27</v>
      </c>
      <c r="G10" s="23">
        <v>45474</v>
      </c>
      <c r="H10" s="24">
        <v>11.38</v>
      </c>
      <c r="I10" s="25">
        <v>616</v>
      </c>
      <c r="J10" s="31">
        <f t="shared" si="0"/>
        <v>5.5392469929179233</v>
      </c>
    </row>
    <row r="11" spans="1:16" ht="18" x14ac:dyDescent="0.3">
      <c r="A11" s="18">
        <v>44575</v>
      </c>
      <c r="B11" s="19" t="s">
        <v>0</v>
      </c>
      <c r="C11" s="20">
        <v>45519</v>
      </c>
      <c r="D11" s="21">
        <v>5.5309999999999997</v>
      </c>
      <c r="E11" s="19">
        <v>596</v>
      </c>
      <c r="F11" s="22" t="s">
        <v>27</v>
      </c>
      <c r="G11" s="23">
        <v>45474</v>
      </c>
      <c r="H11" s="24">
        <v>11.39</v>
      </c>
      <c r="I11" s="25">
        <v>615</v>
      </c>
      <c r="J11" s="31">
        <f t="shared" si="0"/>
        <v>5.5519231315916739</v>
      </c>
    </row>
    <row r="12" spans="1:16" ht="18" x14ac:dyDescent="0.3">
      <c r="A12" s="18">
        <v>44578</v>
      </c>
      <c r="B12" s="19" t="s">
        <v>0</v>
      </c>
      <c r="C12" s="20">
        <v>45519</v>
      </c>
      <c r="D12" s="21">
        <v>5.6573000000000002</v>
      </c>
      <c r="E12" s="19">
        <v>595</v>
      </c>
      <c r="F12" s="22" t="s">
        <v>27</v>
      </c>
      <c r="G12" s="23">
        <v>45474</v>
      </c>
      <c r="H12" s="24">
        <v>11.63</v>
      </c>
      <c r="I12" s="25">
        <v>614</v>
      </c>
      <c r="J12" s="31">
        <f t="shared" si="0"/>
        <v>5.6528985692422706</v>
      </c>
    </row>
    <row r="13" spans="1:16" ht="18" x14ac:dyDescent="0.3">
      <c r="A13" s="18">
        <v>44579</v>
      </c>
      <c r="B13" s="19" t="s">
        <v>0</v>
      </c>
      <c r="C13" s="20">
        <v>45519</v>
      </c>
      <c r="D13" s="21">
        <v>5.66</v>
      </c>
      <c r="E13" s="19">
        <v>594</v>
      </c>
      <c r="F13" s="22" t="s">
        <v>27</v>
      </c>
      <c r="G13" s="23">
        <v>45474</v>
      </c>
      <c r="H13" s="24">
        <v>11.6</v>
      </c>
      <c r="I13" s="25">
        <v>613</v>
      </c>
      <c r="J13" s="31">
        <f t="shared" si="0"/>
        <v>5.6218057921635589</v>
      </c>
    </row>
    <row r="14" spans="1:16" ht="18" x14ac:dyDescent="0.3">
      <c r="A14" s="18">
        <v>44580</v>
      </c>
      <c r="B14" s="19" t="s">
        <v>0</v>
      </c>
      <c r="C14" s="20">
        <v>45519</v>
      </c>
      <c r="D14" s="21">
        <v>5.54</v>
      </c>
      <c r="E14" s="19">
        <v>593</v>
      </c>
      <c r="F14" s="22" t="s">
        <v>27</v>
      </c>
      <c r="G14" s="23">
        <v>45474</v>
      </c>
      <c r="H14" s="24">
        <v>11.43</v>
      </c>
      <c r="I14" s="25">
        <v>612</v>
      </c>
      <c r="J14" s="31">
        <f t="shared" si="0"/>
        <v>5.58082243699074</v>
      </c>
    </row>
    <row r="15" spans="1:16" ht="18" x14ac:dyDescent="0.3">
      <c r="A15" s="18">
        <v>44581</v>
      </c>
      <c r="B15" s="19" t="s">
        <v>0</v>
      </c>
      <c r="C15" s="20">
        <v>45519</v>
      </c>
      <c r="D15" s="21">
        <v>5.4878999999999998</v>
      </c>
      <c r="E15" s="19">
        <v>592</v>
      </c>
      <c r="F15" s="22" t="s">
        <v>27</v>
      </c>
      <c r="G15" s="23">
        <v>45474</v>
      </c>
      <c r="H15" s="24">
        <v>11.25</v>
      </c>
      <c r="I15" s="25">
        <v>611</v>
      </c>
      <c r="J15" s="31">
        <f t="shared" si="0"/>
        <v>5.4623326466827216</v>
      </c>
    </row>
    <row r="16" spans="1:16" ht="18" x14ac:dyDescent="0.3">
      <c r="A16" s="18">
        <v>44582</v>
      </c>
      <c r="B16" s="19" t="s">
        <v>0</v>
      </c>
      <c r="C16" s="20">
        <v>45519</v>
      </c>
      <c r="D16" s="21">
        <v>5.4852999999999996</v>
      </c>
      <c r="E16" s="19">
        <v>591</v>
      </c>
      <c r="F16" s="22" t="s">
        <v>27</v>
      </c>
      <c r="G16" s="23">
        <v>45474</v>
      </c>
      <c r="H16" s="24">
        <v>11.28</v>
      </c>
      <c r="I16" s="25">
        <v>610</v>
      </c>
      <c r="J16" s="31">
        <f t="shared" si="0"/>
        <v>5.4933720622683868</v>
      </c>
    </row>
    <row r="17" spans="1:10" ht="18" x14ac:dyDescent="0.3">
      <c r="A17" s="18">
        <v>44585</v>
      </c>
      <c r="B17" s="19" t="s">
        <v>0</v>
      </c>
      <c r="C17" s="20">
        <v>45519</v>
      </c>
      <c r="D17" s="21">
        <v>5.4424000000000001</v>
      </c>
      <c r="E17" s="19">
        <v>591</v>
      </c>
      <c r="F17" s="22" t="s">
        <v>27</v>
      </c>
      <c r="G17" s="23">
        <v>45474</v>
      </c>
      <c r="H17" s="24">
        <v>11.23</v>
      </c>
      <c r="I17" s="25">
        <v>609</v>
      </c>
      <c r="J17" s="31">
        <f t="shared" si="0"/>
        <v>5.488873546125661</v>
      </c>
    </row>
    <row r="18" spans="1:10" ht="18" x14ac:dyDescent="0.3">
      <c r="A18" s="18">
        <v>44586</v>
      </c>
      <c r="B18" s="19" t="s">
        <v>0</v>
      </c>
      <c r="C18" s="20">
        <v>45519</v>
      </c>
      <c r="D18" s="21">
        <v>5.4827000000000004</v>
      </c>
      <c r="E18" s="19">
        <v>589</v>
      </c>
      <c r="F18" s="22" t="s">
        <v>27</v>
      </c>
      <c r="G18" s="23">
        <v>45474</v>
      </c>
      <c r="H18" s="24">
        <v>11.18</v>
      </c>
      <c r="I18" s="25">
        <v>608</v>
      </c>
      <c r="J18" s="31">
        <f t="shared" si="0"/>
        <v>5.4011700496858772</v>
      </c>
    </row>
    <row r="19" spans="1:10" ht="18" x14ac:dyDescent="0.3">
      <c r="A19" s="18">
        <v>44587</v>
      </c>
      <c r="B19" s="19" t="s">
        <v>0</v>
      </c>
      <c r="C19" s="20">
        <v>45519</v>
      </c>
      <c r="D19" s="21">
        <v>5.4954999999999998</v>
      </c>
      <c r="E19" s="19">
        <v>588</v>
      </c>
      <c r="F19" s="22" t="s">
        <v>27</v>
      </c>
      <c r="G19" s="23">
        <v>45474</v>
      </c>
      <c r="H19" s="24">
        <v>11.21</v>
      </c>
      <c r="I19" s="25">
        <v>607</v>
      </c>
      <c r="J19" s="31">
        <f t="shared" si="0"/>
        <v>5.4168187268651247</v>
      </c>
    </row>
    <row r="20" spans="1:10" ht="18" x14ac:dyDescent="0.3">
      <c r="A20" s="18">
        <v>44588</v>
      </c>
      <c r="B20" s="19" t="s">
        <v>0</v>
      </c>
      <c r="C20" s="20">
        <v>45519</v>
      </c>
      <c r="D20" s="21">
        <v>5.6703999999999999</v>
      </c>
      <c r="E20" s="19">
        <v>587</v>
      </c>
      <c r="F20" s="22" t="s">
        <v>27</v>
      </c>
      <c r="G20" s="23">
        <v>45474</v>
      </c>
      <c r="H20" s="24">
        <v>11.51</v>
      </c>
      <c r="I20" s="25">
        <v>606</v>
      </c>
      <c r="J20" s="31">
        <f t="shared" si="0"/>
        <v>5.526240082369327</v>
      </c>
    </row>
    <row r="21" spans="1:10" ht="18" x14ac:dyDescent="0.3">
      <c r="A21" s="18">
        <v>44589</v>
      </c>
      <c r="B21" s="19" t="s">
        <v>0</v>
      </c>
      <c r="C21" s="20">
        <v>45519</v>
      </c>
      <c r="D21" s="21">
        <v>5.6528</v>
      </c>
      <c r="E21" s="19">
        <v>586</v>
      </c>
      <c r="F21" s="22" t="s">
        <v>27</v>
      </c>
      <c r="G21" s="23">
        <v>45474</v>
      </c>
      <c r="H21" s="24">
        <v>11.52</v>
      </c>
      <c r="I21" s="25">
        <v>605</v>
      </c>
      <c r="J21" s="31">
        <f t="shared" si="0"/>
        <v>5.5532839640785703</v>
      </c>
    </row>
    <row r="22" spans="1:10" ht="18" x14ac:dyDescent="0.3">
      <c r="A22" s="18">
        <v>44592</v>
      </c>
      <c r="B22" s="19" t="s">
        <v>0</v>
      </c>
      <c r="C22" s="20">
        <v>45519</v>
      </c>
      <c r="D22" s="21">
        <v>5.7234999999999996</v>
      </c>
      <c r="E22" s="19">
        <v>585</v>
      </c>
      <c r="F22" s="22" t="s">
        <v>27</v>
      </c>
      <c r="G22" s="23">
        <v>45474</v>
      </c>
      <c r="H22" s="24">
        <v>11.48</v>
      </c>
      <c r="I22" s="25">
        <v>604</v>
      </c>
      <c r="J22" s="31">
        <f t="shared" si="0"/>
        <v>5.4448632517841489</v>
      </c>
    </row>
    <row r="23" spans="1:10" ht="18" x14ac:dyDescent="0.3">
      <c r="A23" s="18">
        <v>44593</v>
      </c>
      <c r="B23" s="19" t="s">
        <v>0</v>
      </c>
      <c r="C23" s="20">
        <v>45519</v>
      </c>
      <c r="D23" s="21">
        <v>5.6543999999999999</v>
      </c>
      <c r="E23" s="19">
        <v>584</v>
      </c>
      <c r="F23" s="22" t="s">
        <v>27</v>
      </c>
      <c r="G23" s="23">
        <v>45474</v>
      </c>
      <c r="H23" s="24">
        <v>11.32</v>
      </c>
      <c r="I23" s="25">
        <v>603</v>
      </c>
      <c r="J23" s="31">
        <f t="shared" si="0"/>
        <v>5.3623890722960921</v>
      </c>
    </row>
    <row r="24" spans="1:10" ht="18" x14ac:dyDescent="0.3">
      <c r="A24" s="18">
        <v>44594</v>
      </c>
      <c r="B24" s="19" t="s">
        <v>0</v>
      </c>
      <c r="C24" s="20">
        <v>45519</v>
      </c>
      <c r="D24" s="21">
        <v>5.58</v>
      </c>
      <c r="E24" s="19">
        <v>583</v>
      </c>
      <c r="F24" s="22" t="s">
        <v>27</v>
      </c>
      <c r="G24" s="23">
        <v>45474</v>
      </c>
      <c r="H24" s="24">
        <v>11.19</v>
      </c>
      <c r="I24" s="25">
        <v>602</v>
      </c>
      <c r="J24" s="31">
        <f t="shared" si="0"/>
        <v>5.3135063458988219</v>
      </c>
    </row>
    <row r="25" spans="1:10" ht="18" x14ac:dyDescent="0.3">
      <c r="A25" s="18">
        <v>44595</v>
      </c>
      <c r="B25" s="19" t="s">
        <v>0</v>
      </c>
      <c r="C25" s="20">
        <v>45519</v>
      </c>
      <c r="D25" s="21">
        <v>5.3878000000000004</v>
      </c>
      <c r="E25" s="19">
        <v>583</v>
      </c>
      <c r="F25" s="22" t="s">
        <v>27</v>
      </c>
      <c r="G25" s="23">
        <v>45474</v>
      </c>
      <c r="H25" s="24">
        <v>11.05</v>
      </c>
      <c r="I25" s="25">
        <v>601</v>
      </c>
      <c r="J25" s="31">
        <f t="shared" si="0"/>
        <v>5.3727281525945081</v>
      </c>
    </row>
    <row r="26" spans="1:10" ht="18" x14ac:dyDescent="0.3">
      <c r="A26" s="18">
        <v>44596</v>
      </c>
      <c r="B26" s="19" t="s">
        <v>0</v>
      </c>
      <c r="C26" s="20">
        <v>45519</v>
      </c>
      <c r="D26" s="21">
        <v>5.4915000000000003</v>
      </c>
      <c r="E26" s="19">
        <v>581</v>
      </c>
      <c r="F26" s="22" t="s">
        <v>27</v>
      </c>
      <c r="G26" s="23">
        <v>45474</v>
      </c>
      <c r="H26" s="24">
        <v>11.25</v>
      </c>
      <c r="I26" s="25">
        <v>600</v>
      </c>
      <c r="J26" s="31">
        <f t="shared" si="0"/>
        <v>5.4587336420469867</v>
      </c>
    </row>
    <row r="27" spans="1:10" ht="18" x14ac:dyDescent="0.3">
      <c r="A27" s="18">
        <v>44599</v>
      </c>
      <c r="B27" s="19" t="s">
        <v>0</v>
      </c>
      <c r="C27" s="20">
        <v>45519</v>
      </c>
      <c r="D27" s="21">
        <v>5.4535999999999998</v>
      </c>
      <c r="E27" s="19">
        <v>581</v>
      </c>
      <c r="F27" s="22" t="s">
        <v>27</v>
      </c>
      <c r="G27" s="23">
        <v>45474</v>
      </c>
      <c r="H27" s="24">
        <v>11.14</v>
      </c>
      <c r="I27" s="25">
        <v>599</v>
      </c>
      <c r="J27" s="31">
        <f t="shared" si="0"/>
        <v>5.3923242070446076</v>
      </c>
    </row>
    <row r="28" spans="1:10" ht="18" x14ac:dyDescent="0.3">
      <c r="A28" s="18">
        <v>44600</v>
      </c>
      <c r="B28" s="19" t="s">
        <v>0</v>
      </c>
      <c r="C28" s="20">
        <v>45519</v>
      </c>
      <c r="D28" s="21">
        <v>5.5571000000000002</v>
      </c>
      <c r="E28" s="19">
        <v>579</v>
      </c>
      <c r="F28" s="22" t="s">
        <v>27</v>
      </c>
      <c r="G28" s="23">
        <v>45474</v>
      </c>
      <c r="H28" s="24">
        <v>11.29</v>
      </c>
      <c r="I28" s="25">
        <v>598</v>
      </c>
      <c r="J28" s="31">
        <f t="shared" si="0"/>
        <v>5.4310889556458131</v>
      </c>
    </row>
    <row r="29" spans="1:10" ht="18" x14ac:dyDescent="0.3">
      <c r="A29" s="18">
        <v>44601</v>
      </c>
      <c r="B29" s="19" t="s">
        <v>0</v>
      </c>
      <c r="C29" s="20">
        <v>45519</v>
      </c>
      <c r="D29" s="21">
        <v>5.6997999999999998</v>
      </c>
      <c r="E29" s="19">
        <v>578</v>
      </c>
      <c r="F29" s="22" t="s">
        <v>27</v>
      </c>
      <c r="G29" s="23">
        <v>45474</v>
      </c>
      <c r="H29" s="24">
        <v>11.42</v>
      </c>
      <c r="I29" s="25">
        <v>597</v>
      </c>
      <c r="J29" s="31">
        <f t="shared" si="0"/>
        <v>5.4117415548563086</v>
      </c>
    </row>
    <row r="30" spans="1:10" ht="18" x14ac:dyDescent="0.3">
      <c r="A30" s="18">
        <v>44602</v>
      </c>
      <c r="B30" s="19" t="s">
        <v>0</v>
      </c>
      <c r="C30" s="20">
        <v>45519</v>
      </c>
      <c r="D30" s="21">
        <v>5.6957000000000004</v>
      </c>
      <c r="E30" s="19">
        <v>577</v>
      </c>
      <c r="F30" s="22" t="s">
        <v>27</v>
      </c>
      <c r="G30" s="23">
        <v>45474</v>
      </c>
      <c r="H30" s="24">
        <v>11.54</v>
      </c>
      <c r="I30" s="25">
        <v>596</v>
      </c>
      <c r="J30" s="31">
        <f t="shared" si="0"/>
        <v>5.5293640138624367</v>
      </c>
    </row>
    <row r="31" spans="1:10" ht="18" x14ac:dyDescent="0.3">
      <c r="A31" s="18">
        <v>44603</v>
      </c>
      <c r="B31" s="19" t="s">
        <v>0</v>
      </c>
      <c r="C31" s="20">
        <v>45519</v>
      </c>
      <c r="D31" s="21">
        <v>5.75</v>
      </c>
      <c r="E31" s="19">
        <v>576</v>
      </c>
      <c r="F31" s="22" t="s">
        <v>27</v>
      </c>
      <c r="G31" s="23">
        <v>45474</v>
      </c>
      <c r="H31" s="24">
        <v>11.65</v>
      </c>
      <c r="I31" s="25">
        <v>595</v>
      </c>
      <c r="J31" s="31">
        <f t="shared" si="0"/>
        <v>5.5791962174940757</v>
      </c>
    </row>
    <row r="32" spans="1:10" ht="18" x14ac:dyDescent="0.3">
      <c r="A32" s="18">
        <v>44606</v>
      </c>
      <c r="B32" s="19" t="s">
        <v>0</v>
      </c>
      <c r="C32" s="20">
        <v>45519</v>
      </c>
      <c r="D32" s="21">
        <v>5.7092000000000001</v>
      </c>
      <c r="E32" s="19">
        <v>575</v>
      </c>
      <c r="F32" s="22" t="s">
        <v>27</v>
      </c>
      <c r="G32" s="23">
        <v>45474</v>
      </c>
      <c r="H32" s="24">
        <v>11.72</v>
      </c>
      <c r="I32" s="25">
        <v>594</v>
      </c>
      <c r="J32" s="31">
        <f t="shared" si="0"/>
        <v>5.6861654425537367</v>
      </c>
    </row>
    <row r="33" spans="1:10" ht="18" x14ac:dyDescent="0.3">
      <c r="A33" s="18">
        <v>44607</v>
      </c>
      <c r="B33" s="19" t="s">
        <v>0</v>
      </c>
      <c r="C33" s="20">
        <v>45519</v>
      </c>
      <c r="D33" s="21">
        <v>5.6131000000000002</v>
      </c>
      <c r="E33" s="19">
        <v>591</v>
      </c>
      <c r="F33" s="22" t="s">
        <v>27</v>
      </c>
      <c r="G33" s="23">
        <v>45474</v>
      </c>
      <c r="H33" s="24">
        <v>11.6</v>
      </c>
      <c r="I33" s="25">
        <v>593</v>
      </c>
      <c r="J33" s="31">
        <f t="shared" si="0"/>
        <v>5.6687096581768959</v>
      </c>
    </row>
    <row r="34" spans="1:10" ht="18" x14ac:dyDescent="0.3">
      <c r="A34" s="18">
        <v>44608</v>
      </c>
      <c r="B34" s="19" t="s">
        <v>0</v>
      </c>
      <c r="C34" s="20">
        <v>45519</v>
      </c>
      <c r="D34" s="21">
        <v>5.6340000000000003</v>
      </c>
      <c r="E34" s="19">
        <v>590</v>
      </c>
      <c r="F34" s="22" t="s">
        <v>27</v>
      </c>
      <c r="G34" s="23">
        <v>45474</v>
      </c>
      <c r="H34" s="24">
        <v>11.62</v>
      </c>
      <c r="I34" s="25">
        <v>592</v>
      </c>
      <c r="J34" s="31">
        <f t="shared" si="0"/>
        <v>5.6667360887592944</v>
      </c>
    </row>
    <row r="35" spans="1:10" ht="18" x14ac:dyDescent="0.3">
      <c r="A35" s="18">
        <v>44609</v>
      </c>
      <c r="B35" s="19" t="s">
        <v>0</v>
      </c>
      <c r="C35" s="20">
        <v>45519</v>
      </c>
      <c r="D35" s="21">
        <v>5.6994999999999996</v>
      </c>
      <c r="E35" s="19">
        <v>589</v>
      </c>
      <c r="F35" s="22" t="s">
        <v>27</v>
      </c>
      <c r="G35" s="23">
        <v>45474</v>
      </c>
      <c r="H35" s="24">
        <v>11.7</v>
      </c>
      <c r="I35" s="25">
        <v>591</v>
      </c>
      <c r="J35" s="31">
        <f t="shared" si="0"/>
        <v>5.6769426534657219</v>
      </c>
    </row>
    <row r="36" spans="1:10" ht="18" x14ac:dyDescent="0.3">
      <c r="A36" s="18">
        <v>44610</v>
      </c>
      <c r="B36" s="19" t="s">
        <v>0</v>
      </c>
      <c r="C36" s="20">
        <v>45519</v>
      </c>
      <c r="D36" s="21">
        <v>5.7130000000000001</v>
      </c>
      <c r="E36" s="19">
        <v>588</v>
      </c>
      <c r="F36" s="22" t="s">
        <v>27</v>
      </c>
      <c r="G36" s="23">
        <v>45474</v>
      </c>
      <c r="H36" s="24">
        <v>11.65</v>
      </c>
      <c r="I36" s="25">
        <v>590</v>
      </c>
      <c r="J36" s="31">
        <f t="shared" si="0"/>
        <v>5.6161493856006439</v>
      </c>
    </row>
    <row r="37" spans="1:10" ht="18" x14ac:dyDescent="0.3">
      <c r="A37" s="18">
        <v>44613</v>
      </c>
      <c r="B37" s="19" t="s">
        <v>0</v>
      </c>
      <c r="C37" s="20">
        <v>45519</v>
      </c>
      <c r="D37" s="21">
        <v>5.73</v>
      </c>
      <c r="E37" s="19">
        <v>587</v>
      </c>
      <c r="F37" s="22" t="s">
        <v>27</v>
      </c>
      <c r="G37" s="23">
        <v>45474</v>
      </c>
      <c r="H37" s="24">
        <v>11.59</v>
      </c>
      <c r="I37" s="25">
        <v>589</v>
      </c>
      <c r="J37" s="31">
        <f t="shared" si="0"/>
        <v>5.5424193700936319</v>
      </c>
    </row>
    <row r="38" spans="1:10" ht="18" x14ac:dyDescent="0.3">
      <c r="A38" s="18">
        <v>44614</v>
      </c>
      <c r="B38" s="19" t="s">
        <v>0</v>
      </c>
      <c r="C38" s="20">
        <v>45519</v>
      </c>
      <c r="D38" s="21">
        <v>5.7939999999999996</v>
      </c>
      <c r="E38" s="19">
        <v>586</v>
      </c>
      <c r="F38" s="22" t="s">
        <v>27</v>
      </c>
      <c r="G38" s="23">
        <v>45474</v>
      </c>
      <c r="H38" s="24">
        <v>11.64</v>
      </c>
      <c r="I38" s="25">
        <v>588</v>
      </c>
      <c r="J38" s="31">
        <f t="shared" si="0"/>
        <v>5.5258332230561313</v>
      </c>
    </row>
    <row r="39" spans="1:10" ht="18" x14ac:dyDescent="0.3">
      <c r="A39" s="18">
        <v>44615</v>
      </c>
      <c r="B39" s="19" t="s">
        <v>0</v>
      </c>
      <c r="C39" s="20">
        <v>45519</v>
      </c>
      <c r="D39" s="21">
        <v>5.7359999999999998</v>
      </c>
      <c r="E39" s="19">
        <v>585</v>
      </c>
      <c r="F39" s="22" t="s">
        <v>27</v>
      </c>
      <c r="G39" s="23">
        <v>45474</v>
      </c>
      <c r="H39" s="24">
        <v>11.51</v>
      </c>
      <c r="I39" s="25">
        <v>587</v>
      </c>
      <c r="J39" s="31">
        <f t="shared" si="0"/>
        <v>5.460770220170974</v>
      </c>
    </row>
    <row r="40" spans="1:10" ht="18" x14ac:dyDescent="0.3">
      <c r="A40" s="18">
        <v>44616</v>
      </c>
      <c r="B40" s="19" t="s">
        <v>0</v>
      </c>
      <c r="C40" s="20">
        <v>45519</v>
      </c>
      <c r="D40" s="21">
        <v>5.7622999999999998</v>
      </c>
      <c r="E40" s="19">
        <v>584</v>
      </c>
      <c r="F40" s="22" t="s">
        <v>27</v>
      </c>
      <c r="G40" s="23">
        <v>45474</v>
      </c>
      <c r="H40" s="24">
        <v>11.63</v>
      </c>
      <c r="I40" s="25">
        <v>586</v>
      </c>
      <c r="J40" s="31">
        <f t="shared" si="0"/>
        <v>5.5480071821433663</v>
      </c>
    </row>
    <row r="41" spans="1:10" ht="18" x14ac:dyDescent="0.3">
      <c r="A41" s="18">
        <v>44617</v>
      </c>
      <c r="B41" s="19" t="s">
        <v>0</v>
      </c>
      <c r="C41" s="20">
        <v>45519</v>
      </c>
      <c r="D41" s="21">
        <v>5.74</v>
      </c>
      <c r="E41" s="19">
        <v>583</v>
      </c>
      <c r="F41" s="22" t="s">
        <v>27</v>
      </c>
      <c r="G41" s="23">
        <v>45474</v>
      </c>
      <c r="H41" s="24">
        <v>11.67</v>
      </c>
      <c r="I41" s="25">
        <v>585</v>
      </c>
      <c r="J41" s="31">
        <f t="shared" si="0"/>
        <v>5.6080953281634427</v>
      </c>
    </row>
    <row r="42" spans="1:10" ht="18" x14ac:dyDescent="0.3">
      <c r="A42" s="18">
        <v>44622</v>
      </c>
      <c r="B42" s="19" t="s">
        <v>0</v>
      </c>
      <c r="C42" s="20">
        <v>45519</v>
      </c>
      <c r="D42" s="21">
        <v>5.7462</v>
      </c>
      <c r="E42" s="19">
        <v>582</v>
      </c>
      <c r="F42" s="22" t="s">
        <v>27</v>
      </c>
      <c r="G42" s="23">
        <v>45474</v>
      </c>
      <c r="H42" s="24">
        <v>11.83</v>
      </c>
      <c r="I42" s="25">
        <v>584</v>
      </c>
      <c r="J42" s="31">
        <f t="shared" si="0"/>
        <v>5.7532090987666873</v>
      </c>
    </row>
    <row r="43" spans="1:10" ht="18" x14ac:dyDescent="0.3">
      <c r="A43" s="18">
        <v>44623</v>
      </c>
      <c r="B43" s="19" t="s">
        <v>0</v>
      </c>
      <c r="C43" s="20">
        <v>45519</v>
      </c>
      <c r="D43" s="21">
        <v>5.7511000000000001</v>
      </c>
      <c r="E43" s="19">
        <v>581</v>
      </c>
      <c r="F43" s="22" t="s">
        <v>27</v>
      </c>
      <c r="G43" s="23">
        <v>45474</v>
      </c>
      <c r="H43" s="24">
        <v>12.04</v>
      </c>
      <c r="I43" s="25">
        <v>583</v>
      </c>
      <c r="J43" s="31">
        <f t="shared" si="0"/>
        <v>5.946888495722491</v>
      </c>
    </row>
    <row r="44" spans="1:10" ht="18" x14ac:dyDescent="0.3">
      <c r="A44" s="18">
        <v>44624</v>
      </c>
      <c r="B44" s="19" t="s">
        <v>0</v>
      </c>
      <c r="C44" s="20">
        <v>45519</v>
      </c>
      <c r="D44" s="21">
        <v>5.8559000000000001</v>
      </c>
      <c r="E44" s="19">
        <v>580</v>
      </c>
      <c r="F44" s="22" t="s">
        <v>27</v>
      </c>
      <c r="G44" s="23">
        <v>45474</v>
      </c>
      <c r="H44" s="24">
        <v>12.28</v>
      </c>
      <c r="I44" s="25">
        <v>582</v>
      </c>
      <c r="J44" s="31">
        <f t="shared" si="0"/>
        <v>6.0687217245330771</v>
      </c>
    </row>
    <row r="45" spans="1:10" ht="18" x14ac:dyDescent="0.3">
      <c r="A45" s="18">
        <v>44627</v>
      </c>
      <c r="B45" s="19" t="s">
        <v>0</v>
      </c>
      <c r="C45" s="20">
        <v>45519</v>
      </c>
      <c r="D45" s="21">
        <v>5.9046000000000003</v>
      </c>
      <c r="E45" s="19">
        <v>579</v>
      </c>
      <c r="F45" s="22" t="s">
        <v>27</v>
      </c>
      <c r="G45" s="23">
        <v>45474</v>
      </c>
      <c r="H45" s="24">
        <v>12.51</v>
      </c>
      <c r="I45" s="25">
        <v>581</v>
      </c>
      <c r="J45" s="31">
        <f t="shared" si="0"/>
        <v>6.2371228445223359</v>
      </c>
    </row>
    <row r="46" spans="1:10" ht="18" x14ac:dyDescent="0.3">
      <c r="A46" s="18">
        <v>44628</v>
      </c>
      <c r="B46" s="19" t="s">
        <v>0</v>
      </c>
      <c r="C46" s="20">
        <v>45519</v>
      </c>
      <c r="D46" s="21">
        <v>5.84</v>
      </c>
      <c r="E46" s="19">
        <v>578</v>
      </c>
      <c r="F46" s="22" t="s">
        <v>27</v>
      </c>
      <c r="G46" s="23">
        <v>45474</v>
      </c>
      <c r="H46" s="24">
        <v>12.58</v>
      </c>
      <c r="I46" s="25">
        <v>580</v>
      </c>
      <c r="J46" s="31">
        <f t="shared" si="0"/>
        <v>6.3681027966742132</v>
      </c>
    </row>
    <row r="47" spans="1:10" ht="18" x14ac:dyDescent="0.3">
      <c r="A47" s="18">
        <v>44629</v>
      </c>
      <c r="B47" s="19" t="s">
        <v>0</v>
      </c>
      <c r="C47" s="20">
        <v>45519</v>
      </c>
      <c r="D47" s="21">
        <v>5.75</v>
      </c>
      <c r="E47" s="19">
        <v>577</v>
      </c>
      <c r="F47" s="22" t="s">
        <v>27</v>
      </c>
      <c r="G47" s="23">
        <v>45474</v>
      </c>
      <c r="H47" s="24">
        <v>12.34</v>
      </c>
      <c r="I47" s="25">
        <v>579</v>
      </c>
      <c r="J47" s="31">
        <f t="shared" si="0"/>
        <v>6.2316784869976161</v>
      </c>
    </row>
    <row r="48" spans="1:10" ht="18" x14ac:dyDescent="0.3">
      <c r="A48" s="18">
        <v>44630</v>
      </c>
      <c r="B48" s="19" t="s">
        <v>0</v>
      </c>
      <c r="C48" s="20">
        <v>45519</v>
      </c>
      <c r="D48" s="21">
        <v>5.77</v>
      </c>
      <c r="E48" s="19">
        <v>576</v>
      </c>
      <c r="F48" s="22" t="s">
        <v>27</v>
      </c>
      <c r="G48" s="23">
        <v>45474</v>
      </c>
      <c r="H48" s="24">
        <v>12.52</v>
      </c>
      <c r="I48" s="25">
        <v>578</v>
      </c>
      <c r="J48" s="31">
        <f t="shared" si="0"/>
        <v>6.3817717689325759</v>
      </c>
    </row>
    <row r="49" spans="1:10" ht="18" x14ac:dyDescent="0.3">
      <c r="A49" s="18">
        <v>44631</v>
      </c>
      <c r="B49" s="19" t="s">
        <v>0</v>
      </c>
      <c r="C49" s="20">
        <v>45519</v>
      </c>
      <c r="D49" s="21">
        <v>5.7927999999999997</v>
      </c>
      <c r="E49" s="19">
        <v>575</v>
      </c>
      <c r="F49" s="22" t="s">
        <v>27</v>
      </c>
      <c r="G49" s="23">
        <v>45474</v>
      </c>
      <c r="H49" s="24">
        <v>12.71</v>
      </c>
      <c r="I49" s="25">
        <v>577</v>
      </c>
      <c r="J49" s="31">
        <f t="shared" si="0"/>
        <v>6.5384411793619313</v>
      </c>
    </row>
    <row r="50" spans="1:10" ht="18" x14ac:dyDescent="0.3">
      <c r="A50" s="18">
        <v>44634</v>
      </c>
      <c r="B50" s="19" t="s">
        <v>0</v>
      </c>
      <c r="C50" s="20">
        <v>45519</v>
      </c>
      <c r="D50" s="21">
        <v>5.8441000000000001</v>
      </c>
      <c r="E50" s="19">
        <v>574</v>
      </c>
      <c r="F50" s="22" t="s">
        <v>27</v>
      </c>
      <c r="G50" s="23">
        <v>45474</v>
      </c>
      <c r="H50" s="24">
        <v>12.95</v>
      </c>
      <c r="I50" s="25">
        <v>576</v>
      </c>
      <c r="J50" s="31">
        <f t="shared" si="0"/>
        <v>6.7135532353716387</v>
      </c>
    </row>
    <row r="51" spans="1:10" ht="18" x14ac:dyDescent="0.3">
      <c r="A51" s="18">
        <v>44635</v>
      </c>
      <c r="B51" s="19" t="s">
        <v>0</v>
      </c>
      <c r="C51" s="20">
        <v>45519</v>
      </c>
      <c r="D51" s="21">
        <v>5.7759999999999998</v>
      </c>
      <c r="E51" s="19">
        <v>573</v>
      </c>
      <c r="F51" s="22" t="s">
        <v>27</v>
      </c>
      <c r="G51" s="23">
        <v>45474</v>
      </c>
      <c r="H51" s="24">
        <v>12.68</v>
      </c>
      <c r="I51" s="25">
        <v>575</v>
      </c>
      <c r="J51" s="31">
        <f t="shared" si="0"/>
        <v>6.5270004537891335</v>
      </c>
    </row>
    <row r="52" spans="1:10" ht="18" x14ac:dyDescent="0.3">
      <c r="A52" s="18">
        <v>44636</v>
      </c>
      <c r="B52" s="19" t="s">
        <v>0</v>
      </c>
      <c r="C52" s="20">
        <v>45519</v>
      </c>
      <c r="D52" s="21">
        <v>5.8689</v>
      </c>
      <c r="E52" s="19">
        <v>572</v>
      </c>
      <c r="F52" s="22" t="s">
        <v>27</v>
      </c>
      <c r="G52" s="23">
        <v>45474</v>
      </c>
      <c r="H52" s="24">
        <v>12.74</v>
      </c>
      <c r="I52" s="25">
        <v>574</v>
      </c>
      <c r="J52" s="31">
        <f t="shared" si="0"/>
        <v>6.49019683778711</v>
      </c>
    </row>
    <row r="53" spans="1:10" ht="18" x14ac:dyDescent="0.3">
      <c r="A53" s="18">
        <v>44637</v>
      </c>
      <c r="B53" s="19" t="s">
        <v>0</v>
      </c>
      <c r="C53" s="20">
        <v>45519</v>
      </c>
      <c r="D53" s="21">
        <v>5.6615000000000002</v>
      </c>
      <c r="E53" s="19">
        <v>571</v>
      </c>
      <c r="F53" s="22" t="s">
        <v>27</v>
      </c>
      <c r="G53" s="23">
        <v>45474</v>
      </c>
      <c r="H53" s="24">
        <v>12.56</v>
      </c>
      <c r="I53" s="25">
        <v>573</v>
      </c>
      <c r="J53" s="31">
        <f t="shared" si="0"/>
        <v>6.5288681307760887</v>
      </c>
    </row>
    <row r="54" spans="1:10" ht="18" x14ac:dyDescent="0.3">
      <c r="A54" s="18">
        <v>44638</v>
      </c>
      <c r="B54" s="19" t="s">
        <v>0</v>
      </c>
      <c r="C54" s="20">
        <v>45519</v>
      </c>
      <c r="D54" s="21">
        <v>5.5353000000000003</v>
      </c>
      <c r="E54" s="19">
        <v>570</v>
      </c>
      <c r="F54" s="22" t="s">
        <v>27</v>
      </c>
      <c r="G54" s="23">
        <v>45474</v>
      </c>
      <c r="H54" s="24">
        <v>12.34</v>
      </c>
      <c r="I54" s="25">
        <v>572</v>
      </c>
      <c r="J54" s="31">
        <f t="shared" si="0"/>
        <v>6.4477951926985577</v>
      </c>
    </row>
    <row r="55" spans="1:10" ht="18" x14ac:dyDescent="0.3">
      <c r="A55" s="18">
        <v>44641</v>
      </c>
      <c r="B55" s="19" t="s">
        <v>0</v>
      </c>
      <c r="C55" s="20">
        <v>45519</v>
      </c>
      <c r="D55" s="21">
        <v>5.4855</v>
      </c>
      <c r="E55" s="19">
        <v>569</v>
      </c>
      <c r="F55" s="22" t="s">
        <v>27</v>
      </c>
      <c r="G55" s="23">
        <v>45474</v>
      </c>
      <c r="H55" s="24">
        <v>12.44</v>
      </c>
      <c r="I55" s="25">
        <v>571</v>
      </c>
      <c r="J55" s="31">
        <f t="shared" si="0"/>
        <v>6.5928492541628803</v>
      </c>
    </row>
    <row r="56" spans="1:10" ht="18" x14ac:dyDescent="0.3">
      <c r="A56" s="18">
        <v>44642</v>
      </c>
      <c r="B56" s="19" t="s">
        <v>0</v>
      </c>
      <c r="C56" s="20">
        <v>45519</v>
      </c>
      <c r="D56" s="21">
        <v>5.3975</v>
      </c>
      <c r="E56" s="19">
        <v>568</v>
      </c>
      <c r="F56" s="22" t="s">
        <v>27</v>
      </c>
      <c r="G56" s="23">
        <v>45474</v>
      </c>
      <c r="H56" s="24">
        <v>12.33</v>
      </c>
      <c r="I56" s="25">
        <v>570</v>
      </c>
      <c r="J56" s="31">
        <f t="shared" si="0"/>
        <v>6.577480490523957</v>
      </c>
    </row>
    <row r="57" spans="1:10" ht="18" x14ac:dyDescent="0.3">
      <c r="A57" s="18">
        <v>44643</v>
      </c>
      <c r="B57" s="19" t="s">
        <v>0</v>
      </c>
      <c r="C57" s="20">
        <v>45519</v>
      </c>
      <c r="D57" s="21">
        <v>5.37</v>
      </c>
      <c r="E57" s="19">
        <v>567</v>
      </c>
      <c r="F57" s="22" t="s">
        <v>27</v>
      </c>
      <c r="G57" s="23">
        <v>45474</v>
      </c>
      <c r="H57" s="24">
        <v>12.34</v>
      </c>
      <c r="I57" s="25">
        <v>569</v>
      </c>
      <c r="J57" s="31">
        <f t="shared" si="0"/>
        <v>6.6147859922178753</v>
      </c>
    </row>
    <row r="58" spans="1:10" ht="18" x14ac:dyDescent="0.3">
      <c r="A58" s="18">
        <v>44644</v>
      </c>
      <c r="B58" s="19" t="s">
        <v>0</v>
      </c>
      <c r="C58" s="20">
        <v>45519</v>
      </c>
      <c r="D58" s="21">
        <v>5.0925000000000002</v>
      </c>
      <c r="E58" s="19">
        <v>566</v>
      </c>
      <c r="F58" s="22" t="s">
        <v>27</v>
      </c>
      <c r="G58" s="23">
        <v>45474</v>
      </c>
      <c r="H58" s="24">
        <v>11.98</v>
      </c>
      <c r="I58" s="25">
        <v>568</v>
      </c>
      <c r="J58" s="31">
        <f t="shared" si="0"/>
        <v>6.5537502676213721</v>
      </c>
    </row>
    <row r="59" spans="1:10" ht="18" x14ac:dyDescent="0.3">
      <c r="A59" s="18">
        <v>44645</v>
      </c>
      <c r="B59" s="19" t="s">
        <v>0</v>
      </c>
      <c r="C59" s="20">
        <v>45519</v>
      </c>
      <c r="D59" s="21">
        <v>4.9696999999999996</v>
      </c>
      <c r="E59" s="19">
        <v>565</v>
      </c>
      <c r="F59" s="22" t="s">
        <v>27</v>
      </c>
      <c r="G59" s="23">
        <v>45474</v>
      </c>
      <c r="H59" s="24">
        <v>11.72</v>
      </c>
      <c r="I59" s="25">
        <v>567</v>
      </c>
      <c r="J59" s="31">
        <f t="shared" si="0"/>
        <v>6.4307128628547039</v>
      </c>
    </row>
    <row r="60" spans="1:10" ht="18" x14ac:dyDescent="0.3">
      <c r="A60" s="18">
        <v>44648</v>
      </c>
      <c r="B60" s="19" t="s">
        <v>0</v>
      </c>
      <c r="C60" s="20">
        <v>45519</v>
      </c>
      <c r="D60" s="21">
        <v>5.0259999999999998</v>
      </c>
      <c r="E60" s="19">
        <v>564</v>
      </c>
      <c r="F60" s="22" t="s">
        <v>27</v>
      </c>
      <c r="G60" s="23">
        <v>45474</v>
      </c>
      <c r="H60" s="24">
        <v>11.67</v>
      </c>
      <c r="I60" s="25">
        <v>566</v>
      </c>
      <c r="J60" s="31">
        <f t="shared" si="0"/>
        <v>6.3260525964999204</v>
      </c>
    </row>
    <row r="61" spans="1:10" ht="18" x14ac:dyDescent="0.3">
      <c r="A61" s="18">
        <v>44649</v>
      </c>
      <c r="B61" s="19" t="s">
        <v>0</v>
      </c>
      <c r="C61" s="20">
        <v>45519</v>
      </c>
      <c r="D61" s="21">
        <v>5.1481000000000003</v>
      </c>
      <c r="E61" s="19">
        <v>563</v>
      </c>
      <c r="F61" s="22" t="s">
        <v>27</v>
      </c>
      <c r="G61" s="23">
        <v>45474</v>
      </c>
      <c r="H61" s="24">
        <v>11.61</v>
      </c>
      <c r="I61" s="25">
        <v>565</v>
      </c>
      <c r="J61" s="31">
        <f t="shared" si="0"/>
        <v>6.1455223632191247</v>
      </c>
    </row>
    <row r="62" spans="1:10" ht="18" x14ac:dyDescent="0.3">
      <c r="A62" s="18">
        <v>44650</v>
      </c>
      <c r="B62" s="19" t="s">
        <v>0</v>
      </c>
      <c r="C62" s="20">
        <v>45519</v>
      </c>
      <c r="D62" s="21">
        <v>5.2534000000000001</v>
      </c>
      <c r="E62" s="19">
        <v>562</v>
      </c>
      <c r="F62" s="22" t="s">
        <v>27</v>
      </c>
      <c r="G62" s="23">
        <v>45474</v>
      </c>
      <c r="H62" s="24">
        <v>11.81</v>
      </c>
      <c r="I62" s="25">
        <v>564</v>
      </c>
      <c r="J62" s="31">
        <f t="shared" si="0"/>
        <v>6.2293474605095822</v>
      </c>
    </row>
    <row r="63" spans="1:10" ht="18" x14ac:dyDescent="0.3">
      <c r="A63" s="18">
        <v>44651</v>
      </c>
      <c r="B63" s="19" t="s">
        <v>0</v>
      </c>
      <c r="C63" s="20">
        <v>45519</v>
      </c>
      <c r="D63" s="21">
        <v>5.31</v>
      </c>
      <c r="E63" s="19">
        <v>561</v>
      </c>
      <c r="F63" s="22" t="s">
        <v>27</v>
      </c>
      <c r="G63" s="23">
        <v>45474</v>
      </c>
      <c r="H63" s="24">
        <v>11.7</v>
      </c>
      <c r="I63" s="25">
        <v>563</v>
      </c>
      <c r="J63" s="31">
        <f t="shared" si="0"/>
        <v>6.0677998290760593</v>
      </c>
    </row>
    <row r="64" spans="1:10" ht="18" x14ac:dyDescent="0.3">
      <c r="A64" s="18">
        <v>44652</v>
      </c>
      <c r="B64" s="19" t="s">
        <v>0</v>
      </c>
      <c r="C64" s="20">
        <v>45519</v>
      </c>
      <c r="D64" s="21">
        <v>5.1520999999999999</v>
      </c>
      <c r="E64" s="19">
        <v>560</v>
      </c>
      <c r="F64" s="22" t="s">
        <v>27</v>
      </c>
      <c r="G64" s="23">
        <v>45474</v>
      </c>
      <c r="H64" s="24">
        <v>11.43</v>
      </c>
      <c r="I64" s="25">
        <v>562</v>
      </c>
      <c r="J64" s="31">
        <f t="shared" si="0"/>
        <v>5.9703039692027282</v>
      </c>
    </row>
    <row r="65" spans="1:10" ht="18" x14ac:dyDescent="0.3">
      <c r="A65" s="18">
        <v>44655</v>
      </c>
      <c r="B65" s="19" t="s">
        <v>0</v>
      </c>
      <c r="C65" s="20">
        <v>45519</v>
      </c>
      <c r="D65" s="21">
        <v>5.1684000000000001</v>
      </c>
      <c r="E65" s="19">
        <v>559</v>
      </c>
      <c r="F65" s="22" t="s">
        <v>27</v>
      </c>
      <c r="G65" s="23">
        <v>45474</v>
      </c>
      <c r="H65" s="24">
        <v>11.41</v>
      </c>
      <c r="I65" s="25">
        <v>561</v>
      </c>
      <c r="J65" s="31">
        <f t="shared" si="0"/>
        <v>5.9348625632794638</v>
      </c>
    </row>
    <row r="66" spans="1:10" ht="18" x14ac:dyDescent="0.3">
      <c r="A66" s="18">
        <v>44656</v>
      </c>
      <c r="B66" s="19" t="s">
        <v>0</v>
      </c>
      <c r="C66" s="20">
        <v>45519</v>
      </c>
      <c r="D66" s="21">
        <v>5.2849000000000004</v>
      </c>
      <c r="E66" s="19">
        <v>558</v>
      </c>
      <c r="F66" s="22" t="s">
        <v>27</v>
      </c>
      <c r="G66" s="23">
        <v>45474</v>
      </c>
      <c r="H66" s="24">
        <v>11.61</v>
      </c>
      <c r="I66" s="25">
        <v>560</v>
      </c>
      <c r="J66" s="31">
        <f t="shared" si="0"/>
        <v>6.0076041293670945</v>
      </c>
    </row>
    <row r="67" spans="1:10" ht="18" x14ac:dyDescent="0.3">
      <c r="A67" s="18">
        <v>44657</v>
      </c>
      <c r="B67" s="19" t="s">
        <v>0</v>
      </c>
      <c r="C67" s="20">
        <v>45519</v>
      </c>
      <c r="D67" s="21">
        <v>5.2958999999999996</v>
      </c>
      <c r="E67" s="19">
        <v>557</v>
      </c>
      <c r="F67" s="22" t="s">
        <v>27</v>
      </c>
      <c r="G67" s="23">
        <v>45474</v>
      </c>
      <c r="H67" s="24">
        <v>11.72</v>
      </c>
      <c r="I67" s="25">
        <v>559</v>
      </c>
      <c r="J67" s="31">
        <f t="shared" ref="J67:J130" si="2">((1+H67/100)/(1+D67/100)-1)*100</f>
        <v>6.1009972847945626</v>
      </c>
    </row>
    <row r="68" spans="1:10" ht="18" x14ac:dyDescent="0.3">
      <c r="A68" s="18">
        <v>44658</v>
      </c>
      <c r="B68" s="19" t="s">
        <v>0</v>
      </c>
      <c r="C68" s="20">
        <v>45519</v>
      </c>
      <c r="D68" s="21">
        <v>5.3017000000000003</v>
      </c>
      <c r="E68" s="19">
        <v>556</v>
      </c>
      <c r="F68" s="22" t="s">
        <v>27</v>
      </c>
      <c r="G68" s="23">
        <v>45474</v>
      </c>
      <c r="H68" s="24">
        <v>11.82</v>
      </c>
      <c r="I68" s="25">
        <v>558</v>
      </c>
      <c r="J68" s="31">
        <f t="shared" si="2"/>
        <v>6.1901184881155702</v>
      </c>
    </row>
    <row r="69" spans="1:10" ht="18" x14ac:dyDescent="0.3">
      <c r="A69" s="18">
        <v>44659</v>
      </c>
      <c r="B69" s="19" t="s">
        <v>0</v>
      </c>
      <c r="C69" s="20">
        <v>45519</v>
      </c>
      <c r="D69" s="21">
        <v>5.4311999999999996</v>
      </c>
      <c r="E69" s="19">
        <v>555</v>
      </c>
      <c r="F69" s="22" t="s">
        <v>27</v>
      </c>
      <c r="G69" s="23">
        <v>45474</v>
      </c>
      <c r="H69" s="24">
        <v>12.1</v>
      </c>
      <c r="I69" s="25">
        <v>557</v>
      </c>
      <c r="J69" s="31">
        <f t="shared" si="2"/>
        <v>6.3252623511825812</v>
      </c>
    </row>
    <row r="70" spans="1:10" ht="18" x14ac:dyDescent="0.3">
      <c r="A70" s="18">
        <v>44662</v>
      </c>
      <c r="B70" s="19" t="s">
        <v>0</v>
      </c>
      <c r="C70" s="20">
        <v>45519</v>
      </c>
      <c r="D70" s="21">
        <v>5.6361999999999997</v>
      </c>
      <c r="E70" s="19">
        <v>554</v>
      </c>
      <c r="F70" s="22" t="s">
        <v>27</v>
      </c>
      <c r="G70" s="23">
        <v>45474</v>
      </c>
      <c r="H70" s="24">
        <v>12.31</v>
      </c>
      <c r="I70" s="25">
        <v>556</v>
      </c>
      <c r="J70" s="31">
        <f t="shared" si="2"/>
        <v>6.3177206298598465</v>
      </c>
    </row>
    <row r="71" spans="1:10" ht="18" x14ac:dyDescent="0.3">
      <c r="A71" s="18">
        <v>44663</v>
      </c>
      <c r="B71" s="19" t="s">
        <v>0</v>
      </c>
      <c r="C71" s="20">
        <v>45519</v>
      </c>
      <c r="D71" s="21">
        <v>5.6597</v>
      </c>
      <c r="E71" s="19">
        <v>553</v>
      </c>
      <c r="F71" s="22" t="s">
        <v>27</v>
      </c>
      <c r="G71" s="23">
        <v>45474</v>
      </c>
      <c r="H71" s="24">
        <v>12.34</v>
      </c>
      <c r="I71" s="25">
        <v>555</v>
      </c>
      <c r="J71" s="31">
        <f t="shared" si="2"/>
        <v>6.322467317245839</v>
      </c>
    </row>
    <row r="72" spans="1:10" ht="18" x14ac:dyDescent="0.3">
      <c r="A72" s="18">
        <v>44664</v>
      </c>
      <c r="B72" s="19" t="s">
        <v>0</v>
      </c>
      <c r="C72" s="20">
        <v>45519</v>
      </c>
      <c r="D72" s="21">
        <v>5.61</v>
      </c>
      <c r="E72" s="19">
        <v>552</v>
      </c>
      <c r="F72" s="22" t="s">
        <v>27</v>
      </c>
      <c r="G72" s="23">
        <v>45474</v>
      </c>
      <c r="H72" s="24">
        <v>12.38</v>
      </c>
      <c r="I72" s="25">
        <v>554</v>
      </c>
      <c r="J72" s="31">
        <f t="shared" si="2"/>
        <v>6.4103778051320726</v>
      </c>
    </row>
    <row r="73" spans="1:10" ht="18" x14ac:dyDescent="0.3">
      <c r="A73" s="18">
        <v>44665</v>
      </c>
      <c r="B73" s="19" t="s">
        <v>0</v>
      </c>
      <c r="C73" s="20">
        <v>45519</v>
      </c>
      <c r="D73" s="21">
        <v>5.5396000000000001</v>
      </c>
      <c r="E73" s="19">
        <v>551</v>
      </c>
      <c r="F73" s="22" t="s">
        <v>27</v>
      </c>
      <c r="G73" s="23">
        <v>45474</v>
      </c>
      <c r="H73" s="24">
        <v>12.49</v>
      </c>
      <c r="I73" s="25">
        <v>553</v>
      </c>
      <c r="J73" s="31">
        <f t="shared" si="2"/>
        <v>6.585584936838873</v>
      </c>
    </row>
    <row r="74" spans="1:10" ht="18" x14ac:dyDescent="0.3">
      <c r="A74" s="18">
        <v>44669</v>
      </c>
      <c r="B74" s="19" t="s">
        <v>0</v>
      </c>
      <c r="C74" s="20">
        <v>45519</v>
      </c>
      <c r="D74" s="21">
        <v>5.4528999999999996</v>
      </c>
      <c r="E74" s="19">
        <v>550</v>
      </c>
      <c r="F74" s="22" t="s">
        <v>27</v>
      </c>
      <c r="G74" s="23">
        <v>45474</v>
      </c>
      <c r="H74" s="24">
        <v>12.38</v>
      </c>
      <c r="I74" s="25">
        <v>552</v>
      </c>
      <c r="J74" s="31">
        <f t="shared" si="2"/>
        <v>6.5689042216951599</v>
      </c>
    </row>
    <row r="75" spans="1:10" ht="18" x14ac:dyDescent="0.3">
      <c r="A75" s="18">
        <v>44670</v>
      </c>
      <c r="B75" s="19" t="s">
        <v>0</v>
      </c>
      <c r="C75" s="20">
        <v>45519</v>
      </c>
      <c r="D75" s="21">
        <v>5.51</v>
      </c>
      <c r="E75" s="19">
        <v>549</v>
      </c>
      <c r="F75" s="22" t="s">
        <v>27</v>
      </c>
      <c r="G75" s="23">
        <v>45474</v>
      </c>
      <c r="H75" s="24">
        <v>12.38</v>
      </c>
      <c r="I75" s="25">
        <v>551</v>
      </c>
      <c r="J75" s="31">
        <f t="shared" si="2"/>
        <v>6.5112311629229369</v>
      </c>
    </row>
    <row r="76" spans="1:10" ht="18" x14ac:dyDescent="0.3">
      <c r="A76" s="18">
        <v>44671</v>
      </c>
      <c r="B76" s="19" t="s">
        <v>0</v>
      </c>
      <c r="C76" s="20">
        <v>45519</v>
      </c>
      <c r="D76" s="21">
        <v>5.5228000000000002</v>
      </c>
      <c r="E76" s="19">
        <v>548</v>
      </c>
      <c r="F76" s="22" t="s">
        <v>27</v>
      </c>
      <c r="G76" s="23">
        <v>45474</v>
      </c>
      <c r="H76" s="24">
        <v>12.35</v>
      </c>
      <c r="I76" s="25">
        <v>550</v>
      </c>
      <c r="J76" s="31">
        <f t="shared" si="2"/>
        <v>6.4698813905620378</v>
      </c>
    </row>
    <row r="77" spans="1:10" ht="18" x14ac:dyDescent="0.3">
      <c r="A77" s="18">
        <v>44673</v>
      </c>
      <c r="B77" s="19" t="s">
        <v>0</v>
      </c>
      <c r="C77" s="20">
        <v>45519</v>
      </c>
      <c r="D77" s="21">
        <v>5.57</v>
      </c>
      <c r="E77" s="19">
        <v>547</v>
      </c>
      <c r="F77" s="22" t="s">
        <v>27</v>
      </c>
      <c r="G77" s="23">
        <v>45474</v>
      </c>
      <c r="H77" s="24">
        <v>12.43</v>
      </c>
      <c r="I77" s="25">
        <v>549</v>
      </c>
      <c r="J77" s="31">
        <f t="shared" si="2"/>
        <v>6.49805816046225</v>
      </c>
    </row>
    <row r="78" spans="1:10" ht="18" x14ac:dyDescent="0.3">
      <c r="A78" s="18">
        <v>44676</v>
      </c>
      <c r="B78" s="19" t="s">
        <v>0</v>
      </c>
      <c r="C78" s="20">
        <v>45519</v>
      </c>
      <c r="D78" s="21">
        <v>5.55</v>
      </c>
      <c r="E78" s="19">
        <v>546</v>
      </c>
      <c r="F78" s="22" t="s">
        <v>27</v>
      </c>
      <c r="G78" s="23">
        <v>45474</v>
      </c>
      <c r="H78" s="24">
        <v>12.29</v>
      </c>
      <c r="I78" s="25">
        <v>548</v>
      </c>
      <c r="J78" s="31">
        <f t="shared" si="2"/>
        <v>6.3855992420653651</v>
      </c>
    </row>
    <row r="79" spans="1:10" ht="18" x14ac:dyDescent="0.3">
      <c r="A79" s="18">
        <v>44677</v>
      </c>
      <c r="B79" s="19" t="s">
        <v>0</v>
      </c>
      <c r="C79" s="20">
        <v>45519</v>
      </c>
      <c r="D79" s="21">
        <v>5.6246999999999998</v>
      </c>
      <c r="E79" s="19">
        <v>545</v>
      </c>
      <c r="F79" s="22" t="s">
        <v>27</v>
      </c>
      <c r="G79" s="23">
        <v>45474</v>
      </c>
      <c r="H79" s="24">
        <v>12.44</v>
      </c>
      <c r="I79" s="25">
        <v>547</v>
      </c>
      <c r="J79" s="31">
        <f t="shared" si="2"/>
        <v>6.4523733558533358</v>
      </c>
    </row>
    <row r="80" spans="1:10" ht="18" x14ac:dyDescent="0.3">
      <c r="A80" s="18">
        <v>44678</v>
      </c>
      <c r="B80" s="19" t="s">
        <v>0</v>
      </c>
      <c r="C80" s="20">
        <v>45519</v>
      </c>
      <c r="D80" s="21">
        <v>5.5472000000000001</v>
      </c>
      <c r="E80" s="19">
        <v>544</v>
      </c>
      <c r="F80" s="22" t="s">
        <v>27</v>
      </c>
      <c r="G80" s="23">
        <v>45474</v>
      </c>
      <c r="H80" s="24">
        <v>12.27</v>
      </c>
      <c r="I80" s="25">
        <v>546</v>
      </c>
      <c r="J80" s="31">
        <f t="shared" si="2"/>
        <v>6.3694726150954395</v>
      </c>
    </row>
    <row r="81" spans="1:10" ht="18" x14ac:dyDescent="0.3">
      <c r="A81" s="18">
        <v>44679</v>
      </c>
      <c r="B81" s="19" t="s">
        <v>0</v>
      </c>
      <c r="C81" s="20">
        <v>45519</v>
      </c>
      <c r="D81" s="21">
        <v>5.52</v>
      </c>
      <c r="E81" s="19">
        <v>543</v>
      </c>
      <c r="F81" s="22" t="s">
        <v>27</v>
      </c>
      <c r="G81" s="23">
        <v>45474</v>
      </c>
      <c r="H81" s="24">
        <v>12.29</v>
      </c>
      <c r="I81" s="25">
        <v>545</v>
      </c>
      <c r="J81" s="31">
        <f t="shared" si="2"/>
        <v>6.4158453373768021</v>
      </c>
    </row>
    <row r="82" spans="1:10" ht="18" x14ac:dyDescent="0.3">
      <c r="A82" s="18">
        <v>44680</v>
      </c>
      <c r="B82" s="19" t="s">
        <v>0</v>
      </c>
      <c r="C82" s="20">
        <v>45519</v>
      </c>
      <c r="D82" s="21">
        <v>5.54</v>
      </c>
      <c r="E82" s="19">
        <v>542</v>
      </c>
      <c r="F82" s="22" t="s">
        <v>27</v>
      </c>
      <c r="G82" s="23">
        <v>45474</v>
      </c>
      <c r="H82" s="24">
        <v>12.28</v>
      </c>
      <c r="I82" s="25">
        <v>544</v>
      </c>
      <c r="J82" s="31">
        <f t="shared" si="2"/>
        <v>6.3862042827364185</v>
      </c>
    </row>
    <row r="83" spans="1:10" ht="18" x14ac:dyDescent="0.3">
      <c r="A83" s="18">
        <v>44683</v>
      </c>
      <c r="B83" s="19" t="s">
        <v>0</v>
      </c>
      <c r="C83" s="20">
        <v>45519</v>
      </c>
      <c r="D83" s="21">
        <v>5.5582000000000003</v>
      </c>
      <c r="E83" s="19">
        <v>541</v>
      </c>
      <c r="F83" s="22" t="s">
        <v>27</v>
      </c>
      <c r="G83" s="23">
        <v>45474</v>
      </c>
      <c r="H83" s="24">
        <v>12.39</v>
      </c>
      <c r="I83" s="25">
        <v>543</v>
      </c>
      <c r="J83" s="31">
        <f t="shared" si="2"/>
        <v>6.472069436576211</v>
      </c>
    </row>
    <row r="84" spans="1:10" ht="18" x14ac:dyDescent="0.3">
      <c r="A84" s="18">
        <v>44684</v>
      </c>
      <c r="B84" s="19" t="s">
        <v>0</v>
      </c>
      <c r="C84" s="20">
        <v>45519</v>
      </c>
      <c r="D84" s="21">
        <v>5.4867999999999997</v>
      </c>
      <c r="E84" s="19">
        <v>540</v>
      </c>
      <c r="F84" s="22" t="s">
        <v>27</v>
      </c>
      <c r="G84" s="23">
        <v>45474</v>
      </c>
      <c r="H84" s="24">
        <v>12.4</v>
      </c>
      <c r="I84" s="25">
        <v>542</v>
      </c>
      <c r="J84" s="31">
        <f t="shared" si="2"/>
        <v>6.5536161870490162</v>
      </c>
    </row>
    <row r="85" spans="1:10" ht="18" x14ac:dyDescent="0.3">
      <c r="A85" s="18">
        <v>44685</v>
      </c>
      <c r="B85" s="19" t="s">
        <v>0</v>
      </c>
      <c r="C85" s="20">
        <v>45519</v>
      </c>
      <c r="D85" s="21">
        <v>5.3183999999999996</v>
      </c>
      <c r="E85" s="19">
        <v>539</v>
      </c>
      <c r="F85" s="22" t="s">
        <v>27</v>
      </c>
      <c r="G85" s="23">
        <v>45474</v>
      </c>
      <c r="H85" s="24">
        <v>12.3</v>
      </c>
      <c r="I85" s="25">
        <v>541</v>
      </c>
      <c r="J85" s="31">
        <f t="shared" si="2"/>
        <v>6.6290410792416266</v>
      </c>
    </row>
    <row r="86" spans="1:10" ht="18" x14ac:dyDescent="0.3">
      <c r="A86" s="18">
        <v>44686</v>
      </c>
      <c r="B86" s="19" t="s">
        <v>0</v>
      </c>
      <c r="C86" s="20">
        <v>45519</v>
      </c>
      <c r="D86" s="21">
        <v>5.4154</v>
      </c>
      <c r="E86" s="19">
        <v>538</v>
      </c>
      <c r="F86" s="22" t="s">
        <v>27</v>
      </c>
      <c r="G86" s="23">
        <v>45474</v>
      </c>
      <c r="H86" s="24">
        <v>12.59</v>
      </c>
      <c r="I86" s="25">
        <v>540</v>
      </c>
      <c r="J86" s="31">
        <f t="shared" si="2"/>
        <v>6.8060264439541163</v>
      </c>
    </row>
    <row r="87" spans="1:10" ht="18" x14ac:dyDescent="0.3">
      <c r="A87" s="18">
        <v>44687</v>
      </c>
      <c r="B87" s="19" t="s">
        <v>0</v>
      </c>
      <c r="C87" s="20">
        <v>45519</v>
      </c>
      <c r="D87" s="21">
        <v>5.47</v>
      </c>
      <c r="E87" s="19">
        <v>537</v>
      </c>
      <c r="F87" s="22" t="s">
        <v>27</v>
      </c>
      <c r="G87" s="23">
        <v>45474</v>
      </c>
      <c r="H87" s="24">
        <v>12.8</v>
      </c>
      <c r="I87" s="25">
        <v>539</v>
      </c>
      <c r="J87" s="31">
        <f t="shared" si="2"/>
        <v>6.9498435574097073</v>
      </c>
    </row>
    <row r="88" spans="1:10" ht="18" x14ac:dyDescent="0.3">
      <c r="A88" s="18">
        <v>44690</v>
      </c>
      <c r="B88" s="19" t="s">
        <v>0</v>
      </c>
      <c r="C88" s="20">
        <v>45519</v>
      </c>
      <c r="D88" s="21">
        <v>5.5128000000000004</v>
      </c>
      <c r="E88" s="19">
        <v>536</v>
      </c>
      <c r="F88" s="22" t="s">
        <v>27</v>
      </c>
      <c r="G88" s="23">
        <v>45474</v>
      </c>
      <c r="H88" s="24">
        <v>12.68</v>
      </c>
      <c r="I88" s="25">
        <v>538</v>
      </c>
      <c r="J88" s="31">
        <f t="shared" si="2"/>
        <v>6.7927303606766243</v>
      </c>
    </row>
    <row r="89" spans="1:10" ht="18" x14ac:dyDescent="0.3">
      <c r="A89" s="18">
        <v>44691</v>
      </c>
      <c r="B89" s="19" t="s">
        <v>0</v>
      </c>
      <c r="C89" s="20">
        <v>45519</v>
      </c>
      <c r="D89" s="21">
        <v>5.6022999999999996</v>
      </c>
      <c r="E89" s="19">
        <v>535</v>
      </c>
      <c r="F89" s="22" t="s">
        <v>27</v>
      </c>
      <c r="G89" s="23">
        <v>45474</v>
      </c>
      <c r="H89" s="24">
        <v>12.55</v>
      </c>
      <c r="I89" s="25">
        <v>537</v>
      </c>
      <c r="J89" s="31">
        <f t="shared" si="2"/>
        <v>6.579118068451173</v>
      </c>
    </row>
    <row r="90" spans="1:10" ht="18" x14ac:dyDescent="0.3">
      <c r="A90" s="18">
        <v>44692</v>
      </c>
      <c r="B90" s="19" t="s">
        <v>0</v>
      </c>
      <c r="C90" s="20">
        <v>45519</v>
      </c>
      <c r="D90" s="21">
        <v>5.5491000000000001</v>
      </c>
      <c r="E90" s="19">
        <v>534</v>
      </c>
      <c r="F90" s="22" t="s">
        <v>27</v>
      </c>
      <c r="G90" s="23">
        <v>45474</v>
      </c>
      <c r="H90" s="24">
        <v>12.72</v>
      </c>
      <c r="I90" s="25">
        <v>536</v>
      </c>
      <c r="J90" s="31">
        <f t="shared" si="2"/>
        <v>6.7938997111297139</v>
      </c>
    </row>
    <row r="91" spans="1:10" ht="18" x14ac:dyDescent="0.3">
      <c r="A91" s="18">
        <v>44693</v>
      </c>
      <c r="B91" s="19" t="s">
        <v>0</v>
      </c>
      <c r="C91" s="20">
        <v>45519</v>
      </c>
      <c r="D91" s="21">
        <v>5.5563000000000002</v>
      </c>
      <c r="E91" s="19">
        <v>533</v>
      </c>
      <c r="F91" s="22" t="s">
        <v>27</v>
      </c>
      <c r="G91" s="23">
        <v>45474</v>
      </c>
      <c r="H91" s="24">
        <v>12.83</v>
      </c>
      <c r="I91" s="25">
        <v>535</v>
      </c>
      <c r="J91" s="31">
        <f t="shared" si="2"/>
        <v>6.8908250857599329</v>
      </c>
    </row>
    <row r="92" spans="1:10" ht="18" x14ac:dyDescent="0.3">
      <c r="A92" s="18">
        <v>44694</v>
      </c>
      <c r="B92" s="19" t="s">
        <v>0</v>
      </c>
      <c r="C92" s="20">
        <v>45519</v>
      </c>
      <c r="D92" s="21">
        <v>5.49</v>
      </c>
      <c r="E92" s="19">
        <v>532</v>
      </c>
      <c r="F92" s="22" t="s">
        <v>27</v>
      </c>
      <c r="G92" s="23">
        <v>45474</v>
      </c>
      <c r="H92" s="24">
        <v>12.87</v>
      </c>
      <c r="I92" s="25">
        <v>534</v>
      </c>
      <c r="J92" s="31">
        <f t="shared" si="2"/>
        <v>6.9959237842449618</v>
      </c>
    </row>
    <row r="93" spans="1:10" ht="18" x14ac:dyDescent="0.3">
      <c r="A93" s="18">
        <v>44697</v>
      </c>
      <c r="B93" s="19" t="s">
        <v>0</v>
      </c>
      <c r="C93" s="20">
        <v>45519</v>
      </c>
      <c r="D93" s="21">
        <v>5.43</v>
      </c>
      <c r="E93" s="19">
        <v>531</v>
      </c>
      <c r="F93" s="22" t="s">
        <v>27</v>
      </c>
      <c r="G93" s="23">
        <v>45474</v>
      </c>
      <c r="H93" s="24">
        <v>12.74</v>
      </c>
      <c r="I93" s="25">
        <v>533</v>
      </c>
      <c r="J93" s="31">
        <f t="shared" si="2"/>
        <v>6.9335103860381331</v>
      </c>
    </row>
    <row r="94" spans="1:10" ht="18" x14ac:dyDescent="0.3">
      <c r="A94" s="18">
        <v>44698</v>
      </c>
      <c r="B94" s="19" t="s">
        <v>0</v>
      </c>
      <c r="C94" s="20">
        <v>45519</v>
      </c>
      <c r="D94" s="21">
        <v>5.4983000000000004</v>
      </c>
      <c r="E94" s="19">
        <v>530</v>
      </c>
      <c r="F94" s="22" t="s">
        <v>27</v>
      </c>
      <c r="G94" s="23">
        <v>45474</v>
      </c>
      <c r="H94" s="24">
        <v>12.67</v>
      </c>
      <c r="I94" s="25">
        <v>532</v>
      </c>
      <c r="J94" s="31">
        <f t="shared" si="2"/>
        <v>6.7979294453085926</v>
      </c>
    </row>
    <row r="95" spans="1:10" ht="18" x14ac:dyDescent="0.3">
      <c r="A95" s="18">
        <v>44699</v>
      </c>
      <c r="B95" s="19" t="s">
        <v>0</v>
      </c>
      <c r="C95" s="20">
        <v>45519</v>
      </c>
      <c r="D95" s="21">
        <v>5.5450999999999997</v>
      </c>
      <c r="E95" s="19">
        <v>529</v>
      </c>
      <c r="F95" s="22" t="s">
        <v>27</v>
      </c>
      <c r="G95" s="23">
        <v>45474</v>
      </c>
      <c r="H95" s="24">
        <v>12.65</v>
      </c>
      <c r="I95" s="25">
        <v>531</v>
      </c>
      <c r="J95" s="31">
        <f t="shared" si="2"/>
        <v>6.7316246798762025</v>
      </c>
    </row>
    <row r="96" spans="1:10" ht="18" x14ac:dyDescent="0.3">
      <c r="A96" s="18">
        <v>44700</v>
      </c>
      <c r="B96" s="19" t="s">
        <v>0</v>
      </c>
      <c r="C96" s="20">
        <v>45519</v>
      </c>
      <c r="D96" s="21">
        <v>5.6162999999999998</v>
      </c>
      <c r="E96" s="19">
        <v>528</v>
      </c>
      <c r="F96" s="22" t="s">
        <v>27</v>
      </c>
      <c r="G96" s="23">
        <v>45474</v>
      </c>
      <c r="H96" s="24">
        <v>12.53</v>
      </c>
      <c r="I96" s="25">
        <v>530</v>
      </c>
      <c r="J96" s="31">
        <f t="shared" si="2"/>
        <v>6.5460539708359411</v>
      </c>
    </row>
    <row r="97" spans="1:10" ht="18" x14ac:dyDescent="0.3">
      <c r="A97" s="18">
        <v>44701</v>
      </c>
      <c r="B97" s="19" t="s">
        <v>0</v>
      </c>
      <c r="C97" s="20">
        <v>45519</v>
      </c>
      <c r="D97" s="21">
        <v>5.6344000000000003</v>
      </c>
      <c r="E97" s="19">
        <v>527</v>
      </c>
      <c r="F97" s="22" t="s">
        <v>27</v>
      </c>
      <c r="G97" s="23">
        <v>45474</v>
      </c>
      <c r="H97" s="24">
        <v>12.41</v>
      </c>
      <c r="I97" s="25">
        <v>529</v>
      </c>
      <c r="J97" s="31">
        <f t="shared" si="2"/>
        <v>6.4141984050650303</v>
      </c>
    </row>
    <row r="98" spans="1:10" ht="18" x14ac:dyDescent="0.3">
      <c r="A98" s="18">
        <v>44704</v>
      </c>
      <c r="B98" s="19" t="s">
        <v>0</v>
      </c>
      <c r="C98" s="20">
        <v>45519</v>
      </c>
      <c r="D98" s="21">
        <v>5.71</v>
      </c>
      <c r="E98" s="19">
        <v>526</v>
      </c>
      <c r="F98" s="22" t="s">
        <v>27</v>
      </c>
      <c r="G98" s="23">
        <v>45474</v>
      </c>
      <c r="H98" s="24">
        <v>12.37</v>
      </c>
      <c r="I98" s="25">
        <v>528</v>
      </c>
      <c r="J98" s="31">
        <f t="shared" si="2"/>
        <v>6.3002554157600921</v>
      </c>
    </row>
    <row r="99" spans="1:10" ht="18" x14ac:dyDescent="0.3">
      <c r="A99" s="18">
        <v>44705</v>
      </c>
      <c r="B99" s="19" t="s">
        <v>0</v>
      </c>
      <c r="C99" s="20">
        <v>45519</v>
      </c>
      <c r="D99" s="21">
        <v>5.82</v>
      </c>
      <c r="E99" s="19">
        <v>525</v>
      </c>
      <c r="F99" s="22" t="s">
        <v>27</v>
      </c>
      <c r="G99" s="23">
        <v>45474</v>
      </c>
      <c r="H99" s="24">
        <v>12.6</v>
      </c>
      <c r="I99" s="25">
        <v>527</v>
      </c>
      <c r="J99" s="31">
        <f t="shared" si="2"/>
        <v>6.4071064071063999</v>
      </c>
    </row>
    <row r="100" spans="1:10" ht="18" x14ac:dyDescent="0.3">
      <c r="A100" s="18">
        <v>44706</v>
      </c>
      <c r="B100" s="19" t="s">
        <v>0</v>
      </c>
      <c r="C100" s="20">
        <v>45519</v>
      </c>
      <c r="D100" s="21">
        <v>5.8544</v>
      </c>
      <c r="E100" s="19">
        <v>524</v>
      </c>
      <c r="F100" s="22" t="s">
        <v>27</v>
      </c>
      <c r="G100" s="23">
        <v>45474</v>
      </c>
      <c r="H100" s="24">
        <v>12.58</v>
      </c>
      <c r="I100" s="25">
        <v>526</v>
      </c>
      <c r="J100" s="31">
        <f t="shared" si="2"/>
        <v>6.3536329146450132</v>
      </c>
    </row>
    <row r="101" spans="1:10" ht="18" x14ac:dyDescent="0.3">
      <c r="A101" s="18">
        <v>44707</v>
      </c>
      <c r="B101" s="19" t="s">
        <v>0</v>
      </c>
      <c r="C101" s="20">
        <v>45519</v>
      </c>
      <c r="D101" s="21">
        <v>5.83</v>
      </c>
      <c r="E101" s="19">
        <v>523</v>
      </c>
      <c r="F101" s="22" t="s">
        <v>27</v>
      </c>
      <c r="G101" s="23">
        <v>45474</v>
      </c>
      <c r="H101" s="24">
        <v>12.4</v>
      </c>
      <c r="I101" s="25">
        <v>525</v>
      </c>
      <c r="J101" s="31">
        <f t="shared" si="2"/>
        <v>6.2080695454975077</v>
      </c>
    </row>
    <row r="102" spans="1:10" ht="18" x14ac:dyDescent="0.3">
      <c r="A102" s="18">
        <v>44708</v>
      </c>
      <c r="B102" s="19" t="s">
        <v>0</v>
      </c>
      <c r="C102" s="20">
        <v>45519</v>
      </c>
      <c r="D102" s="21">
        <v>5.9051</v>
      </c>
      <c r="E102" s="19">
        <v>522</v>
      </c>
      <c r="F102" s="22" t="s">
        <v>27</v>
      </c>
      <c r="G102" s="23">
        <v>45474</v>
      </c>
      <c r="H102" s="24">
        <v>12.42</v>
      </c>
      <c r="I102" s="25">
        <v>524</v>
      </c>
      <c r="J102" s="31">
        <f t="shared" si="2"/>
        <v>6.1516395338846008</v>
      </c>
    </row>
    <row r="103" spans="1:10" ht="18" x14ac:dyDescent="0.3">
      <c r="A103" s="18">
        <v>44711</v>
      </c>
      <c r="B103" s="19" t="s">
        <v>0</v>
      </c>
      <c r="C103" s="20">
        <v>45519</v>
      </c>
      <c r="D103" s="21">
        <v>5.9767000000000001</v>
      </c>
      <c r="E103" s="19">
        <v>521</v>
      </c>
      <c r="F103" s="22" t="s">
        <v>27</v>
      </c>
      <c r="G103" s="23">
        <v>45474</v>
      </c>
      <c r="H103" s="24">
        <v>12.63</v>
      </c>
      <c r="I103" s="25">
        <v>523</v>
      </c>
      <c r="J103" s="31">
        <f t="shared" si="2"/>
        <v>6.2780781058478174</v>
      </c>
    </row>
    <row r="104" spans="1:10" ht="18" x14ac:dyDescent="0.3">
      <c r="A104" s="18">
        <v>44712</v>
      </c>
      <c r="B104" s="19" t="s">
        <v>0</v>
      </c>
      <c r="C104" s="20">
        <v>45519</v>
      </c>
      <c r="D104" s="21">
        <v>5.8067000000000002</v>
      </c>
      <c r="E104" s="19">
        <v>520</v>
      </c>
      <c r="F104" s="22" t="s">
        <v>27</v>
      </c>
      <c r="G104" s="23">
        <v>45474</v>
      </c>
      <c r="H104" s="24">
        <v>12.53</v>
      </c>
      <c r="I104" s="25">
        <v>522</v>
      </c>
      <c r="J104" s="31">
        <f t="shared" si="2"/>
        <v>6.3543234974722695</v>
      </c>
    </row>
    <row r="105" spans="1:10" ht="18" x14ac:dyDescent="0.3">
      <c r="A105" s="18">
        <v>44713</v>
      </c>
      <c r="B105" s="19" t="s">
        <v>0</v>
      </c>
      <c r="C105" s="20">
        <v>45519</v>
      </c>
      <c r="D105" s="21">
        <v>5.7298999999999998</v>
      </c>
      <c r="E105" s="19">
        <v>519</v>
      </c>
      <c r="F105" s="22" t="s">
        <v>27</v>
      </c>
      <c r="G105" s="23">
        <v>45474</v>
      </c>
      <c r="H105" s="24">
        <v>12.63</v>
      </c>
      <c r="I105" s="25">
        <v>521</v>
      </c>
      <c r="J105" s="31">
        <f t="shared" si="2"/>
        <v>6.5261576904924734</v>
      </c>
    </row>
    <row r="106" spans="1:10" ht="18" x14ac:dyDescent="0.3">
      <c r="A106" s="18">
        <v>44714</v>
      </c>
      <c r="B106" s="19" t="s">
        <v>0</v>
      </c>
      <c r="C106" s="20">
        <v>45519</v>
      </c>
      <c r="D106" s="21">
        <v>5.76</v>
      </c>
      <c r="E106" s="19">
        <v>518</v>
      </c>
      <c r="F106" s="22" t="s">
        <v>27</v>
      </c>
      <c r="G106" s="23">
        <v>45474</v>
      </c>
      <c r="H106" s="24">
        <v>12.71</v>
      </c>
      <c r="I106" s="25">
        <v>520</v>
      </c>
      <c r="J106" s="31">
        <f t="shared" si="2"/>
        <v>6.5714826021179951</v>
      </c>
    </row>
    <row r="107" spans="1:10" ht="18" x14ac:dyDescent="0.3">
      <c r="A107" s="18">
        <v>44715</v>
      </c>
      <c r="B107" s="19" t="s">
        <v>0</v>
      </c>
      <c r="C107" s="20">
        <v>45519</v>
      </c>
      <c r="D107" s="21">
        <v>5.7366999999999999</v>
      </c>
      <c r="E107" s="19">
        <v>517</v>
      </c>
      <c r="F107" s="22" t="s">
        <v>27</v>
      </c>
      <c r="G107" s="23">
        <v>45474</v>
      </c>
      <c r="H107" s="24">
        <v>12.7</v>
      </c>
      <c r="I107" s="25">
        <v>519</v>
      </c>
      <c r="J107" s="31">
        <f t="shared" si="2"/>
        <v>6.5855090994895837</v>
      </c>
    </row>
    <row r="108" spans="1:10" ht="18" x14ac:dyDescent="0.3">
      <c r="A108" s="18">
        <v>44718</v>
      </c>
      <c r="B108" s="19" t="s">
        <v>0</v>
      </c>
      <c r="C108" s="20">
        <v>45519</v>
      </c>
      <c r="D108" s="21">
        <v>5.72</v>
      </c>
      <c r="E108" s="19">
        <v>516</v>
      </c>
      <c r="F108" s="22" t="s">
        <v>27</v>
      </c>
      <c r="G108" s="23">
        <v>45474</v>
      </c>
      <c r="H108" s="24">
        <v>12.73</v>
      </c>
      <c r="I108" s="25">
        <v>518</v>
      </c>
      <c r="J108" s="31">
        <f t="shared" si="2"/>
        <v>6.6307226636397987</v>
      </c>
    </row>
    <row r="109" spans="1:10" ht="18" x14ac:dyDescent="0.3">
      <c r="A109" s="18">
        <v>44719</v>
      </c>
      <c r="B109" s="19" t="s">
        <v>0</v>
      </c>
      <c r="C109" s="20">
        <v>45519</v>
      </c>
      <c r="D109" s="21">
        <v>5.8544999999999998</v>
      </c>
      <c r="E109" s="19">
        <v>515</v>
      </c>
      <c r="F109" s="22" t="s">
        <v>27</v>
      </c>
      <c r="G109" s="23">
        <v>45474</v>
      </c>
      <c r="H109" s="24">
        <v>12.92</v>
      </c>
      <c r="I109" s="25">
        <v>517</v>
      </c>
      <c r="J109" s="31">
        <f t="shared" si="2"/>
        <v>6.6747280465166758</v>
      </c>
    </row>
    <row r="110" spans="1:10" ht="18" x14ac:dyDescent="0.3">
      <c r="A110" s="18">
        <v>44720</v>
      </c>
      <c r="B110" s="19" t="s">
        <v>0</v>
      </c>
      <c r="C110" s="20">
        <v>45519</v>
      </c>
      <c r="D110" s="21">
        <v>5.8762999999999996</v>
      </c>
      <c r="E110" s="19">
        <v>514</v>
      </c>
      <c r="F110" s="22" t="s">
        <v>27</v>
      </c>
      <c r="G110" s="23">
        <v>45474</v>
      </c>
      <c r="H110" s="24">
        <v>12.93</v>
      </c>
      <c r="I110" s="25">
        <v>516</v>
      </c>
      <c r="J110" s="31">
        <f t="shared" si="2"/>
        <v>6.662208634038036</v>
      </c>
    </row>
    <row r="111" spans="1:10" ht="18" x14ac:dyDescent="0.3">
      <c r="A111" s="18">
        <v>44721</v>
      </c>
      <c r="B111" s="19" t="s">
        <v>0</v>
      </c>
      <c r="C111" s="20">
        <v>45519</v>
      </c>
      <c r="D111" s="21">
        <v>5.9158999999999997</v>
      </c>
      <c r="E111" s="19">
        <v>513</v>
      </c>
      <c r="F111" s="22" t="s">
        <v>27</v>
      </c>
      <c r="G111" s="23">
        <v>45474</v>
      </c>
      <c r="H111" s="24">
        <v>12.71</v>
      </c>
      <c r="I111" s="25">
        <v>515</v>
      </c>
      <c r="J111" s="31">
        <f t="shared" si="2"/>
        <v>6.4146176353125473</v>
      </c>
    </row>
    <row r="112" spans="1:10" ht="18" x14ac:dyDescent="0.3">
      <c r="A112" s="18">
        <v>44722</v>
      </c>
      <c r="B112" s="19" t="s">
        <v>0</v>
      </c>
      <c r="C112" s="20">
        <v>45519</v>
      </c>
      <c r="D112" s="21">
        <v>5.8734000000000002</v>
      </c>
      <c r="E112" s="19">
        <v>512</v>
      </c>
      <c r="F112" s="22" t="s">
        <v>27</v>
      </c>
      <c r="G112" s="23">
        <v>45474</v>
      </c>
      <c r="H112" s="24">
        <v>12.71</v>
      </c>
      <c r="I112" s="25">
        <v>514</v>
      </c>
      <c r="J112" s="31">
        <f t="shared" si="2"/>
        <v>6.4573348924281238</v>
      </c>
    </row>
    <row r="113" spans="1:10" ht="18" x14ac:dyDescent="0.3">
      <c r="A113" s="18">
        <v>44725</v>
      </c>
      <c r="B113" s="19" t="s">
        <v>0</v>
      </c>
      <c r="C113" s="20">
        <v>45519</v>
      </c>
      <c r="D113" s="21">
        <v>5.9771000000000001</v>
      </c>
      <c r="E113" s="19">
        <v>511</v>
      </c>
      <c r="F113" s="22" t="s">
        <v>27</v>
      </c>
      <c r="G113" s="23">
        <v>45474</v>
      </c>
      <c r="H113" s="24">
        <v>13.01</v>
      </c>
      <c r="I113" s="25">
        <v>513</v>
      </c>
      <c r="J113" s="31">
        <f t="shared" si="2"/>
        <v>6.6362450000990947</v>
      </c>
    </row>
    <row r="114" spans="1:10" ht="18" x14ac:dyDescent="0.3">
      <c r="A114" s="18">
        <v>44726</v>
      </c>
      <c r="B114" s="19" t="s">
        <v>0</v>
      </c>
      <c r="C114" s="20">
        <v>45519</v>
      </c>
      <c r="D114" s="21">
        <v>6.0766999999999998</v>
      </c>
      <c r="E114" s="19">
        <v>510</v>
      </c>
      <c r="F114" s="22" t="s">
        <v>27</v>
      </c>
      <c r="G114" s="23">
        <v>45474</v>
      </c>
      <c r="H114" s="24">
        <v>13.38</v>
      </c>
      <c r="I114" s="25">
        <v>512</v>
      </c>
      <c r="J114" s="31">
        <f t="shared" si="2"/>
        <v>6.8849238334148799</v>
      </c>
    </row>
    <row r="115" spans="1:10" ht="18" x14ac:dyDescent="0.3">
      <c r="A115" s="18">
        <v>44727</v>
      </c>
      <c r="B115" s="19" t="s">
        <v>0</v>
      </c>
      <c r="C115" s="20">
        <v>45519</v>
      </c>
      <c r="D115" s="21">
        <v>5.8322000000000003</v>
      </c>
      <c r="E115" s="19">
        <v>509</v>
      </c>
      <c r="F115" s="22" t="s">
        <v>27</v>
      </c>
      <c r="G115" s="23">
        <v>45474</v>
      </c>
      <c r="H115" s="24">
        <v>13.11</v>
      </c>
      <c r="I115" s="25">
        <v>511</v>
      </c>
      <c r="J115" s="31">
        <f t="shared" si="2"/>
        <v>6.876735057950234</v>
      </c>
    </row>
    <row r="116" spans="1:10" ht="18" x14ac:dyDescent="0.3">
      <c r="A116" s="18">
        <v>44729</v>
      </c>
      <c r="B116" s="19" t="s">
        <v>0</v>
      </c>
      <c r="C116" s="20">
        <v>45519</v>
      </c>
      <c r="D116" s="21">
        <v>5.7430000000000003</v>
      </c>
      <c r="E116" s="19">
        <v>508</v>
      </c>
      <c r="F116" s="22" t="s">
        <v>27</v>
      </c>
      <c r="G116" s="23">
        <v>45474</v>
      </c>
      <c r="H116" s="24">
        <v>12.83</v>
      </c>
      <c r="I116" s="25">
        <v>510</v>
      </c>
      <c r="J116" s="31">
        <f t="shared" si="2"/>
        <v>6.7020984840604036</v>
      </c>
    </row>
    <row r="117" spans="1:10" ht="18" x14ac:dyDescent="0.3">
      <c r="A117" s="18">
        <v>44732</v>
      </c>
      <c r="B117" s="19" t="s">
        <v>0</v>
      </c>
      <c r="C117" s="20">
        <v>45519</v>
      </c>
      <c r="D117" s="21">
        <v>5.7866</v>
      </c>
      <c r="E117" s="19">
        <v>507</v>
      </c>
      <c r="F117" s="22" t="s">
        <v>27</v>
      </c>
      <c r="G117" s="23">
        <v>45474</v>
      </c>
      <c r="H117" s="24">
        <v>12.8</v>
      </c>
      <c r="I117" s="25">
        <v>509</v>
      </c>
      <c r="J117" s="31">
        <f t="shared" si="2"/>
        <v>6.6297621815995633</v>
      </c>
    </row>
    <row r="118" spans="1:10" ht="18" x14ac:dyDescent="0.3">
      <c r="A118" s="18">
        <v>44733</v>
      </c>
      <c r="B118" s="19" t="s">
        <v>0</v>
      </c>
      <c r="C118" s="20">
        <v>45519</v>
      </c>
      <c r="D118" s="21">
        <v>5.9443000000000001</v>
      </c>
      <c r="E118" s="19">
        <v>506</v>
      </c>
      <c r="F118" s="22" t="s">
        <v>27</v>
      </c>
      <c r="G118" s="23">
        <v>45474</v>
      </c>
      <c r="H118" s="24">
        <v>12.78</v>
      </c>
      <c r="I118" s="25">
        <v>508</v>
      </c>
      <c r="J118" s="31">
        <f t="shared" si="2"/>
        <v>6.4521640144868497</v>
      </c>
    </row>
    <row r="119" spans="1:10" ht="18" x14ac:dyDescent="0.3">
      <c r="A119" s="18">
        <v>44734</v>
      </c>
      <c r="B119" s="19" t="s">
        <v>0</v>
      </c>
      <c r="C119" s="20">
        <v>45519</v>
      </c>
      <c r="D119" s="21">
        <v>6.0731000000000002</v>
      </c>
      <c r="E119" s="19">
        <v>505</v>
      </c>
      <c r="F119" s="22" t="s">
        <v>27</v>
      </c>
      <c r="G119" s="23">
        <v>45474</v>
      </c>
      <c r="H119" s="24">
        <v>12.65</v>
      </c>
      <c r="I119" s="25">
        <v>507</v>
      </c>
      <c r="J119" s="31">
        <f t="shared" si="2"/>
        <v>6.2003467420109315</v>
      </c>
    </row>
    <row r="120" spans="1:10" ht="18" x14ac:dyDescent="0.3">
      <c r="A120" s="18">
        <v>44735</v>
      </c>
      <c r="B120" s="19" t="s">
        <v>0</v>
      </c>
      <c r="C120" s="20">
        <v>45519</v>
      </c>
      <c r="D120" s="21">
        <v>6.0252999999999997</v>
      </c>
      <c r="E120" s="19">
        <v>504</v>
      </c>
      <c r="F120" s="22" t="s">
        <v>27</v>
      </c>
      <c r="G120" s="23">
        <v>45474</v>
      </c>
      <c r="H120" s="24">
        <v>12.54</v>
      </c>
      <c r="I120" s="25">
        <v>506</v>
      </c>
      <c r="J120" s="31">
        <f t="shared" si="2"/>
        <v>6.1444768371322844</v>
      </c>
    </row>
    <row r="121" spans="1:10" ht="18" x14ac:dyDescent="0.3">
      <c r="A121" s="18">
        <v>44736</v>
      </c>
      <c r="B121" s="19" t="s">
        <v>0</v>
      </c>
      <c r="C121" s="20">
        <v>45519</v>
      </c>
      <c r="D121" s="21">
        <v>5.9717000000000002</v>
      </c>
      <c r="E121" s="19">
        <v>503</v>
      </c>
      <c r="F121" s="22" t="s">
        <v>27</v>
      </c>
      <c r="G121" s="23">
        <v>45474</v>
      </c>
      <c r="H121" s="24">
        <v>12.82</v>
      </c>
      <c r="I121" s="25">
        <v>505</v>
      </c>
      <c r="J121" s="31">
        <f t="shared" si="2"/>
        <v>6.4623857124119111</v>
      </c>
    </row>
    <row r="122" spans="1:10" ht="18" x14ac:dyDescent="0.3">
      <c r="A122" s="18">
        <v>44739</v>
      </c>
      <c r="B122" s="19" t="s">
        <v>0</v>
      </c>
      <c r="C122" s="20">
        <v>45519</v>
      </c>
      <c r="D122" s="21">
        <v>6.0233999999999996</v>
      </c>
      <c r="E122" s="19">
        <v>502</v>
      </c>
      <c r="F122" s="22" t="s">
        <v>27</v>
      </c>
      <c r="G122" s="23">
        <v>45474</v>
      </c>
      <c r="H122" s="24">
        <v>12.9</v>
      </c>
      <c r="I122" s="25">
        <v>504</v>
      </c>
      <c r="J122" s="31">
        <f t="shared" si="2"/>
        <v>6.4859266916548641</v>
      </c>
    </row>
    <row r="123" spans="1:10" ht="18" x14ac:dyDescent="0.3">
      <c r="A123" s="18">
        <v>44740</v>
      </c>
      <c r="B123" s="19" t="s">
        <v>0</v>
      </c>
      <c r="C123" s="20">
        <v>45519</v>
      </c>
      <c r="D123" s="21">
        <v>6.1940999999999997</v>
      </c>
      <c r="E123" s="19">
        <v>501</v>
      </c>
      <c r="F123" s="22" t="s">
        <v>27</v>
      </c>
      <c r="G123" s="23">
        <v>45474</v>
      </c>
      <c r="H123" s="24">
        <v>13.21</v>
      </c>
      <c r="I123" s="25">
        <v>503</v>
      </c>
      <c r="J123" s="31">
        <f t="shared" si="2"/>
        <v>6.6066758887734611</v>
      </c>
    </row>
    <row r="124" spans="1:10" ht="18" x14ac:dyDescent="0.3">
      <c r="A124" s="18">
        <v>44741</v>
      </c>
      <c r="B124" s="19" t="s">
        <v>0</v>
      </c>
      <c r="C124" s="20">
        <v>45519</v>
      </c>
      <c r="D124" s="21">
        <v>6.2731000000000003</v>
      </c>
      <c r="E124" s="19">
        <v>500</v>
      </c>
      <c r="F124" s="22" t="s">
        <v>27</v>
      </c>
      <c r="G124" s="23">
        <v>45474</v>
      </c>
      <c r="H124" s="24">
        <v>13.19</v>
      </c>
      <c r="I124" s="25">
        <v>502</v>
      </c>
      <c r="J124" s="31">
        <f t="shared" si="2"/>
        <v>6.5086084813560374</v>
      </c>
    </row>
    <row r="125" spans="1:10" ht="18" x14ac:dyDescent="0.3">
      <c r="A125" s="18">
        <v>44742</v>
      </c>
      <c r="B125" s="19" t="s">
        <v>0</v>
      </c>
      <c r="C125" s="20">
        <v>45519</v>
      </c>
      <c r="D125" s="21">
        <v>6.2099000000000002</v>
      </c>
      <c r="E125" s="19">
        <v>499</v>
      </c>
      <c r="F125" s="22" t="s">
        <v>27</v>
      </c>
      <c r="G125" s="23">
        <v>45474</v>
      </c>
      <c r="H125" s="24">
        <v>13.02</v>
      </c>
      <c r="I125" s="25">
        <v>501</v>
      </c>
      <c r="J125" s="31">
        <f t="shared" si="2"/>
        <v>6.4119258185912908</v>
      </c>
    </row>
    <row r="126" spans="1:10" ht="18" x14ac:dyDescent="0.3">
      <c r="A126" s="18">
        <v>44743</v>
      </c>
      <c r="B126" s="19" t="s">
        <v>0</v>
      </c>
      <c r="C126" s="20">
        <v>45519</v>
      </c>
      <c r="D126" s="21">
        <v>6.3573000000000004</v>
      </c>
      <c r="E126" s="19">
        <v>498</v>
      </c>
      <c r="F126" s="22" t="s">
        <v>27</v>
      </c>
      <c r="G126" s="23">
        <v>45474</v>
      </c>
      <c r="H126" s="24">
        <v>12.93</v>
      </c>
      <c r="I126" s="25">
        <v>500</v>
      </c>
      <c r="J126" s="31">
        <f t="shared" si="2"/>
        <v>6.179829687289895</v>
      </c>
    </row>
    <row r="127" spans="1:10" ht="18" x14ac:dyDescent="0.3">
      <c r="A127" s="18">
        <v>44746</v>
      </c>
      <c r="B127" s="19" t="s">
        <v>0</v>
      </c>
      <c r="C127" s="20">
        <v>45519</v>
      </c>
      <c r="D127" s="21">
        <v>6.43</v>
      </c>
      <c r="E127" s="19">
        <v>497</v>
      </c>
      <c r="F127" s="22" t="s">
        <v>27</v>
      </c>
      <c r="G127" s="23">
        <v>45474</v>
      </c>
      <c r="H127" s="24">
        <v>13.06</v>
      </c>
      <c r="I127" s="25">
        <v>499</v>
      </c>
      <c r="J127" s="31">
        <f t="shared" si="2"/>
        <v>6.2294465846095992</v>
      </c>
    </row>
    <row r="128" spans="1:10" ht="18" x14ac:dyDescent="0.3">
      <c r="A128" s="18">
        <v>44747</v>
      </c>
      <c r="B128" s="19" t="s">
        <v>0</v>
      </c>
      <c r="C128" s="20">
        <v>45519</v>
      </c>
      <c r="D128" s="21">
        <v>6.5381999999999998</v>
      </c>
      <c r="E128" s="19">
        <v>496</v>
      </c>
      <c r="F128" s="22" t="s">
        <v>27</v>
      </c>
      <c r="G128" s="23">
        <v>45474</v>
      </c>
      <c r="H128" s="24">
        <v>13.17</v>
      </c>
      <c r="I128" s="25">
        <v>498</v>
      </c>
      <c r="J128" s="31">
        <f t="shared" si="2"/>
        <v>6.2248095049475038</v>
      </c>
    </row>
    <row r="129" spans="1:10" ht="18" x14ac:dyDescent="0.3">
      <c r="A129" s="18">
        <v>44748</v>
      </c>
      <c r="B129" s="19" t="s">
        <v>0</v>
      </c>
      <c r="C129" s="20">
        <v>45519</v>
      </c>
      <c r="D129" s="21">
        <v>6.6436000000000002</v>
      </c>
      <c r="E129" s="19">
        <v>495</v>
      </c>
      <c r="F129" s="22" t="s">
        <v>27</v>
      </c>
      <c r="G129" s="23">
        <v>45474</v>
      </c>
      <c r="H129" s="24">
        <v>13.19</v>
      </c>
      <c r="I129" s="25">
        <v>497</v>
      </c>
      <c r="J129" s="31">
        <f t="shared" si="2"/>
        <v>6.1385774673773152</v>
      </c>
    </row>
    <row r="130" spans="1:10" ht="18" x14ac:dyDescent="0.3">
      <c r="A130" s="18">
        <v>44749</v>
      </c>
      <c r="B130" s="19" t="s">
        <v>0</v>
      </c>
      <c r="C130" s="20">
        <v>45519</v>
      </c>
      <c r="D130" s="21">
        <v>6.66</v>
      </c>
      <c r="E130" s="19">
        <v>494</v>
      </c>
      <c r="F130" s="22" t="s">
        <v>27</v>
      </c>
      <c r="G130" s="23">
        <v>45474</v>
      </c>
      <c r="H130" s="24">
        <v>13.13</v>
      </c>
      <c r="I130" s="25">
        <v>496</v>
      </c>
      <c r="J130" s="31">
        <f t="shared" si="2"/>
        <v>6.0660041252578178</v>
      </c>
    </row>
    <row r="131" spans="1:10" ht="18" x14ac:dyDescent="0.3">
      <c r="A131" s="18">
        <v>44750</v>
      </c>
      <c r="B131" s="19" t="s">
        <v>0</v>
      </c>
      <c r="C131" s="20">
        <v>45519</v>
      </c>
      <c r="D131" s="21">
        <v>6.7839999999999998</v>
      </c>
      <c r="E131" s="19">
        <v>493</v>
      </c>
      <c r="F131" s="22" t="s">
        <v>27</v>
      </c>
      <c r="G131" s="23">
        <v>45474</v>
      </c>
      <c r="H131" s="24">
        <v>13.27</v>
      </c>
      <c r="I131" s="25">
        <v>495</v>
      </c>
      <c r="J131" s="31">
        <f t="shared" ref="J131:J194" si="3">((1+H131/100)/(1+D131/100)-1)*100</f>
        <v>6.0739436619718479</v>
      </c>
    </row>
    <row r="132" spans="1:10" ht="18" x14ac:dyDescent="0.3">
      <c r="A132" s="18">
        <v>44753</v>
      </c>
      <c r="B132" s="19" t="s">
        <v>0</v>
      </c>
      <c r="C132" s="20">
        <v>45519</v>
      </c>
      <c r="D132" s="21">
        <v>6.9192</v>
      </c>
      <c r="E132" s="19">
        <v>492</v>
      </c>
      <c r="F132" s="22" t="s">
        <v>27</v>
      </c>
      <c r="G132" s="23">
        <v>45474</v>
      </c>
      <c r="H132" s="24">
        <v>13.56</v>
      </c>
      <c r="I132" s="25">
        <v>494</v>
      </c>
      <c r="J132" s="31">
        <f t="shared" si="3"/>
        <v>6.2110453501335705</v>
      </c>
    </row>
    <row r="133" spans="1:10" ht="18" x14ac:dyDescent="0.3">
      <c r="A133" s="18">
        <v>44754</v>
      </c>
      <c r="B133" s="19" t="s">
        <v>0</v>
      </c>
      <c r="C133" s="20">
        <v>45519</v>
      </c>
      <c r="D133" s="21">
        <v>6.9381000000000004</v>
      </c>
      <c r="E133" s="19">
        <v>491</v>
      </c>
      <c r="F133" s="22" t="s">
        <v>27</v>
      </c>
      <c r="G133" s="23">
        <v>45474</v>
      </c>
      <c r="H133" s="24">
        <v>13.36</v>
      </c>
      <c r="I133" s="25">
        <v>493</v>
      </c>
      <c r="J133" s="31">
        <f t="shared" si="3"/>
        <v>6.0052497659861093</v>
      </c>
    </row>
    <row r="134" spans="1:10" ht="18" x14ac:dyDescent="0.3">
      <c r="A134" s="18">
        <v>44755</v>
      </c>
      <c r="B134" s="19" t="s">
        <v>0</v>
      </c>
      <c r="C134" s="20">
        <v>45519</v>
      </c>
      <c r="D134" s="21">
        <v>6.9550999999999998</v>
      </c>
      <c r="E134" s="19">
        <v>490</v>
      </c>
      <c r="F134" s="22" t="s">
        <v>27</v>
      </c>
      <c r="G134" s="23">
        <v>45474</v>
      </c>
      <c r="H134" s="24">
        <v>13.4</v>
      </c>
      <c r="I134" s="25">
        <v>492</v>
      </c>
      <c r="J134" s="31">
        <f t="shared" si="3"/>
        <v>6.0257996112387247</v>
      </c>
    </row>
    <row r="135" spans="1:10" ht="18" x14ac:dyDescent="0.3">
      <c r="A135" s="18">
        <v>44756</v>
      </c>
      <c r="B135" s="19" t="s">
        <v>0</v>
      </c>
      <c r="C135" s="20">
        <v>45519</v>
      </c>
      <c r="D135" s="21">
        <v>7.0869999999999997</v>
      </c>
      <c r="E135" s="19">
        <v>489</v>
      </c>
      <c r="F135" s="22" t="s">
        <v>27</v>
      </c>
      <c r="G135" s="23">
        <v>45474</v>
      </c>
      <c r="H135" s="24">
        <v>13.55</v>
      </c>
      <c r="I135" s="25">
        <v>491</v>
      </c>
      <c r="J135" s="31">
        <f t="shared" si="3"/>
        <v>6.0352797258304003</v>
      </c>
    </row>
    <row r="136" spans="1:10" ht="18" x14ac:dyDescent="0.3">
      <c r="A136" s="18">
        <v>44757</v>
      </c>
      <c r="B136" s="19" t="s">
        <v>0</v>
      </c>
      <c r="C136" s="20">
        <v>45519</v>
      </c>
      <c r="D136" s="21">
        <v>7.07</v>
      </c>
      <c r="E136" s="19">
        <v>488</v>
      </c>
      <c r="F136" s="22" t="s">
        <v>27</v>
      </c>
      <c r="G136" s="23">
        <v>45474</v>
      </c>
      <c r="H136" s="24">
        <v>13.43</v>
      </c>
      <c r="I136" s="25">
        <v>490</v>
      </c>
      <c r="J136" s="31">
        <f t="shared" si="3"/>
        <v>5.9400392266741431</v>
      </c>
    </row>
    <row r="137" spans="1:10" ht="18" x14ac:dyDescent="0.3">
      <c r="A137" s="18">
        <v>44760</v>
      </c>
      <c r="B137" s="19" t="s">
        <v>0</v>
      </c>
      <c r="C137" s="20">
        <v>45519</v>
      </c>
      <c r="D137" s="21">
        <v>7.2206000000000001</v>
      </c>
      <c r="E137" s="19">
        <v>486</v>
      </c>
      <c r="F137" s="22" t="s">
        <v>27</v>
      </c>
      <c r="G137" s="23">
        <v>45474</v>
      </c>
      <c r="H137" s="24">
        <v>13.65</v>
      </c>
      <c r="I137" s="25">
        <v>489</v>
      </c>
      <c r="J137" s="31">
        <f t="shared" si="3"/>
        <v>5.9964223292912067</v>
      </c>
    </row>
    <row r="138" spans="1:10" ht="18" x14ac:dyDescent="0.3">
      <c r="A138" s="18">
        <v>44761</v>
      </c>
      <c r="B138" s="19" t="s">
        <v>0</v>
      </c>
      <c r="C138" s="20">
        <v>45519</v>
      </c>
      <c r="D138" s="21">
        <v>7.3471000000000002</v>
      </c>
      <c r="E138" s="19">
        <v>485</v>
      </c>
      <c r="F138" s="22" t="s">
        <v>27</v>
      </c>
      <c r="G138" s="23">
        <v>45474</v>
      </c>
      <c r="H138" s="24">
        <v>13.74</v>
      </c>
      <c r="I138" s="25">
        <v>488</v>
      </c>
      <c r="J138" s="31">
        <f t="shared" si="3"/>
        <v>5.9553541735174909</v>
      </c>
    </row>
    <row r="139" spans="1:10" ht="18" x14ac:dyDescent="0.3">
      <c r="A139" s="18">
        <v>44762</v>
      </c>
      <c r="B139" s="19" t="s">
        <v>0</v>
      </c>
      <c r="C139" s="20">
        <v>45519</v>
      </c>
      <c r="D139" s="21">
        <v>7.2111999999999998</v>
      </c>
      <c r="E139" s="19">
        <v>484</v>
      </c>
      <c r="F139" s="22" t="s">
        <v>27</v>
      </c>
      <c r="G139" s="23">
        <v>45474</v>
      </c>
      <c r="H139" s="24">
        <v>13.6</v>
      </c>
      <c r="I139" s="25">
        <v>487</v>
      </c>
      <c r="J139" s="31">
        <f t="shared" si="3"/>
        <v>5.9590789022042623</v>
      </c>
    </row>
    <row r="140" spans="1:10" ht="18" x14ac:dyDescent="0.3">
      <c r="A140" s="18">
        <v>44763</v>
      </c>
      <c r="B140" s="19" t="s">
        <v>0</v>
      </c>
      <c r="C140" s="20">
        <v>45519</v>
      </c>
      <c r="D140" s="21">
        <v>7.2404999999999999</v>
      </c>
      <c r="E140" s="19">
        <v>483</v>
      </c>
      <c r="F140" s="22" t="s">
        <v>27</v>
      </c>
      <c r="G140" s="23">
        <v>45474</v>
      </c>
      <c r="H140" s="24">
        <v>13.71</v>
      </c>
      <c r="I140" s="25">
        <v>486</v>
      </c>
      <c r="J140" s="31">
        <f t="shared" si="3"/>
        <v>6.0327021973974437</v>
      </c>
    </row>
    <row r="141" spans="1:10" ht="18" x14ac:dyDescent="0.3">
      <c r="A141" s="18">
        <v>44764</v>
      </c>
      <c r="B141" s="19" t="s">
        <v>0</v>
      </c>
      <c r="C141" s="20">
        <v>45519</v>
      </c>
      <c r="D141" s="21">
        <v>7.18</v>
      </c>
      <c r="E141" s="19">
        <v>482</v>
      </c>
      <c r="F141" s="22" t="s">
        <v>27</v>
      </c>
      <c r="G141" s="23">
        <v>45474</v>
      </c>
      <c r="H141" s="24">
        <v>13.54</v>
      </c>
      <c r="I141" s="25">
        <v>485</v>
      </c>
      <c r="J141" s="31">
        <f t="shared" si="3"/>
        <v>5.9339428997947197</v>
      </c>
    </row>
    <row r="142" spans="1:10" ht="18" x14ac:dyDescent="0.3">
      <c r="A142" s="18">
        <v>44767</v>
      </c>
      <c r="B142" s="19" t="s">
        <v>0</v>
      </c>
      <c r="C142" s="20">
        <v>45519</v>
      </c>
      <c r="D142" s="21">
        <v>7.2053000000000003</v>
      </c>
      <c r="E142" s="19">
        <v>481</v>
      </c>
      <c r="F142" s="22" t="s">
        <v>27</v>
      </c>
      <c r="G142" s="23">
        <v>45474</v>
      </c>
      <c r="H142" s="24">
        <v>13.44</v>
      </c>
      <c r="I142" s="25">
        <v>484</v>
      </c>
      <c r="J142" s="31">
        <f t="shared" si="3"/>
        <v>5.8156639643749175</v>
      </c>
    </row>
    <row r="143" spans="1:10" ht="18" x14ac:dyDescent="0.3">
      <c r="A143" s="18">
        <v>44768</v>
      </c>
      <c r="B143" s="19" t="s">
        <v>0</v>
      </c>
      <c r="C143" s="20">
        <v>45519</v>
      </c>
      <c r="D143" s="21">
        <v>7.2548000000000004</v>
      </c>
      <c r="E143" s="19">
        <v>480</v>
      </c>
      <c r="F143" s="22" t="s">
        <v>27</v>
      </c>
      <c r="G143" s="23">
        <v>45474</v>
      </c>
      <c r="H143" s="24">
        <v>13.45</v>
      </c>
      <c r="I143" s="25">
        <v>483</v>
      </c>
      <c r="J143" s="31">
        <f t="shared" si="3"/>
        <v>5.7761517433252418</v>
      </c>
    </row>
    <row r="144" spans="1:10" ht="18" x14ac:dyDescent="0.3">
      <c r="A144" s="18">
        <v>44769</v>
      </c>
      <c r="B144" s="19" t="s">
        <v>0</v>
      </c>
      <c r="C144" s="20">
        <v>45519</v>
      </c>
      <c r="D144" s="21">
        <v>7.1409000000000002</v>
      </c>
      <c r="E144" s="19">
        <v>480</v>
      </c>
      <c r="F144" s="22" t="s">
        <v>27</v>
      </c>
      <c r="G144" s="23">
        <v>45474</v>
      </c>
      <c r="H144" s="24">
        <v>13.34</v>
      </c>
      <c r="I144" s="25">
        <v>482</v>
      </c>
      <c r="J144" s="31">
        <f t="shared" si="3"/>
        <v>5.7859323563643761</v>
      </c>
    </row>
    <row r="145" spans="1:10" ht="18" x14ac:dyDescent="0.3">
      <c r="A145" s="18">
        <v>44770</v>
      </c>
      <c r="B145" s="19" t="s">
        <v>0</v>
      </c>
      <c r="C145" s="20">
        <v>45519</v>
      </c>
      <c r="D145" s="21">
        <v>6.8711000000000002</v>
      </c>
      <c r="E145" s="19">
        <v>479</v>
      </c>
      <c r="F145" s="22" t="s">
        <v>27</v>
      </c>
      <c r="G145" s="23">
        <v>45474</v>
      </c>
      <c r="H145" s="24">
        <v>13.15</v>
      </c>
      <c r="I145" s="25">
        <v>481</v>
      </c>
      <c r="J145" s="31">
        <f t="shared" si="3"/>
        <v>5.8752085456217795</v>
      </c>
    </row>
    <row r="146" spans="1:10" ht="18" x14ac:dyDescent="0.3">
      <c r="A146" s="18">
        <v>44771</v>
      </c>
      <c r="B146" s="19" t="s">
        <v>0</v>
      </c>
      <c r="C146" s="20">
        <v>45519</v>
      </c>
      <c r="D146" s="21">
        <v>6.6689999999999996</v>
      </c>
      <c r="E146" s="19">
        <v>478</v>
      </c>
      <c r="F146" s="22" t="s">
        <v>27</v>
      </c>
      <c r="G146" s="23">
        <v>45474</v>
      </c>
      <c r="H146" s="24">
        <v>12.97</v>
      </c>
      <c r="I146" s="25">
        <v>480</v>
      </c>
      <c r="J146" s="31">
        <f t="shared" si="3"/>
        <v>5.9070582831000529</v>
      </c>
    </row>
    <row r="147" spans="1:10" ht="18" x14ac:dyDescent="0.3">
      <c r="A147" s="18">
        <v>44774</v>
      </c>
      <c r="B147" s="19" t="s">
        <v>0</v>
      </c>
      <c r="C147" s="20">
        <v>45519</v>
      </c>
      <c r="D147" s="21">
        <v>6.6357999999999997</v>
      </c>
      <c r="E147" s="19">
        <v>477</v>
      </c>
      <c r="F147" s="22" t="s">
        <v>27</v>
      </c>
      <c r="G147" s="23">
        <v>45474</v>
      </c>
      <c r="H147" s="24">
        <v>12.86</v>
      </c>
      <c r="I147" s="25">
        <v>479</v>
      </c>
      <c r="J147" s="31">
        <f t="shared" si="3"/>
        <v>5.836876546150549</v>
      </c>
    </row>
    <row r="148" spans="1:10" ht="18" x14ac:dyDescent="0.3">
      <c r="A148" s="18">
        <v>44775</v>
      </c>
      <c r="B148" s="19" t="s">
        <v>0</v>
      </c>
      <c r="C148" s="20">
        <v>45519</v>
      </c>
      <c r="D148" s="21">
        <v>6.6981999999999999</v>
      </c>
      <c r="E148" s="19">
        <v>476</v>
      </c>
      <c r="F148" s="22" t="s">
        <v>27</v>
      </c>
      <c r="G148" s="23">
        <v>45474</v>
      </c>
      <c r="H148" s="24">
        <v>12.94</v>
      </c>
      <c r="I148" s="25">
        <v>478</v>
      </c>
      <c r="J148" s="31">
        <f t="shared" si="3"/>
        <v>5.8499581061348671</v>
      </c>
    </row>
    <row r="149" spans="1:10" ht="18" x14ac:dyDescent="0.3">
      <c r="A149" s="18">
        <v>44776</v>
      </c>
      <c r="B149" s="19" t="s">
        <v>0</v>
      </c>
      <c r="C149" s="20">
        <v>45519</v>
      </c>
      <c r="D149" s="21">
        <v>6.6154000000000002</v>
      </c>
      <c r="E149" s="19">
        <v>475</v>
      </c>
      <c r="F149" s="22" t="s">
        <v>27</v>
      </c>
      <c r="G149" s="23">
        <v>45474</v>
      </c>
      <c r="H149" s="24">
        <v>12.86</v>
      </c>
      <c r="I149" s="25">
        <v>477</v>
      </c>
      <c r="J149" s="31">
        <f t="shared" si="3"/>
        <v>5.8571275819440771</v>
      </c>
    </row>
    <row r="150" spans="1:10" ht="18" x14ac:dyDescent="0.3">
      <c r="A150" s="18">
        <v>44777</v>
      </c>
      <c r="B150" s="19" t="s">
        <v>0</v>
      </c>
      <c r="C150" s="20">
        <v>45519</v>
      </c>
      <c r="D150" s="21">
        <v>6.2249999999999996</v>
      </c>
      <c r="E150" s="19">
        <v>474</v>
      </c>
      <c r="F150" s="22" t="s">
        <v>27</v>
      </c>
      <c r="G150" s="23">
        <v>45474</v>
      </c>
      <c r="H150" s="24">
        <v>12.49</v>
      </c>
      <c r="I150" s="25">
        <v>476</v>
      </c>
      <c r="J150" s="31">
        <f t="shared" si="3"/>
        <v>5.8978583196046319</v>
      </c>
    </row>
    <row r="151" spans="1:10" ht="18" x14ac:dyDescent="0.3">
      <c r="A151" s="18">
        <v>44778</v>
      </c>
      <c r="B151" s="19" t="s">
        <v>0</v>
      </c>
      <c r="C151" s="20">
        <v>45519</v>
      </c>
      <c r="D151" s="21">
        <v>6.1673999999999998</v>
      </c>
      <c r="E151" s="19">
        <v>473</v>
      </c>
      <c r="F151" s="22" t="s">
        <v>27</v>
      </c>
      <c r="G151" s="23">
        <v>45474</v>
      </c>
      <c r="H151" s="24">
        <v>12.5</v>
      </c>
      <c r="I151" s="25">
        <v>475</v>
      </c>
      <c r="J151" s="31">
        <f t="shared" si="3"/>
        <v>5.9647311698317829</v>
      </c>
    </row>
    <row r="152" spans="1:10" ht="18" x14ac:dyDescent="0.3">
      <c r="A152" s="18">
        <v>44781</v>
      </c>
      <c r="B152" s="19" t="s">
        <v>0</v>
      </c>
      <c r="C152" s="20">
        <v>45519</v>
      </c>
      <c r="D152" s="21">
        <v>6.1717000000000004</v>
      </c>
      <c r="E152" s="19">
        <v>472</v>
      </c>
      <c r="F152" s="22" t="s">
        <v>27</v>
      </c>
      <c r="G152" s="23">
        <v>45474</v>
      </c>
      <c r="H152" s="24">
        <v>12.34</v>
      </c>
      <c r="I152" s="25">
        <v>474</v>
      </c>
      <c r="J152" s="31">
        <f t="shared" si="3"/>
        <v>5.8097402603518589</v>
      </c>
    </row>
    <row r="153" spans="1:10" ht="18" x14ac:dyDescent="0.3">
      <c r="A153" s="18">
        <v>44782</v>
      </c>
      <c r="B153" s="19" t="s">
        <v>0</v>
      </c>
      <c r="C153" s="20">
        <v>45519</v>
      </c>
      <c r="D153" s="21">
        <v>6.2595000000000001</v>
      </c>
      <c r="E153" s="19">
        <v>471</v>
      </c>
      <c r="F153" s="22" t="s">
        <v>27</v>
      </c>
      <c r="G153" s="23">
        <v>45474</v>
      </c>
      <c r="H153" s="24">
        <v>12.37</v>
      </c>
      <c r="I153" s="25">
        <v>473</v>
      </c>
      <c r="J153" s="31">
        <f t="shared" si="3"/>
        <v>5.7505446571835872</v>
      </c>
    </row>
    <row r="154" spans="1:10" ht="18" x14ac:dyDescent="0.3">
      <c r="A154" s="18">
        <v>44783</v>
      </c>
      <c r="B154" s="19" t="s">
        <v>0</v>
      </c>
      <c r="C154" s="20">
        <v>45519</v>
      </c>
      <c r="D154" s="21">
        <v>6.29</v>
      </c>
      <c r="E154" s="19">
        <v>470</v>
      </c>
      <c r="F154" s="22" t="s">
        <v>27</v>
      </c>
      <c r="G154" s="23">
        <v>45474</v>
      </c>
      <c r="H154" s="24">
        <v>12.35</v>
      </c>
      <c r="I154" s="25">
        <v>472</v>
      </c>
      <c r="J154" s="31">
        <f t="shared" si="3"/>
        <v>5.7013830087496498</v>
      </c>
    </row>
    <row r="155" spans="1:10" ht="18" x14ac:dyDescent="0.3">
      <c r="A155" s="18">
        <v>44784</v>
      </c>
      <c r="B155" s="19" t="s">
        <v>0</v>
      </c>
      <c r="C155" s="20">
        <v>45519</v>
      </c>
      <c r="D155" s="21">
        <v>6.39</v>
      </c>
      <c r="E155" s="19">
        <v>469</v>
      </c>
      <c r="F155" s="22" t="s">
        <v>27</v>
      </c>
      <c r="G155" s="23">
        <v>45474</v>
      </c>
      <c r="H155" s="24">
        <v>12.41</v>
      </c>
      <c r="I155" s="25">
        <v>471</v>
      </c>
      <c r="J155" s="31">
        <f t="shared" si="3"/>
        <v>5.6584265438481163</v>
      </c>
    </row>
    <row r="156" spans="1:10" ht="18" x14ac:dyDescent="0.3">
      <c r="A156" s="18">
        <v>44785</v>
      </c>
      <c r="B156" s="19" t="s">
        <v>0</v>
      </c>
      <c r="C156" s="20">
        <v>45519</v>
      </c>
      <c r="D156" s="21">
        <v>6.2401999999999997</v>
      </c>
      <c r="E156" s="19">
        <v>468</v>
      </c>
      <c r="F156" s="22" t="s">
        <v>27</v>
      </c>
      <c r="G156" s="23">
        <v>45474</v>
      </c>
      <c r="H156" s="24">
        <v>12.22</v>
      </c>
      <c r="I156" s="25">
        <v>470</v>
      </c>
      <c r="J156" s="31">
        <f t="shared" si="3"/>
        <v>5.6285662112834922</v>
      </c>
    </row>
    <row r="157" spans="1:10" ht="18" x14ac:dyDescent="0.3">
      <c r="A157" s="18">
        <v>44788</v>
      </c>
      <c r="B157" s="19" t="s">
        <v>0</v>
      </c>
      <c r="C157" s="20">
        <v>45519</v>
      </c>
      <c r="D157" s="21">
        <v>6.24</v>
      </c>
      <c r="E157" s="19">
        <v>481</v>
      </c>
      <c r="F157" s="22" t="s">
        <v>27</v>
      </c>
      <c r="G157" s="23">
        <v>45474</v>
      </c>
      <c r="H157" s="24">
        <v>12.15</v>
      </c>
      <c r="I157" s="25">
        <v>469</v>
      </c>
      <c r="J157" s="31">
        <f t="shared" si="3"/>
        <v>5.5628765060240948</v>
      </c>
    </row>
    <row r="158" spans="1:10" ht="18" x14ac:dyDescent="0.3">
      <c r="A158" s="18">
        <v>44789</v>
      </c>
      <c r="B158" s="19" t="s">
        <v>0</v>
      </c>
      <c r="C158" s="20">
        <v>45519</v>
      </c>
      <c r="D158" s="21">
        <v>6.3327999999999998</v>
      </c>
      <c r="E158" s="19">
        <v>480</v>
      </c>
      <c r="F158" s="22" t="s">
        <v>27</v>
      </c>
      <c r="G158" s="23">
        <v>45474</v>
      </c>
      <c r="H158" s="24">
        <v>12.14</v>
      </c>
      <c r="I158" s="25">
        <v>468</v>
      </c>
      <c r="J158" s="31">
        <f t="shared" si="3"/>
        <v>5.4613440067410979</v>
      </c>
    </row>
    <row r="159" spans="1:10" ht="18" x14ac:dyDescent="0.3">
      <c r="A159" s="18">
        <v>44790</v>
      </c>
      <c r="B159" s="19" t="s">
        <v>0</v>
      </c>
      <c r="C159" s="20">
        <v>45519</v>
      </c>
      <c r="D159" s="21">
        <v>6.4461000000000004</v>
      </c>
      <c r="E159" s="19">
        <v>479</v>
      </c>
      <c r="F159" s="22" t="s">
        <v>27</v>
      </c>
      <c r="G159" s="23">
        <v>45474</v>
      </c>
      <c r="H159" s="24">
        <v>12.29</v>
      </c>
      <c r="I159" s="25">
        <v>467</v>
      </c>
      <c r="J159" s="31">
        <f t="shared" si="3"/>
        <v>5.4900085583220015</v>
      </c>
    </row>
    <row r="160" spans="1:10" ht="18" x14ac:dyDescent="0.3">
      <c r="A160" s="18">
        <v>44791</v>
      </c>
      <c r="B160" s="19" t="s">
        <v>0</v>
      </c>
      <c r="C160" s="20">
        <v>45519</v>
      </c>
      <c r="D160" s="21">
        <v>6.4138999999999999</v>
      </c>
      <c r="E160" s="19">
        <v>478</v>
      </c>
      <c r="F160" s="22" t="s">
        <v>27</v>
      </c>
      <c r="G160" s="23">
        <v>45474</v>
      </c>
      <c r="H160" s="24">
        <v>12.43</v>
      </c>
      <c r="I160" s="25">
        <v>466</v>
      </c>
      <c r="J160" s="31">
        <f t="shared" si="3"/>
        <v>5.6534907563767556</v>
      </c>
    </row>
    <row r="161" spans="1:10" ht="18" x14ac:dyDescent="0.3">
      <c r="A161" s="18">
        <v>44792</v>
      </c>
      <c r="B161" s="19" t="s">
        <v>0</v>
      </c>
      <c r="C161" s="20">
        <v>45519</v>
      </c>
      <c r="D161" s="21">
        <v>6.4691000000000001</v>
      </c>
      <c r="E161" s="19">
        <v>477</v>
      </c>
      <c r="F161" s="22" t="s">
        <v>27</v>
      </c>
      <c r="G161" s="23">
        <v>45474</v>
      </c>
      <c r="H161" s="24">
        <v>12.61</v>
      </c>
      <c r="I161" s="25">
        <v>465</v>
      </c>
      <c r="J161" s="31">
        <f t="shared" si="3"/>
        <v>5.7677767540065705</v>
      </c>
    </row>
    <row r="162" spans="1:10" ht="18" x14ac:dyDescent="0.3">
      <c r="A162" s="18">
        <v>44795</v>
      </c>
      <c r="B162" s="19" t="s">
        <v>0</v>
      </c>
      <c r="C162" s="20">
        <v>45519</v>
      </c>
      <c r="D162" s="21">
        <v>6.5721999999999996</v>
      </c>
      <c r="E162" s="19">
        <v>476</v>
      </c>
      <c r="F162" s="22" t="s">
        <v>27</v>
      </c>
      <c r="G162" s="23">
        <v>45474</v>
      </c>
      <c r="H162" s="24">
        <v>12.59</v>
      </c>
      <c r="I162" s="25">
        <v>464</v>
      </c>
      <c r="J162" s="31">
        <f t="shared" si="3"/>
        <v>5.6466883483685226</v>
      </c>
    </row>
    <row r="163" spans="1:10" ht="18" x14ac:dyDescent="0.3">
      <c r="A163" s="18">
        <v>44796</v>
      </c>
      <c r="B163" s="19" t="s">
        <v>0</v>
      </c>
      <c r="C163" s="20">
        <v>45519</v>
      </c>
      <c r="D163" s="21">
        <v>6.5865</v>
      </c>
      <c r="E163" s="19">
        <v>475</v>
      </c>
      <c r="F163" s="22" t="s">
        <v>27</v>
      </c>
      <c r="G163" s="23">
        <v>45474</v>
      </c>
      <c r="H163" s="24">
        <v>12.44</v>
      </c>
      <c r="I163" s="25">
        <v>463</v>
      </c>
      <c r="J163" s="31">
        <f t="shared" si="3"/>
        <v>5.4917836686634747</v>
      </c>
    </row>
    <row r="164" spans="1:10" ht="18" x14ac:dyDescent="0.3">
      <c r="A164" s="18">
        <v>44797</v>
      </c>
      <c r="B164" s="19" t="s">
        <v>0</v>
      </c>
      <c r="C164" s="20">
        <v>45519</v>
      </c>
      <c r="D164" s="21">
        <v>6.61</v>
      </c>
      <c r="E164" s="19">
        <v>474</v>
      </c>
      <c r="F164" s="22" t="s">
        <v>27</v>
      </c>
      <c r="G164" s="23">
        <v>45474</v>
      </c>
      <c r="H164" s="24">
        <v>12.5</v>
      </c>
      <c r="I164" s="25">
        <v>462</v>
      </c>
      <c r="J164" s="31">
        <f t="shared" si="3"/>
        <v>5.5248100553418888</v>
      </c>
    </row>
    <row r="165" spans="1:10" ht="18" x14ac:dyDescent="0.3">
      <c r="A165" s="18">
        <v>44798</v>
      </c>
      <c r="B165" s="19" t="s">
        <v>0</v>
      </c>
      <c r="C165" s="20">
        <v>45519</v>
      </c>
      <c r="D165" s="21">
        <v>6.7257999999999996</v>
      </c>
      <c r="E165" s="19">
        <v>473</v>
      </c>
      <c r="F165" s="22" t="s">
        <v>27</v>
      </c>
      <c r="G165" s="23">
        <v>45474</v>
      </c>
      <c r="H165" s="24">
        <v>12.62</v>
      </c>
      <c r="I165" s="25">
        <v>461</v>
      </c>
      <c r="J165" s="31">
        <f t="shared" si="3"/>
        <v>5.5227508250113688</v>
      </c>
    </row>
    <row r="166" spans="1:10" ht="18" x14ac:dyDescent="0.3">
      <c r="A166" s="18">
        <v>44799</v>
      </c>
      <c r="B166" s="19" t="s">
        <v>0</v>
      </c>
      <c r="C166" s="20">
        <v>45519</v>
      </c>
      <c r="D166" s="21">
        <v>6.74</v>
      </c>
      <c r="E166" s="19">
        <v>472</v>
      </c>
      <c r="F166" s="22" t="s">
        <v>27</v>
      </c>
      <c r="G166" s="23">
        <v>45474</v>
      </c>
      <c r="H166" s="24">
        <v>12.49</v>
      </c>
      <c r="I166" s="25">
        <v>460</v>
      </c>
      <c r="J166" s="31">
        <f t="shared" si="3"/>
        <v>5.3869214914746166</v>
      </c>
    </row>
    <row r="167" spans="1:10" ht="18" x14ac:dyDescent="0.3">
      <c r="A167" s="18">
        <v>44802</v>
      </c>
      <c r="B167" s="19" t="s">
        <v>0</v>
      </c>
      <c r="C167" s="20">
        <v>45519</v>
      </c>
      <c r="D167" s="21">
        <v>6.7675999999999998</v>
      </c>
      <c r="E167" s="19">
        <v>471</v>
      </c>
      <c r="F167" s="22" t="s">
        <v>27</v>
      </c>
      <c r="G167" s="23">
        <v>45474</v>
      </c>
      <c r="H167" s="24">
        <v>12.61</v>
      </c>
      <c r="I167" s="25">
        <v>459</v>
      </c>
      <c r="J167" s="31">
        <f t="shared" si="3"/>
        <v>5.4720720518209642</v>
      </c>
    </row>
    <row r="168" spans="1:10" ht="18" x14ac:dyDescent="0.3">
      <c r="A168" s="18">
        <v>44803</v>
      </c>
      <c r="B168" s="19" t="s">
        <v>0</v>
      </c>
      <c r="C168" s="20">
        <v>45519</v>
      </c>
      <c r="D168" s="21">
        <v>6.8263999999999996</v>
      </c>
      <c r="E168" s="19">
        <v>470</v>
      </c>
      <c r="F168" s="22" t="s">
        <v>27</v>
      </c>
      <c r="G168" s="23">
        <v>45474</v>
      </c>
      <c r="H168" s="24">
        <v>12.55</v>
      </c>
      <c r="I168" s="25">
        <v>458</v>
      </c>
      <c r="J168" s="31">
        <f t="shared" si="3"/>
        <v>5.3578516172032131</v>
      </c>
    </row>
    <row r="169" spans="1:10" ht="18" x14ac:dyDescent="0.3">
      <c r="A169" s="18">
        <v>44804</v>
      </c>
      <c r="B169" s="19" t="s">
        <v>0</v>
      </c>
      <c r="C169" s="20">
        <v>45519</v>
      </c>
      <c r="D169" s="21">
        <v>6.7702</v>
      </c>
      <c r="E169" s="19">
        <v>469</v>
      </c>
      <c r="F169" s="22" t="s">
        <v>27</v>
      </c>
      <c r="G169" s="23">
        <v>45474</v>
      </c>
      <c r="H169" s="24">
        <v>12.41</v>
      </c>
      <c r="I169" s="25">
        <v>457</v>
      </c>
      <c r="J169" s="31">
        <f t="shared" si="3"/>
        <v>5.2821854787197253</v>
      </c>
    </row>
    <row r="170" spans="1:10" ht="18" x14ac:dyDescent="0.3">
      <c r="A170" s="18">
        <v>44805</v>
      </c>
      <c r="B170" s="19" t="s">
        <v>0</v>
      </c>
      <c r="C170" s="20">
        <v>45519</v>
      </c>
      <c r="D170" s="21">
        <v>6.7000999999999999</v>
      </c>
      <c r="E170" s="19">
        <v>468</v>
      </c>
      <c r="F170" s="22" t="s">
        <v>27</v>
      </c>
      <c r="G170" s="23">
        <v>45474</v>
      </c>
      <c r="H170" s="24">
        <v>12.27</v>
      </c>
      <c r="I170" s="25">
        <v>456</v>
      </c>
      <c r="J170" s="31">
        <f t="shared" si="3"/>
        <v>5.2201450607824995</v>
      </c>
    </row>
    <row r="171" spans="1:10" ht="18" x14ac:dyDescent="0.3">
      <c r="A171" s="18">
        <v>44806</v>
      </c>
      <c r="B171" s="19" t="s">
        <v>0</v>
      </c>
      <c r="C171" s="20">
        <v>45519</v>
      </c>
      <c r="D171" s="21">
        <v>6.6582999999999997</v>
      </c>
      <c r="E171" s="19">
        <v>467</v>
      </c>
      <c r="F171" s="22" t="s">
        <v>27</v>
      </c>
      <c r="G171" s="23">
        <v>45474</v>
      </c>
      <c r="H171" s="24">
        <v>12.23</v>
      </c>
      <c r="I171" s="25">
        <v>455</v>
      </c>
      <c r="J171" s="31">
        <f t="shared" si="3"/>
        <v>5.2238784979696806</v>
      </c>
    </row>
    <row r="172" spans="1:10" ht="18" x14ac:dyDescent="0.3">
      <c r="A172" s="18">
        <v>44809</v>
      </c>
      <c r="B172" s="19" t="s">
        <v>0</v>
      </c>
      <c r="C172" s="20">
        <v>45519</v>
      </c>
      <c r="D172" s="21">
        <v>6.7073</v>
      </c>
      <c r="E172" s="19">
        <v>466</v>
      </c>
      <c r="F172" s="22" t="s">
        <v>27</v>
      </c>
      <c r="G172" s="23">
        <v>45474</v>
      </c>
      <c r="H172" s="24">
        <v>12.18</v>
      </c>
      <c r="I172" s="25">
        <v>454</v>
      </c>
      <c r="J172" s="31">
        <f t="shared" si="3"/>
        <v>5.1287025348781157</v>
      </c>
    </row>
    <row r="173" spans="1:10" ht="18" x14ac:dyDescent="0.3">
      <c r="A173" s="18">
        <v>44810</v>
      </c>
      <c r="B173" s="19" t="s">
        <v>0</v>
      </c>
      <c r="C173" s="20">
        <v>45519</v>
      </c>
      <c r="D173" s="21">
        <v>6.9119000000000002</v>
      </c>
      <c r="E173" s="19">
        <v>465</v>
      </c>
      <c r="F173" s="22" t="s">
        <v>27</v>
      </c>
      <c r="G173" s="23">
        <v>45474</v>
      </c>
      <c r="H173" s="24">
        <v>12.46</v>
      </c>
      <c r="I173" s="25">
        <v>453</v>
      </c>
      <c r="J173" s="31">
        <f t="shared" si="3"/>
        <v>5.1894129652545695</v>
      </c>
    </row>
    <row r="174" spans="1:10" ht="18" x14ac:dyDescent="0.3">
      <c r="A174" s="18">
        <v>44812</v>
      </c>
      <c r="B174" s="19" t="s">
        <v>0</v>
      </c>
      <c r="C174" s="20">
        <v>45519</v>
      </c>
      <c r="D174" s="21">
        <v>6.8895999999999997</v>
      </c>
      <c r="E174" s="19">
        <v>464</v>
      </c>
      <c r="F174" s="22" t="s">
        <v>27</v>
      </c>
      <c r="G174" s="23">
        <v>45474</v>
      </c>
      <c r="H174" s="24">
        <v>12.33</v>
      </c>
      <c r="I174" s="25">
        <v>452</v>
      </c>
      <c r="J174" s="31">
        <f t="shared" si="3"/>
        <v>5.0897374487321345</v>
      </c>
    </row>
    <row r="175" spans="1:10" ht="18" x14ac:dyDescent="0.3">
      <c r="A175" s="18">
        <v>44813</v>
      </c>
      <c r="B175" s="19" t="s">
        <v>0</v>
      </c>
      <c r="C175" s="20">
        <v>45519</v>
      </c>
      <c r="D175" s="21">
        <v>6.7952000000000004</v>
      </c>
      <c r="E175" s="19">
        <v>463</v>
      </c>
      <c r="F175" s="22" t="s">
        <v>27</v>
      </c>
      <c r="G175" s="23">
        <v>45474</v>
      </c>
      <c r="H175" s="24">
        <v>12.2</v>
      </c>
      <c r="I175" s="25">
        <v>451</v>
      </c>
      <c r="J175" s="31">
        <f t="shared" si="3"/>
        <v>5.0609016135556573</v>
      </c>
    </row>
    <row r="176" spans="1:10" ht="18" x14ac:dyDescent="0.3">
      <c r="A176" s="18">
        <v>44816</v>
      </c>
      <c r="B176" s="19" t="s">
        <v>0</v>
      </c>
      <c r="C176" s="20">
        <v>45519</v>
      </c>
      <c r="D176" s="21">
        <v>6.8977000000000004</v>
      </c>
      <c r="E176" s="19">
        <v>462</v>
      </c>
      <c r="F176" s="22" t="s">
        <v>27</v>
      </c>
      <c r="G176" s="23">
        <v>45474</v>
      </c>
      <c r="H176" s="24">
        <v>12.27</v>
      </c>
      <c r="I176" s="25">
        <v>450</v>
      </c>
      <c r="J176" s="31">
        <f t="shared" si="3"/>
        <v>5.0256460148347504</v>
      </c>
    </row>
    <row r="177" spans="1:10" ht="18" x14ac:dyDescent="0.3">
      <c r="A177" s="18">
        <v>44817</v>
      </c>
      <c r="B177" s="19" t="s">
        <v>0</v>
      </c>
      <c r="C177" s="20">
        <v>45519</v>
      </c>
      <c r="D177" s="21">
        <v>6.8803000000000001</v>
      </c>
      <c r="E177" s="19">
        <v>461</v>
      </c>
      <c r="F177" s="22" t="s">
        <v>27</v>
      </c>
      <c r="G177" s="23">
        <v>45474</v>
      </c>
      <c r="H177" s="24">
        <v>12.45</v>
      </c>
      <c r="I177" s="25">
        <v>449</v>
      </c>
      <c r="J177" s="31">
        <f t="shared" si="3"/>
        <v>5.2111567800614544</v>
      </c>
    </row>
    <row r="178" spans="1:10" ht="18" x14ac:dyDescent="0.3">
      <c r="A178" s="18">
        <v>44818</v>
      </c>
      <c r="B178" s="19" t="s">
        <v>0</v>
      </c>
      <c r="C178" s="20">
        <v>45519</v>
      </c>
      <c r="D178" s="21">
        <v>6.7267999999999999</v>
      </c>
      <c r="E178" s="19">
        <v>460</v>
      </c>
      <c r="F178" s="22" t="s">
        <v>27</v>
      </c>
      <c r="G178" s="23">
        <v>45474</v>
      </c>
      <c r="H178" s="24">
        <v>12.44</v>
      </c>
      <c r="I178" s="25">
        <v>448</v>
      </c>
      <c r="J178" s="31">
        <f t="shared" si="3"/>
        <v>5.353107185824002</v>
      </c>
    </row>
    <row r="179" spans="1:10" ht="18" x14ac:dyDescent="0.3">
      <c r="A179" s="18">
        <v>44819</v>
      </c>
      <c r="B179" s="19" t="s">
        <v>0</v>
      </c>
      <c r="C179" s="20">
        <v>45519</v>
      </c>
      <c r="D179" s="21">
        <v>6.8829000000000002</v>
      </c>
      <c r="E179" s="19">
        <v>459</v>
      </c>
      <c r="F179" s="22" t="s">
        <v>27</v>
      </c>
      <c r="G179" s="23">
        <v>45474</v>
      </c>
      <c r="H179" s="24">
        <v>12.57</v>
      </c>
      <c r="I179" s="25">
        <v>447</v>
      </c>
      <c r="J179" s="31">
        <f t="shared" si="3"/>
        <v>5.320869849152654</v>
      </c>
    </row>
    <row r="180" spans="1:10" ht="18" x14ac:dyDescent="0.3">
      <c r="A180" s="18">
        <v>44820</v>
      </c>
      <c r="B180" s="19" t="s">
        <v>0</v>
      </c>
      <c r="C180" s="20">
        <v>45519</v>
      </c>
      <c r="D180" s="21">
        <v>6.8185000000000002</v>
      </c>
      <c r="E180" s="19">
        <v>458</v>
      </c>
      <c r="F180" s="22" t="s">
        <v>27</v>
      </c>
      <c r="G180" s="23">
        <v>45474</v>
      </c>
      <c r="H180" s="24">
        <v>12.56</v>
      </c>
      <c r="I180" s="25">
        <v>446</v>
      </c>
      <c r="J180" s="31">
        <f t="shared" si="3"/>
        <v>5.375005265941768</v>
      </c>
    </row>
    <row r="181" spans="1:10" ht="18" x14ac:dyDescent="0.3">
      <c r="A181" s="18">
        <v>44823</v>
      </c>
      <c r="B181" s="19" t="s">
        <v>0</v>
      </c>
      <c r="C181" s="20">
        <v>45519</v>
      </c>
      <c r="D181" s="21">
        <v>6.8692000000000002</v>
      </c>
      <c r="E181" s="19">
        <v>457</v>
      </c>
      <c r="F181" s="22" t="s">
        <v>27</v>
      </c>
      <c r="G181" s="23">
        <v>45474</v>
      </c>
      <c r="H181" s="24">
        <v>12.53</v>
      </c>
      <c r="I181" s="25">
        <v>445</v>
      </c>
      <c r="J181" s="31">
        <f t="shared" si="3"/>
        <v>5.296942430559981</v>
      </c>
    </row>
    <row r="182" spans="1:10" ht="18" x14ac:dyDescent="0.3">
      <c r="A182" s="18">
        <v>44824</v>
      </c>
      <c r="B182" s="19" t="s">
        <v>0</v>
      </c>
      <c r="C182" s="20">
        <v>45519</v>
      </c>
      <c r="D182" s="21">
        <v>6.8963000000000001</v>
      </c>
      <c r="E182" s="19">
        <v>456</v>
      </c>
      <c r="F182" s="22" t="s">
        <v>27</v>
      </c>
      <c r="G182" s="23">
        <v>45474</v>
      </c>
      <c r="H182" s="24">
        <v>12.53</v>
      </c>
      <c r="I182" s="25">
        <v>444</v>
      </c>
      <c r="J182" s="31">
        <f t="shared" si="3"/>
        <v>5.270247894454716</v>
      </c>
    </row>
    <row r="183" spans="1:10" ht="18" x14ac:dyDescent="0.3">
      <c r="A183" s="18">
        <v>44825</v>
      </c>
      <c r="B183" s="19" t="s">
        <v>0</v>
      </c>
      <c r="C183" s="20">
        <v>45519</v>
      </c>
      <c r="D183" s="21">
        <v>6.8387000000000002</v>
      </c>
      <c r="E183" s="19">
        <v>455</v>
      </c>
      <c r="F183" s="22" t="s">
        <v>27</v>
      </c>
      <c r="G183" s="23">
        <v>45474</v>
      </c>
      <c r="H183" s="24">
        <v>12.34</v>
      </c>
      <c r="I183" s="25">
        <v>443</v>
      </c>
      <c r="J183" s="31">
        <f t="shared" si="3"/>
        <v>5.149164113752791</v>
      </c>
    </row>
    <row r="184" spans="1:10" ht="18" x14ac:dyDescent="0.3">
      <c r="A184" s="18">
        <v>44826</v>
      </c>
      <c r="B184" s="19" t="s">
        <v>0</v>
      </c>
      <c r="C184" s="20">
        <v>45519</v>
      </c>
      <c r="D184" s="21">
        <v>6.5898000000000003</v>
      </c>
      <c r="E184" s="19">
        <v>454</v>
      </c>
      <c r="F184" s="22" t="s">
        <v>27</v>
      </c>
      <c r="G184" s="23">
        <v>45474</v>
      </c>
      <c r="H184" s="24">
        <v>12.03</v>
      </c>
      <c r="I184" s="25">
        <v>442</v>
      </c>
      <c r="J184" s="31">
        <f t="shared" si="3"/>
        <v>5.1038654730565236</v>
      </c>
    </row>
    <row r="185" spans="1:10" ht="18" x14ac:dyDescent="0.3">
      <c r="A185" s="18">
        <v>44827</v>
      </c>
      <c r="B185" s="19" t="s">
        <v>0</v>
      </c>
      <c r="C185" s="20">
        <v>45519</v>
      </c>
      <c r="D185" s="21">
        <v>6.7367999999999997</v>
      </c>
      <c r="E185" s="19">
        <v>453</v>
      </c>
      <c r="F185" s="22" t="s">
        <v>27</v>
      </c>
      <c r="G185" s="23">
        <v>45474</v>
      </c>
      <c r="H185" s="24">
        <v>12.1</v>
      </c>
      <c r="I185" s="25">
        <v>441</v>
      </c>
      <c r="J185" s="31">
        <f t="shared" si="3"/>
        <v>5.0246962622075841</v>
      </c>
    </row>
    <row r="186" spans="1:10" ht="18" x14ac:dyDescent="0.3">
      <c r="A186" s="18">
        <v>44830</v>
      </c>
      <c r="B186" s="19" t="s">
        <v>0</v>
      </c>
      <c r="C186" s="20">
        <v>45519</v>
      </c>
      <c r="D186" s="21">
        <v>6.8666</v>
      </c>
      <c r="E186" s="19">
        <v>452</v>
      </c>
      <c r="F186" s="22" t="s">
        <v>27</v>
      </c>
      <c r="G186" s="23">
        <v>45474</v>
      </c>
      <c r="H186" s="24">
        <v>12.3</v>
      </c>
      <c r="I186" s="25">
        <v>440</v>
      </c>
      <c r="J186" s="31">
        <f t="shared" si="3"/>
        <v>5.0842826477122127</v>
      </c>
    </row>
    <row r="187" spans="1:10" ht="18" x14ac:dyDescent="0.3">
      <c r="A187" s="18">
        <v>44831</v>
      </c>
      <c r="B187" s="19" t="s">
        <v>0</v>
      </c>
      <c r="C187" s="20">
        <v>45519</v>
      </c>
      <c r="D187" s="21">
        <v>6.7244000000000002</v>
      </c>
      <c r="E187" s="19">
        <v>451</v>
      </c>
      <c r="F187" s="22" t="s">
        <v>27</v>
      </c>
      <c r="G187" s="23">
        <v>45474</v>
      </c>
      <c r="H187" s="24">
        <v>12.07</v>
      </c>
      <c r="I187" s="25">
        <v>439</v>
      </c>
      <c r="J187" s="31">
        <f t="shared" si="3"/>
        <v>5.008788992957558</v>
      </c>
    </row>
    <row r="188" spans="1:10" ht="18" x14ac:dyDescent="0.3">
      <c r="A188" s="18">
        <v>44832</v>
      </c>
      <c r="B188" s="19" t="s">
        <v>0</v>
      </c>
      <c r="C188" s="20">
        <v>45519</v>
      </c>
      <c r="D188" s="21">
        <v>6.72</v>
      </c>
      <c r="E188" s="19">
        <v>450</v>
      </c>
      <c r="F188" s="22" t="s">
        <v>27</v>
      </c>
      <c r="G188" s="23">
        <v>45474</v>
      </c>
      <c r="H188" s="24">
        <v>12.19</v>
      </c>
      <c r="I188" s="25">
        <v>438</v>
      </c>
      <c r="J188" s="31">
        <f t="shared" si="3"/>
        <v>5.1255622188905559</v>
      </c>
    </row>
    <row r="189" spans="1:10" ht="18" x14ac:dyDescent="0.3">
      <c r="A189" s="18">
        <v>44833</v>
      </c>
      <c r="B189" s="19" t="s">
        <v>0</v>
      </c>
      <c r="C189" s="20">
        <v>45519</v>
      </c>
      <c r="D189" s="21">
        <v>6.6506999999999996</v>
      </c>
      <c r="E189" s="19">
        <v>449</v>
      </c>
      <c r="F189" s="22" t="s">
        <v>27</v>
      </c>
      <c r="G189" s="23">
        <v>45474</v>
      </c>
      <c r="H189" s="24">
        <v>12.18</v>
      </c>
      <c r="I189" s="25">
        <v>437</v>
      </c>
      <c r="J189" s="31">
        <f t="shared" si="3"/>
        <v>5.1844948040659755</v>
      </c>
    </row>
    <row r="190" spans="1:10" ht="18" x14ac:dyDescent="0.3">
      <c r="A190" s="18">
        <v>44834</v>
      </c>
      <c r="B190" s="19" t="s">
        <v>0</v>
      </c>
      <c r="C190" s="20">
        <v>45519</v>
      </c>
      <c r="D190" s="21">
        <v>6.5877999999999997</v>
      </c>
      <c r="E190" s="19">
        <v>448</v>
      </c>
      <c r="F190" s="22" t="s">
        <v>27</v>
      </c>
      <c r="G190" s="23">
        <v>45474</v>
      </c>
      <c r="H190" s="24">
        <v>12.04</v>
      </c>
      <c r="I190" s="25">
        <v>436</v>
      </c>
      <c r="J190" s="31">
        <f t="shared" si="3"/>
        <v>5.1152195654662114</v>
      </c>
    </row>
    <row r="191" spans="1:10" ht="18" x14ac:dyDescent="0.3">
      <c r="A191" s="18">
        <v>44837</v>
      </c>
      <c r="B191" s="19" t="s">
        <v>0</v>
      </c>
      <c r="C191" s="20">
        <v>45519</v>
      </c>
      <c r="D191" s="21">
        <v>6.5486000000000004</v>
      </c>
      <c r="E191" s="19">
        <v>447</v>
      </c>
      <c r="F191" s="22" t="s">
        <v>27</v>
      </c>
      <c r="G191" s="23">
        <v>45474</v>
      </c>
      <c r="H191" s="24">
        <v>11.97</v>
      </c>
      <c r="I191" s="25">
        <v>435</v>
      </c>
      <c r="J191" s="31">
        <f t="shared" si="3"/>
        <v>5.0881944952819724</v>
      </c>
    </row>
    <row r="192" spans="1:10" ht="18" x14ac:dyDescent="0.3">
      <c r="A192" s="18">
        <v>44838</v>
      </c>
      <c r="B192" s="19" t="s">
        <v>0</v>
      </c>
      <c r="C192" s="20">
        <v>45519</v>
      </c>
      <c r="D192" s="21">
        <v>6.63</v>
      </c>
      <c r="E192" s="19">
        <v>446</v>
      </c>
      <c r="F192" s="22" t="s">
        <v>27</v>
      </c>
      <c r="G192" s="23">
        <v>45474</v>
      </c>
      <c r="H192" s="24">
        <v>11.97</v>
      </c>
      <c r="I192" s="25">
        <v>434</v>
      </c>
      <c r="J192" s="31">
        <f t="shared" si="3"/>
        <v>5.0079714901997363</v>
      </c>
    </row>
    <row r="193" spans="1:10" ht="18" x14ac:dyDescent="0.3">
      <c r="A193" s="18">
        <v>44839</v>
      </c>
      <c r="B193" s="19" t="s">
        <v>0</v>
      </c>
      <c r="C193" s="20">
        <v>45519</v>
      </c>
      <c r="D193" s="21">
        <v>6.5121000000000002</v>
      </c>
      <c r="E193" s="19">
        <v>445</v>
      </c>
      <c r="F193" s="22" t="s">
        <v>27</v>
      </c>
      <c r="G193" s="23">
        <v>45474</v>
      </c>
      <c r="H193" s="24">
        <v>11.99</v>
      </c>
      <c r="I193" s="25">
        <v>433</v>
      </c>
      <c r="J193" s="31">
        <f t="shared" si="3"/>
        <v>5.1429837548973234</v>
      </c>
    </row>
    <row r="194" spans="1:10" ht="18" x14ac:dyDescent="0.3">
      <c r="A194" s="18">
        <v>44840</v>
      </c>
      <c r="B194" s="19" t="s">
        <v>0</v>
      </c>
      <c r="C194" s="20">
        <v>45519</v>
      </c>
      <c r="D194" s="21">
        <v>6.4324000000000003</v>
      </c>
      <c r="E194" s="19">
        <v>444</v>
      </c>
      <c r="F194" s="22" t="s">
        <v>27</v>
      </c>
      <c r="G194" s="23">
        <v>45474</v>
      </c>
      <c r="H194" s="24">
        <v>12.02</v>
      </c>
      <c r="I194" s="25">
        <v>432</v>
      </c>
      <c r="J194" s="31">
        <f t="shared" si="3"/>
        <v>5.249905104084851</v>
      </c>
    </row>
    <row r="195" spans="1:10" ht="18" x14ac:dyDescent="0.3">
      <c r="A195" s="18">
        <v>44841</v>
      </c>
      <c r="B195" s="19" t="s">
        <v>0</v>
      </c>
      <c r="C195" s="20">
        <v>45519</v>
      </c>
      <c r="D195" s="21">
        <v>6.4298000000000002</v>
      </c>
      <c r="E195" s="19">
        <v>443</v>
      </c>
      <c r="F195" s="22" t="s">
        <v>27</v>
      </c>
      <c r="G195" s="23">
        <v>45474</v>
      </c>
      <c r="H195" s="24">
        <v>12.06</v>
      </c>
      <c r="I195" s="25">
        <v>431</v>
      </c>
      <c r="J195" s="31">
        <f t="shared" ref="J195:J253" si="4">((1+H195/100)/(1+D195/100)-1)*100</f>
        <v>5.2900597389077264</v>
      </c>
    </row>
    <row r="196" spans="1:10" ht="18" x14ac:dyDescent="0.3">
      <c r="A196" s="18">
        <v>44844</v>
      </c>
      <c r="B196" s="19" t="s">
        <v>0</v>
      </c>
      <c r="C196" s="20">
        <v>45519</v>
      </c>
      <c r="D196" s="21">
        <v>6.4653</v>
      </c>
      <c r="E196" s="19">
        <v>442</v>
      </c>
      <c r="F196" s="22" t="s">
        <v>27</v>
      </c>
      <c r="G196" s="23">
        <v>45474</v>
      </c>
      <c r="H196" s="24">
        <v>11.99</v>
      </c>
      <c r="I196" s="25">
        <v>430</v>
      </c>
      <c r="J196" s="31">
        <f t="shared" si="4"/>
        <v>5.1892024913281487</v>
      </c>
    </row>
    <row r="197" spans="1:10" ht="18" x14ac:dyDescent="0.3">
      <c r="A197" s="18">
        <v>44845</v>
      </c>
      <c r="B197" s="19" t="s">
        <v>0</v>
      </c>
      <c r="C197" s="20">
        <v>45519</v>
      </c>
      <c r="D197" s="21">
        <v>6.4512</v>
      </c>
      <c r="E197" s="19">
        <v>441</v>
      </c>
      <c r="F197" s="22" t="s">
        <v>27</v>
      </c>
      <c r="G197" s="23">
        <v>45474</v>
      </c>
      <c r="H197" s="24">
        <v>12.1</v>
      </c>
      <c r="I197" s="25">
        <v>429</v>
      </c>
      <c r="J197" s="31">
        <f t="shared" si="4"/>
        <v>5.306469067516395</v>
      </c>
    </row>
    <row r="198" spans="1:10" ht="18" x14ac:dyDescent="0.3">
      <c r="A198" s="18">
        <v>44847</v>
      </c>
      <c r="B198" s="19" t="s">
        <v>0</v>
      </c>
      <c r="C198" s="20">
        <v>45519</v>
      </c>
      <c r="D198" s="21">
        <v>6.3794000000000004</v>
      </c>
      <c r="E198" s="19">
        <v>440</v>
      </c>
      <c r="F198" s="22" t="s">
        <v>27</v>
      </c>
      <c r="G198" s="23">
        <v>45474</v>
      </c>
      <c r="H198" s="24">
        <v>12.13</v>
      </c>
      <c r="I198" s="25">
        <v>428</v>
      </c>
      <c r="J198" s="31">
        <f t="shared" si="4"/>
        <v>5.4057458492903665</v>
      </c>
    </row>
    <row r="199" spans="1:10" ht="18" x14ac:dyDescent="0.3">
      <c r="A199" s="18">
        <v>44848</v>
      </c>
      <c r="B199" s="19" t="s">
        <v>0</v>
      </c>
      <c r="C199" s="20">
        <v>45519</v>
      </c>
      <c r="D199" s="21">
        <v>6.3440000000000003</v>
      </c>
      <c r="E199" s="19">
        <v>439</v>
      </c>
      <c r="F199" s="22" t="s">
        <v>27</v>
      </c>
      <c r="G199" s="23">
        <v>45474</v>
      </c>
      <c r="H199" s="24">
        <v>12.24</v>
      </c>
      <c r="I199" s="25">
        <v>427</v>
      </c>
      <c r="J199" s="31">
        <f t="shared" si="4"/>
        <v>5.5442714210486743</v>
      </c>
    </row>
    <row r="200" spans="1:10" ht="18" x14ac:dyDescent="0.3">
      <c r="A200" s="18">
        <v>44851</v>
      </c>
      <c r="B200" s="19" t="s">
        <v>0</v>
      </c>
      <c r="C200" s="20">
        <v>45519</v>
      </c>
      <c r="D200" s="21">
        <v>6.32</v>
      </c>
      <c r="E200" s="19">
        <v>438</v>
      </c>
      <c r="F200" s="22" t="s">
        <v>27</v>
      </c>
      <c r="G200" s="23">
        <v>45474</v>
      </c>
      <c r="H200" s="24">
        <v>12.13</v>
      </c>
      <c r="I200" s="25">
        <v>426</v>
      </c>
      <c r="J200" s="31">
        <f t="shared" si="4"/>
        <v>5.4646350639578678</v>
      </c>
    </row>
    <row r="201" spans="1:10" ht="18" x14ac:dyDescent="0.3">
      <c r="A201" s="18">
        <v>44852</v>
      </c>
      <c r="B201" s="19" t="s">
        <v>0</v>
      </c>
      <c r="C201" s="20">
        <v>45519</v>
      </c>
      <c r="D201" s="21">
        <v>6.2538999999999998</v>
      </c>
      <c r="E201" s="19">
        <v>437</v>
      </c>
      <c r="F201" s="22" t="s">
        <v>27</v>
      </c>
      <c r="G201" s="23">
        <v>45474</v>
      </c>
      <c r="H201" s="24">
        <v>12.11</v>
      </c>
      <c r="I201" s="25">
        <v>425</v>
      </c>
      <c r="J201" s="31">
        <f t="shared" si="4"/>
        <v>5.5114212278325914</v>
      </c>
    </row>
    <row r="202" spans="1:10" ht="18" x14ac:dyDescent="0.3">
      <c r="A202" s="18">
        <v>44853</v>
      </c>
      <c r="B202" s="19" t="s">
        <v>0</v>
      </c>
      <c r="C202" s="20">
        <v>45519</v>
      </c>
      <c r="D202" s="21">
        <v>6.1829000000000001</v>
      </c>
      <c r="E202" s="19">
        <v>436</v>
      </c>
      <c r="F202" s="22" t="s">
        <v>27</v>
      </c>
      <c r="G202" s="23">
        <v>45474</v>
      </c>
      <c r="H202" s="24">
        <v>12.16</v>
      </c>
      <c r="I202" s="25">
        <v>424</v>
      </c>
      <c r="J202" s="31">
        <f t="shared" si="4"/>
        <v>5.6290607998086273</v>
      </c>
    </row>
    <row r="203" spans="1:10" ht="18" x14ac:dyDescent="0.3">
      <c r="A203" s="18">
        <v>44854</v>
      </c>
      <c r="B203" s="19" t="s">
        <v>0</v>
      </c>
      <c r="C203" s="20">
        <v>45519</v>
      </c>
      <c r="D203" s="21">
        <v>6.1269</v>
      </c>
      <c r="E203" s="19">
        <v>435</v>
      </c>
      <c r="F203" s="22" t="s">
        <v>27</v>
      </c>
      <c r="G203" s="23">
        <v>45474</v>
      </c>
      <c r="H203" s="24">
        <v>12.18</v>
      </c>
      <c r="I203" s="25">
        <v>423</v>
      </c>
      <c r="J203" s="31">
        <f t="shared" si="4"/>
        <v>5.7036434683383597</v>
      </c>
    </row>
    <row r="204" spans="1:10" ht="18" x14ac:dyDescent="0.3">
      <c r="A204" s="18">
        <v>44855</v>
      </c>
      <c r="B204" s="19" t="s">
        <v>0</v>
      </c>
      <c r="C204" s="20">
        <v>45519</v>
      </c>
      <c r="D204" s="21">
        <v>6.0858999999999996</v>
      </c>
      <c r="E204" s="19">
        <v>434</v>
      </c>
      <c r="F204" s="22" t="s">
        <v>27</v>
      </c>
      <c r="G204" s="23">
        <v>45474</v>
      </c>
      <c r="H204" s="24">
        <v>12.17</v>
      </c>
      <c r="I204" s="25">
        <v>422</v>
      </c>
      <c r="J204" s="31">
        <f t="shared" si="4"/>
        <v>5.7350694107322298</v>
      </c>
    </row>
    <row r="205" spans="1:10" ht="18" x14ac:dyDescent="0.3">
      <c r="A205" s="18">
        <v>44858</v>
      </c>
      <c r="B205" s="19" t="s">
        <v>0</v>
      </c>
      <c r="C205" s="20">
        <v>45519</v>
      </c>
      <c r="D205" s="21">
        <v>6.0621999999999998</v>
      </c>
      <c r="E205" s="19">
        <v>433</v>
      </c>
      <c r="F205" s="22" t="s">
        <v>27</v>
      </c>
      <c r="G205" s="23">
        <v>45474</v>
      </c>
      <c r="H205" s="24">
        <v>12.22</v>
      </c>
      <c r="I205" s="25">
        <v>421</v>
      </c>
      <c r="J205" s="31">
        <f t="shared" si="4"/>
        <v>5.8058384608277169</v>
      </c>
    </row>
    <row r="206" spans="1:10" ht="18" x14ac:dyDescent="0.3">
      <c r="A206" s="18">
        <v>44859</v>
      </c>
      <c r="B206" s="19" t="s">
        <v>0</v>
      </c>
      <c r="C206" s="20">
        <v>45519</v>
      </c>
      <c r="D206" s="21">
        <v>6.1208999999999998</v>
      </c>
      <c r="E206" s="19">
        <v>432</v>
      </c>
      <c r="F206" s="22" t="s">
        <v>27</v>
      </c>
      <c r="G206" s="23">
        <v>45474</v>
      </c>
      <c r="H206" s="24">
        <v>12.3</v>
      </c>
      <c r="I206" s="25">
        <v>420</v>
      </c>
      <c r="J206" s="31">
        <f t="shared" si="4"/>
        <v>5.8226984505408419</v>
      </c>
    </row>
    <row r="207" spans="1:10" ht="18" x14ac:dyDescent="0.3">
      <c r="A207" s="18">
        <v>44860</v>
      </c>
      <c r="B207" s="19" t="s">
        <v>0</v>
      </c>
      <c r="C207" s="20">
        <v>45519</v>
      </c>
      <c r="D207" s="21">
        <v>6.1234999999999999</v>
      </c>
      <c r="E207" s="19">
        <v>431</v>
      </c>
      <c r="F207" s="22" t="s">
        <v>27</v>
      </c>
      <c r="G207" s="23">
        <v>45474</v>
      </c>
      <c r="H207" s="24">
        <v>12.35</v>
      </c>
      <c r="I207" s="25">
        <v>419</v>
      </c>
      <c r="J207" s="31">
        <f t="shared" si="4"/>
        <v>5.8672207381023078</v>
      </c>
    </row>
    <row r="208" spans="1:10" ht="18" x14ac:dyDescent="0.3">
      <c r="A208" s="18">
        <v>44861</v>
      </c>
      <c r="B208" s="19" t="s">
        <v>0</v>
      </c>
      <c r="C208" s="20">
        <v>45519</v>
      </c>
      <c r="D208" s="21">
        <v>5.9615</v>
      </c>
      <c r="E208" s="19">
        <v>430</v>
      </c>
      <c r="F208" s="22" t="s">
        <v>27</v>
      </c>
      <c r="G208" s="23">
        <v>45474</v>
      </c>
      <c r="H208" s="24">
        <v>12.3</v>
      </c>
      <c r="I208" s="25">
        <v>418</v>
      </c>
      <c r="J208" s="31">
        <f t="shared" si="4"/>
        <v>5.9818896485987816</v>
      </c>
    </row>
    <row r="209" spans="1:10" ht="18" x14ac:dyDescent="0.3">
      <c r="A209" s="18">
        <v>44862</v>
      </c>
      <c r="B209" s="19" t="s">
        <v>0</v>
      </c>
      <c r="C209" s="20">
        <v>45519</v>
      </c>
      <c r="D209" s="21">
        <v>5.9734999999999996</v>
      </c>
      <c r="E209" s="19">
        <v>429</v>
      </c>
      <c r="F209" s="22" t="s">
        <v>27</v>
      </c>
      <c r="G209" s="23">
        <v>45474</v>
      </c>
      <c r="H209" s="24">
        <v>12.3</v>
      </c>
      <c r="I209" s="25">
        <v>417</v>
      </c>
      <c r="J209" s="31">
        <f t="shared" si="4"/>
        <v>5.9698886985897426</v>
      </c>
    </row>
    <row r="210" spans="1:10" ht="18" x14ac:dyDescent="0.3">
      <c r="A210" s="18">
        <v>44865</v>
      </c>
      <c r="B210" s="19" t="s">
        <v>0</v>
      </c>
      <c r="C210" s="20">
        <v>45519</v>
      </c>
      <c r="D210" s="21">
        <v>5.7807000000000004</v>
      </c>
      <c r="E210" s="19">
        <v>428</v>
      </c>
      <c r="F210" s="22" t="s">
        <v>27</v>
      </c>
      <c r="G210" s="23">
        <v>45474</v>
      </c>
      <c r="H210" s="24">
        <v>12.2</v>
      </c>
      <c r="I210" s="25">
        <v>416</v>
      </c>
      <c r="J210" s="31">
        <f t="shared" si="4"/>
        <v>6.0684983177460516</v>
      </c>
    </row>
    <row r="211" spans="1:10" ht="18" x14ac:dyDescent="0.3">
      <c r="A211" s="18">
        <v>44866</v>
      </c>
      <c r="B211" s="19" t="s">
        <v>0</v>
      </c>
      <c r="C211" s="20">
        <v>45519</v>
      </c>
      <c r="D211" s="21">
        <v>5.8262</v>
      </c>
      <c r="E211" s="19">
        <v>427</v>
      </c>
      <c r="F211" s="22" t="s">
        <v>27</v>
      </c>
      <c r="G211" s="23">
        <v>45474</v>
      </c>
      <c r="H211" s="24">
        <v>12.2</v>
      </c>
      <c r="I211" s="25">
        <v>415</v>
      </c>
      <c r="J211" s="31">
        <f t="shared" si="4"/>
        <v>6.0228941415263693</v>
      </c>
    </row>
    <row r="212" spans="1:10" ht="18" x14ac:dyDescent="0.3">
      <c r="A212" s="18">
        <v>44868</v>
      </c>
      <c r="B212" s="19" t="s">
        <v>0</v>
      </c>
      <c r="C212" s="20">
        <v>45519</v>
      </c>
      <c r="D212" s="21">
        <v>5.8567</v>
      </c>
      <c r="E212" s="19">
        <v>426</v>
      </c>
      <c r="F212" s="22" t="s">
        <v>27</v>
      </c>
      <c r="G212" s="23">
        <v>45474</v>
      </c>
      <c r="H212" s="24">
        <v>12.27</v>
      </c>
      <c r="I212" s="25">
        <v>414</v>
      </c>
      <c r="J212" s="31">
        <f t="shared" si="4"/>
        <v>6.0584733890249653</v>
      </c>
    </row>
    <row r="213" spans="1:10" ht="18" x14ac:dyDescent="0.3">
      <c r="A213" s="18">
        <v>44869</v>
      </c>
      <c r="B213" s="19" t="s">
        <v>0</v>
      </c>
      <c r="C213" s="20">
        <v>45519</v>
      </c>
      <c r="D213" s="21">
        <v>5.8</v>
      </c>
      <c r="E213" s="19">
        <v>425</v>
      </c>
      <c r="F213" s="22" t="s">
        <v>27</v>
      </c>
      <c r="G213" s="23">
        <v>45474</v>
      </c>
      <c r="H213" s="24">
        <v>12.21</v>
      </c>
      <c r="I213" s="25">
        <v>413</v>
      </c>
      <c r="J213" s="31">
        <f t="shared" si="4"/>
        <v>6.0586011342155022</v>
      </c>
    </row>
    <row r="214" spans="1:10" ht="18" x14ac:dyDescent="0.3">
      <c r="A214" s="18">
        <v>44872</v>
      </c>
      <c r="B214" s="19" t="s">
        <v>0</v>
      </c>
      <c r="C214" s="20">
        <v>45519</v>
      </c>
      <c r="D214" s="21">
        <v>5.8547000000000002</v>
      </c>
      <c r="E214" s="19">
        <v>424</v>
      </c>
      <c r="F214" s="22" t="s">
        <v>27</v>
      </c>
      <c r="G214" s="23">
        <v>45474</v>
      </c>
      <c r="H214" s="24">
        <v>12.37</v>
      </c>
      <c r="I214" s="25">
        <v>412</v>
      </c>
      <c r="J214" s="31">
        <f t="shared" si="4"/>
        <v>6.1549463557121209</v>
      </c>
    </row>
    <row r="215" spans="1:10" ht="18" x14ac:dyDescent="0.3">
      <c r="A215" s="18">
        <v>44873</v>
      </c>
      <c r="B215" s="19" t="s">
        <v>0</v>
      </c>
      <c r="C215" s="20">
        <v>45519</v>
      </c>
      <c r="D215" s="21">
        <v>5.8930999999999996</v>
      </c>
      <c r="E215" s="19">
        <v>423</v>
      </c>
      <c r="F215" s="22" t="s">
        <v>27</v>
      </c>
      <c r="G215" s="23">
        <v>45474</v>
      </c>
      <c r="H215" s="24">
        <v>12.41</v>
      </c>
      <c r="I215" s="25">
        <v>411</v>
      </c>
      <c r="J215" s="31">
        <f t="shared" si="4"/>
        <v>6.1542253461273733</v>
      </c>
    </row>
    <row r="216" spans="1:10" ht="18" x14ac:dyDescent="0.3">
      <c r="A216" s="18">
        <v>44874</v>
      </c>
      <c r="B216" s="19" t="s">
        <v>0</v>
      </c>
      <c r="C216" s="20">
        <v>45519</v>
      </c>
      <c r="D216" s="21">
        <v>5.97</v>
      </c>
      <c r="E216" s="19">
        <v>422</v>
      </c>
      <c r="F216" s="22" t="s">
        <v>27</v>
      </c>
      <c r="G216" s="23">
        <v>45474</v>
      </c>
      <c r="H216" s="24">
        <v>12.41</v>
      </c>
      <c r="I216" s="25">
        <v>410</v>
      </c>
      <c r="J216" s="31">
        <f t="shared" si="4"/>
        <v>6.077191658016412</v>
      </c>
    </row>
    <row r="217" spans="1:10" ht="18" x14ac:dyDescent="0.3">
      <c r="A217" s="18">
        <v>44875</v>
      </c>
      <c r="B217" s="19" t="s">
        <v>0</v>
      </c>
      <c r="C217" s="20">
        <v>45519</v>
      </c>
      <c r="D217" s="21">
        <v>6.4126000000000003</v>
      </c>
      <c r="E217" s="19">
        <v>421</v>
      </c>
      <c r="F217" s="22" t="s">
        <v>27</v>
      </c>
      <c r="G217" s="23">
        <v>45474</v>
      </c>
      <c r="H217" s="24">
        <v>13.26</v>
      </c>
      <c r="I217" s="25">
        <v>409</v>
      </c>
      <c r="J217" s="31">
        <f t="shared" si="4"/>
        <v>6.4347643042271363</v>
      </c>
    </row>
    <row r="218" spans="1:10" ht="18" x14ac:dyDescent="0.3">
      <c r="A218" s="18">
        <v>44876</v>
      </c>
      <c r="B218" s="19" t="s">
        <v>0</v>
      </c>
      <c r="C218" s="20">
        <v>45519</v>
      </c>
      <c r="D218" s="21">
        <v>6.6125999999999996</v>
      </c>
      <c r="E218" s="19">
        <v>420</v>
      </c>
      <c r="F218" s="22" t="s">
        <v>27</v>
      </c>
      <c r="G218" s="23">
        <v>45474</v>
      </c>
      <c r="H218" s="24">
        <v>13.6</v>
      </c>
      <c r="I218" s="25">
        <v>408</v>
      </c>
      <c r="J218" s="31">
        <f t="shared" si="4"/>
        <v>6.5540095635975737</v>
      </c>
    </row>
    <row r="219" spans="1:10" ht="18" x14ac:dyDescent="0.3">
      <c r="A219" s="18">
        <v>44879</v>
      </c>
      <c r="B219" s="19" t="s">
        <v>0</v>
      </c>
      <c r="C219" s="20">
        <v>45519</v>
      </c>
      <c r="D219" s="21">
        <v>6.4364999999999997</v>
      </c>
      <c r="E219" s="19">
        <v>419</v>
      </c>
      <c r="F219" s="22" t="s">
        <v>27</v>
      </c>
      <c r="G219" s="23">
        <v>45474</v>
      </c>
      <c r="H219" s="24">
        <v>13.37</v>
      </c>
      <c r="I219" s="25">
        <v>407</v>
      </c>
      <c r="J219" s="31">
        <f t="shared" si="4"/>
        <v>6.5142126995908267</v>
      </c>
    </row>
    <row r="220" spans="1:10" ht="18" x14ac:dyDescent="0.3">
      <c r="A220" s="18">
        <v>44881</v>
      </c>
      <c r="B220" s="19" t="s">
        <v>0</v>
      </c>
      <c r="C220" s="20">
        <v>45519</v>
      </c>
      <c r="D220" s="21">
        <v>6.59</v>
      </c>
      <c r="E220" s="19">
        <v>418</v>
      </c>
      <c r="F220" s="22" t="s">
        <v>27</v>
      </c>
      <c r="G220" s="23">
        <v>45474</v>
      </c>
      <c r="H220" s="24">
        <v>13.76</v>
      </c>
      <c r="I220" s="25">
        <v>406</v>
      </c>
      <c r="J220" s="31">
        <f t="shared" si="4"/>
        <v>6.7267098226850397</v>
      </c>
    </row>
    <row r="221" spans="1:10" ht="18" x14ac:dyDescent="0.3">
      <c r="A221" s="18">
        <v>44882</v>
      </c>
      <c r="B221" s="19" t="s">
        <v>0</v>
      </c>
      <c r="C221" s="20">
        <v>45519</v>
      </c>
      <c r="D221" s="21">
        <v>6.7165999999999997</v>
      </c>
      <c r="E221" s="19">
        <v>417</v>
      </c>
      <c r="F221" s="22" t="s">
        <v>27</v>
      </c>
      <c r="G221" s="23">
        <v>45474</v>
      </c>
      <c r="H221" s="24">
        <v>13.94</v>
      </c>
      <c r="I221" s="25">
        <v>405</v>
      </c>
      <c r="J221" s="31">
        <f t="shared" si="4"/>
        <v>6.7687688700726945</v>
      </c>
    </row>
    <row r="222" spans="1:10" ht="18" x14ac:dyDescent="0.3">
      <c r="A222" s="18">
        <v>44883</v>
      </c>
      <c r="B222" s="19" t="s">
        <v>0</v>
      </c>
      <c r="C222" s="20">
        <v>45519</v>
      </c>
      <c r="D222" s="21">
        <v>6.7103000000000002</v>
      </c>
      <c r="E222" s="19">
        <v>416</v>
      </c>
      <c r="F222" s="22" t="s">
        <v>27</v>
      </c>
      <c r="G222" s="23">
        <v>45474</v>
      </c>
      <c r="H222" s="24">
        <v>14.08</v>
      </c>
      <c r="I222" s="25">
        <v>404</v>
      </c>
      <c r="J222" s="31">
        <f t="shared" si="4"/>
        <v>6.9062686544785423</v>
      </c>
    </row>
    <row r="223" spans="1:10" ht="18" x14ac:dyDescent="0.3">
      <c r="A223" s="18">
        <v>44886</v>
      </c>
      <c r="B223" s="19" t="s">
        <v>0</v>
      </c>
      <c r="C223" s="20">
        <v>45519</v>
      </c>
      <c r="D223" s="21">
        <v>6.6871999999999998</v>
      </c>
      <c r="E223" s="19">
        <v>415</v>
      </c>
      <c r="F223" s="22" t="s">
        <v>27</v>
      </c>
      <c r="G223" s="23">
        <v>45474</v>
      </c>
      <c r="H223" s="24">
        <v>13.96</v>
      </c>
      <c r="I223" s="25">
        <v>403</v>
      </c>
      <c r="J223" s="31">
        <f t="shared" si="4"/>
        <v>6.8169377394851294</v>
      </c>
    </row>
    <row r="224" spans="1:10" ht="18" x14ac:dyDescent="0.3">
      <c r="A224" s="18">
        <v>44887</v>
      </c>
      <c r="B224" s="19" t="s">
        <v>0</v>
      </c>
      <c r="C224" s="20">
        <v>45519</v>
      </c>
      <c r="D224" s="21">
        <v>6.8627000000000002</v>
      </c>
      <c r="E224" s="19">
        <v>414</v>
      </c>
      <c r="F224" s="22" t="s">
        <v>27</v>
      </c>
      <c r="G224" s="23">
        <v>45474</v>
      </c>
      <c r="H224" s="24">
        <v>14.1</v>
      </c>
      <c r="I224" s="25">
        <v>402</v>
      </c>
      <c r="J224" s="31">
        <f t="shared" si="4"/>
        <v>6.7725221241836442</v>
      </c>
    </row>
    <row r="225" spans="1:10" ht="18" x14ac:dyDescent="0.3">
      <c r="A225" s="18">
        <v>44888</v>
      </c>
      <c r="B225" s="19" t="s">
        <v>0</v>
      </c>
      <c r="C225" s="20">
        <v>45519</v>
      </c>
      <c r="D225" s="21">
        <v>7.0534999999999997</v>
      </c>
      <c r="E225" s="19">
        <v>413</v>
      </c>
      <c r="F225" s="22" t="s">
        <v>27</v>
      </c>
      <c r="G225" s="23">
        <v>45474</v>
      </c>
      <c r="H225" s="24">
        <v>14.36</v>
      </c>
      <c r="I225" s="25">
        <v>401</v>
      </c>
      <c r="J225" s="31">
        <f t="shared" si="4"/>
        <v>6.8250921268337761</v>
      </c>
    </row>
    <row r="226" spans="1:10" ht="18" x14ac:dyDescent="0.3">
      <c r="A226" s="18">
        <v>44889</v>
      </c>
      <c r="B226" s="19" t="s">
        <v>0</v>
      </c>
      <c r="C226" s="20">
        <v>45519</v>
      </c>
      <c r="D226" s="21">
        <v>6.9623999999999997</v>
      </c>
      <c r="E226" s="19">
        <v>412</v>
      </c>
      <c r="F226" s="22" t="s">
        <v>27</v>
      </c>
      <c r="G226" s="23">
        <v>45474</v>
      </c>
      <c r="H226" s="24">
        <v>14.05</v>
      </c>
      <c r="I226" s="25">
        <v>400</v>
      </c>
      <c r="J226" s="31">
        <f t="shared" si="4"/>
        <v>6.6262537115846509</v>
      </c>
    </row>
    <row r="227" spans="1:10" ht="18" x14ac:dyDescent="0.3">
      <c r="A227" s="18">
        <v>44890</v>
      </c>
      <c r="B227" s="19" t="s">
        <v>0</v>
      </c>
      <c r="C227" s="20">
        <v>45519</v>
      </c>
      <c r="D227" s="21">
        <v>7.1992000000000003</v>
      </c>
      <c r="E227" s="19">
        <v>411</v>
      </c>
      <c r="F227" s="22" t="s">
        <v>27</v>
      </c>
      <c r="G227" s="23">
        <v>45474</v>
      </c>
      <c r="H227" s="24">
        <v>14.25</v>
      </c>
      <c r="I227" s="25">
        <v>399</v>
      </c>
      <c r="J227" s="31">
        <f t="shared" si="4"/>
        <v>6.5772878902081278</v>
      </c>
    </row>
    <row r="228" spans="1:10" ht="18" x14ac:dyDescent="0.3">
      <c r="A228" s="18">
        <v>44893</v>
      </c>
      <c r="B228" s="19" t="s">
        <v>0</v>
      </c>
      <c r="C228" s="20">
        <v>45519</v>
      </c>
      <c r="D228" s="21">
        <v>7.1856999999999998</v>
      </c>
      <c r="E228" s="19">
        <v>410</v>
      </c>
      <c r="F228" s="22" t="s">
        <v>27</v>
      </c>
      <c r="G228" s="23">
        <v>45474</v>
      </c>
      <c r="H228" s="24">
        <v>14.06</v>
      </c>
      <c r="I228" s="25">
        <v>398</v>
      </c>
      <c r="J228" s="31">
        <f t="shared" si="4"/>
        <v>6.4134488089362618</v>
      </c>
    </row>
    <row r="229" spans="1:10" ht="18" x14ac:dyDescent="0.3">
      <c r="A229" s="18">
        <v>44894</v>
      </c>
      <c r="B229" s="19" t="s">
        <v>0</v>
      </c>
      <c r="C229" s="20">
        <v>45519</v>
      </c>
      <c r="D229" s="21">
        <v>6.9927000000000001</v>
      </c>
      <c r="E229" s="19">
        <v>409</v>
      </c>
      <c r="F229" s="22" t="s">
        <v>27</v>
      </c>
      <c r="G229" s="23">
        <v>45474</v>
      </c>
      <c r="H229" s="24">
        <v>13.63</v>
      </c>
      <c r="I229" s="25">
        <v>397</v>
      </c>
      <c r="J229" s="31">
        <f t="shared" si="4"/>
        <v>6.203507342089698</v>
      </c>
    </row>
    <row r="230" spans="1:10" ht="18" x14ac:dyDescent="0.3">
      <c r="A230" s="18">
        <v>44895</v>
      </c>
      <c r="B230" s="19" t="s">
        <v>0</v>
      </c>
      <c r="C230" s="20">
        <v>45519</v>
      </c>
      <c r="D230" s="21">
        <v>6.8160999999999996</v>
      </c>
      <c r="E230" s="19">
        <v>408</v>
      </c>
      <c r="F230" s="22" t="s">
        <v>27</v>
      </c>
      <c r="G230" s="23">
        <v>45474</v>
      </c>
      <c r="H230" s="24">
        <v>13.5</v>
      </c>
      <c r="I230" s="25">
        <v>396</v>
      </c>
      <c r="J230" s="31">
        <f t="shared" si="4"/>
        <v>6.2573900376441394</v>
      </c>
    </row>
    <row r="231" spans="1:10" ht="18" x14ac:dyDescent="0.3">
      <c r="A231" s="18">
        <v>44896</v>
      </c>
      <c r="B231" s="19" t="s">
        <v>0</v>
      </c>
      <c r="C231" s="20">
        <v>45519</v>
      </c>
      <c r="D231" s="21">
        <v>6.8700999999999999</v>
      </c>
      <c r="E231" s="19">
        <v>407</v>
      </c>
      <c r="F231" s="22" t="s">
        <v>27</v>
      </c>
      <c r="G231" s="23">
        <v>45474</v>
      </c>
      <c r="H231" s="24">
        <v>13.58</v>
      </c>
      <c r="I231" s="25">
        <v>395</v>
      </c>
      <c r="J231" s="31">
        <f t="shared" si="4"/>
        <v>6.2785568648293655</v>
      </c>
    </row>
    <row r="232" spans="1:10" ht="18" x14ac:dyDescent="0.3">
      <c r="A232" s="18">
        <v>44897</v>
      </c>
      <c r="B232" s="19" t="s">
        <v>0</v>
      </c>
      <c r="C232" s="20">
        <v>45519</v>
      </c>
      <c r="D232" s="21">
        <v>6.7614999999999998</v>
      </c>
      <c r="E232" s="19">
        <v>406</v>
      </c>
      <c r="F232" s="22" t="s">
        <v>27</v>
      </c>
      <c r="G232" s="23">
        <v>45474</v>
      </c>
      <c r="H232" s="24">
        <v>13.41</v>
      </c>
      <c r="I232" s="25">
        <v>394</v>
      </c>
      <c r="J232" s="31">
        <f t="shared" si="4"/>
        <v>6.2274321735831917</v>
      </c>
    </row>
    <row r="233" spans="1:10" ht="18" x14ac:dyDescent="0.3">
      <c r="A233" s="18">
        <v>44900</v>
      </c>
      <c r="B233" s="19" t="s">
        <v>0</v>
      </c>
      <c r="C233" s="20">
        <v>45519</v>
      </c>
      <c r="D233" s="21">
        <v>6.7816999999999998</v>
      </c>
      <c r="E233" s="19">
        <v>405</v>
      </c>
      <c r="F233" s="22" t="s">
        <v>27</v>
      </c>
      <c r="G233" s="23">
        <v>45474</v>
      </c>
      <c r="H233" s="24">
        <v>13.59</v>
      </c>
      <c r="I233" s="25">
        <v>393</v>
      </c>
      <c r="J233" s="31">
        <f t="shared" si="4"/>
        <v>6.3759052346984424</v>
      </c>
    </row>
    <row r="234" spans="1:10" ht="18" x14ac:dyDescent="0.3">
      <c r="A234" s="18">
        <v>44901</v>
      </c>
      <c r="B234" s="19" t="s">
        <v>0</v>
      </c>
      <c r="C234" s="20">
        <v>45519</v>
      </c>
      <c r="D234" s="21">
        <v>6.7533000000000003</v>
      </c>
      <c r="E234" s="19">
        <v>404</v>
      </c>
      <c r="F234" s="22" t="s">
        <v>27</v>
      </c>
      <c r="G234" s="23">
        <v>45474</v>
      </c>
      <c r="H234" s="24">
        <v>13.63</v>
      </c>
      <c r="I234" s="25">
        <v>392</v>
      </c>
      <c r="J234" s="31">
        <f t="shared" si="4"/>
        <v>6.4416744025711736</v>
      </c>
    </row>
    <row r="235" spans="1:10" ht="18" x14ac:dyDescent="0.3">
      <c r="A235" s="18">
        <v>44902</v>
      </c>
      <c r="B235" s="19" t="s">
        <v>0</v>
      </c>
      <c r="C235" s="20">
        <v>45519</v>
      </c>
      <c r="D235" s="21">
        <v>6.6292999999999997</v>
      </c>
      <c r="E235" s="19">
        <v>403</v>
      </c>
      <c r="F235" s="22" t="s">
        <v>27</v>
      </c>
      <c r="G235" s="23">
        <v>45474</v>
      </c>
      <c r="H235" s="24">
        <v>13.46</v>
      </c>
      <c r="I235" s="25">
        <v>391</v>
      </c>
      <c r="J235" s="31">
        <f t="shared" si="4"/>
        <v>6.4060253607592044</v>
      </c>
    </row>
    <row r="236" spans="1:10" ht="18" x14ac:dyDescent="0.3">
      <c r="A236" s="18">
        <v>44903</v>
      </c>
      <c r="B236" s="19" t="s">
        <v>0</v>
      </c>
      <c r="C236" s="20">
        <v>45519</v>
      </c>
      <c r="D236" s="21">
        <v>6.5902000000000003</v>
      </c>
      <c r="E236" s="19">
        <v>402</v>
      </c>
      <c r="F236" s="22" t="s">
        <v>27</v>
      </c>
      <c r="G236" s="23">
        <v>45474</v>
      </c>
      <c r="H236" s="24">
        <v>13.49</v>
      </c>
      <c r="I236" s="25">
        <v>390</v>
      </c>
      <c r="J236" s="31">
        <f t="shared" si="4"/>
        <v>6.4732029773844291</v>
      </c>
    </row>
    <row r="237" spans="1:10" ht="18" x14ac:dyDescent="0.3">
      <c r="A237" s="18">
        <v>44904</v>
      </c>
      <c r="B237" s="19" t="s">
        <v>0</v>
      </c>
      <c r="C237" s="20">
        <v>45519</v>
      </c>
      <c r="D237" s="21">
        <v>6.6010999999999997</v>
      </c>
      <c r="E237" s="19">
        <v>401</v>
      </c>
      <c r="F237" s="22" t="s">
        <v>27</v>
      </c>
      <c r="G237" s="23">
        <v>45474</v>
      </c>
      <c r="H237" s="24">
        <v>13.5</v>
      </c>
      <c r="I237" s="25">
        <v>389</v>
      </c>
      <c r="J237" s="31">
        <f t="shared" si="4"/>
        <v>6.4716968211397496</v>
      </c>
    </row>
    <row r="238" spans="1:10" ht="18" x14ac:dyDescent="0.3">
      <c r="A238" s="18">
        <v>44907</v>
      </c>
      <c r="B238" s="19" t="s">
        <v>0</v>
      </c>
      <c r="C238" s="20">
        <v>45519</v>
      </c>
      <c r="D238" s="21">
        <v>6.8108000000000004</v>
      </c>
      <c r="E238" s="19">
        <v>400</v>
      </c>
      <c r="F238" s="22" t="s">
        <v>27</v>
      </c>
      <c r="G238" s="23">
        <v>45474</v>
      </c>
      <c r="H238" s="24">
        <v>13.75</v>
      </c>
      <c r="I238" s="25">
        <v>388</v>
      </c>
      <c r="J238" s="31">
        <f t="shared" si="4"/>
        <v>6.4967213053361617</v>
      </c>
    </row>
    <row r="239" spans="1:10" ht="18" x14ac:dyDescent="0.3">
      <c r="A239" s="18">
        <v>44908</v>
      </c>
      <c r="B239" s="19" t="s">
        <v>0</v>
      </c>
      <c r="C239" s="20">
        <v>45519</v>
      </c>
      <c r="D239" s="21">
        <v>6.9135</v>
      </c>
      <c r="E239" s="19">
        <v>399</v>
      </c>
      <c r="F239" s="22" t="s">
        <v>27</v>
      </c>
      <c r="G239" s="23">
        <v>45474</v>
      </c>
      <c r="H239" s="24">
        <v>13.94</v>
      </c>
      <c r="I239" s="25">
        <v>387</v>
      </c>
      <c r="J239" s="31">
        <f t="shared" si="4"/>
        <v>6.5721354178845504</v>
      </c>
    </row>
    <row r="240" spans="1:10" ht="18" x14ac:dyDescent="0.3">
      <c r="A240" s="18">
        <v>44909</v>
      </c>
      <c r="B240" s="19" t="s">
        <v>0</v>
      </c>
      <c r="C240" s="20">
        <v>45519</v>
      </c>
      <c r="D240" s="21">
        <v>6.9848999999999997</v>
      </c>
      <c r="E240" s="19">
        <v>398</v>
      </c>
      <c r="F240" s="22" t="s">
        <v>27</v>
      </c>
      <c r="G240" s="23">
        <v>45474</v>
      </c>
      <c r="H240" s="24">
        <v>14.03</v>
      </c>
      <c r="I240" s="25">
        <v>386</v>
      </c>
      <c r="J240" s="31">
        <f t="shared" si="4"/>
        <v>6.5851349115622737</v>
      </c>
    </row>
    <row r="241" spans="1:10" ht="18" x14ac:dyDescent="0.3">
      <c r="A241" s="18">
        <v>44910</v>
      </c>
      <c r="B241" s="19" t="s">
        <v>0</v>
      </c>
      <c r="C241" s="20">
        <v>45519</v>
      </c>
      <c r="D241" s="21">
        <v>6.9241999999999999</v>
      </c>
      <c r="E241" s="19">
        <v>397</v>
      </c>
      <c r="F241" s="22" t="s">
        <v>27</v>
      </c>
      <c r="G241" s="23">
        <v>45474</v>
      </c>
      <c r="H241" s="24">
        <v>13.79</v>
      </c>
      <c r="I241" s="25">
        <v>385</v>
      </c>
      <c r="J241" s="31">
        <f t="shared" si="4"/>
        <v>6.4211843530276536</v>
      </c>
    </row>
    <row r="242" spans="1:10" ht="18" x14ac:dyDescent="0.3">
      <c r="A242" s="18">
        <v>44911</v>
      </c>
      <c r="B242" s="19" t="s">
        <v>0</v>
      </c>
      <c r="C242" s="20">
        <v>45519</v>
      </c>
      <c r="D242" s="21">
        <v>6.9306000000000001</v>
      </c>
      <c r="E242" s="19">
        <v>396</v>
      </c>
      <c r="F242" s="22" t="s">
        <v>27</v>
      </c>
      <c r="G242" s="23">
        <v>45474</v>
      </c>
      <c r="H242" s="24">
        <v>13.9</v>
      </c>
      <c r="I242" s="25">
        <v>384</v>
      </c>
      <c r="J242" s="31">
        <f t="shared" si="4"/>
        <v>6.5176853024297987</v>
      </c>
    </row>
    <row r="243" spans="1:10" ht="18" x14ac:dyDescent="0.3">
      <c r="A243" s="18">
        <v>44914</v>
      </c>
      <c r="B243" s="19" t="s">
        <v>0</v>
      </c>
      <c r="C243" s="20">
        <v>45519</v>
      </c>
      <c r="D243" s="21">
        <v>6.9272999999999998</v>
      </c>
      <c r="E243" s="19">
        <v>395</v>
      </c>
      <c r="F243" s="22" t="s">
        <v>27</v>
      </c>
      <c r="G243" s="23">
        <v>45474</v>
      </c>
      <c r="H243" s="24">
        <v>13.87</v>
      </c>
      <c r="I243" s="25">
        <v>383</v>
      </c>
      <c r="J243" s="31">
        <f t="shared" si="4"/>
        <v>6.4929162150358266</v>
      </c>
    </row>
    <row r="244" spans="1:10" ht="18" x14ac:dyDescent="0.3">
      <c r="A244" s="18">
        <v>44915</v>
      </c>
      <c r="B244" s="19" t="s">
        <v>0</v>
      </c>
      <c r="C244" s="20">
        <v>45519</v>
      </c>
      <c r="D244" s="21">
        <v>6.7945000000000002</v>
      </c>
      <c r="E244" s="19">
        <v>394</v>
      </c>
      <c r="F244" s="22" t="s">
        <v>27</v>
      </c>
      <c r="G244" s="23">
        <v>45474</v>
      </c>
      <c r="H244" s="24">
        <v>13.59</v>
      </c>
      <c r="I244" s="25">
        <v>382</v>
      </c>
      <c r="J244" s="31">
        <f t="shared" si="4"/>
        <v>6.3631554059431883</v>
      </c>
    </row>
    <row r="245" spans="1:10" ht="18" x14ac:dyDescent="0.3">
      <c r="A245" s="18">
        <v>44916</v>
      </c>
      <c r="B245" s="19" t="s">
        <v>0</v>
      </c>
      <c r="C245" s="20">
        <v>45519</v>
      </c>
      <c r="D245" s="21">
        <v>6.7877999999999998</v>
      </c>
      <c r="E245" s="19">
        <v>393</v>
      </c>
      <c r="F245" s="22" t="s">
        <v>27</v>
      </c>
      <c r="G245" s="23">
        <v>45474</v>
      </c>
      <c r="H245" s="24">
        <v>13.52</v>
      </c>
      <c r="I245" s="25">
        <v>381</v>
      </c>
      <c r="J245" s="31">
        <f t="shared" si="4"/>
        <v>6.3042782040645173</v>
      </c>
    </row>
    <row r="246" spans="1:10" ht="18" x14ac:dyDescent="0.3">
      <c r="A246" s="18">
        <v>44917</v>
      </c>
      <c r="B246" s="19" t="s">
        <v>0</v>
      </c>
      <c r="C246" s="20">
        <v>45519</v>
      </c>
      <c r="D246" s="21">
        <v>6.7953999999999999</v>
      </c>
      <c r="E246" s="19">
        <v>392</v>
      </c>
      <c r="F246" s="22" t="s">
        <v>27</v>
      </c>
      <c r="G246" s="23">
        <v>45474</v>
      </c>
      <c r="H246" s="24">
        <v>13.36</v>
      </c>
      <c r="I246" s="25">
        <v>380</v>
      </c>
      <c r="J246" s="31">
        <f t="shared" si="4"/>
        <v>6.1468939673431588</v>
      </c>
    </row>
    <row r="247" spans="1:10" ht="18" x14ac:dyDescent="0.3">
      <c r="A247" s="18">
        <v>44918</v>
      </c>
      <c r="B247" s="19" t="s">
        <v>0</v>
      </c>
      <c r="C247" s="20">
        <v>45519</v>
      </c>
      <c r="D247" s="21">
        <v>6.7436999999999996</v>
      </c>
      <c r="E247" s="19">
        <v>391</v>
      </c>
      <c r="F247" s="22" t="s">
        <v>27</v>
      </c>
      <c r="G247" s="23">
        <v>45474</v>
      </c>
      <c r="H247" s="24">
        <v>13.15</v>
      </c>
      <c r="I247" s="25">
        <v>379</v>
      </c>
      <c r="J247" s="31">
        <f t="shared" si="4"/>
        <v>6.0015719897286601</v>
      </c>
    </row>
    <row r="248" spans="1:10" ht="18" x14ac:dyDescent="0.3">
      <c r="A248" s="18">
        <v>44918</v>
      </c>
      <c r="B248" s="19" t="s">
        <v>0</v>
      </c>
      <c r="C248" s="20">
        <v>45519</v>
      </c>
      <c r="D248" s="21">
        <v>6.7436999999999996</v>
      </c>
      <c r="E248" s="19">
        <v>391</v>
      </c>
      <c r="F248" s="22" t="s">
        <v>27</v>
      </c>
      <c r="G248" s="23">
        <v>45474</v>
      </c>
      <c r="H248" s="24">
        <v>13.15</v>
      </c>
      <c r="I248" s="25">
        <v>379</v>
      </c>
      <c r="J248" s="31">
        <f t="shared" si="4"/>
        <v>6.0015719897286601</v>
      </c>
    </row>
    <row r="249" spans="1:10" ht="18" x14ac:dyDescent="0.3">
      <c r="A249" s="18">
        <v>44921</v>
      </c>
      <c r="B249" s="19" t="s">
        <v>0</v>
      </c>
      <c r="C249" s="20">
        <v>45519</v>
      </c>
      <c r="D249" s="21">
        <v>6.7599</v>
      </c>
      <c r="E249" s="19">
        <v>390</v>
      </c>
      <c r="F249" s="22" t="s">
        <v>27</v>
      </c>
      <c r="G249" s="23">
        <v>45474</v>
      </c>
      <c r="H249" s="24">
        <v>13.25</v>
      </c>
      <c r="I249" s="25">
        <v>378</v>
      </c>
      <c r="J249" s="31">
        <f t="shared" si="4"/>
        <v>6.0791551884181283</v>
      </c>
    </row>
    <row r="250" spans="1:10" ht="18" x14ac:dyDescent="0.3">
      <c r="A250" s="18">
        <v>44922</v>
      </c>
      <c r="B250" s="19" t="s">
        <v>0</v>
      </c>
      <c r="C250" s="20">
        <v>45519</v>
      </c>
      <c r="D250" s="21">
        <v>6.7972000000000001</v>
      </c>
      <c r="E250" s="19">
        <v>389</v>
      </c>
      <c r="F250" s="22" t="s">
        <v>27</v>
      </c>
      <c r="G250" s="23">
        <v>45474</v>
      </c>
      <c r="H250" s="24">
        <v>13.21</v>
      </c>
      <c r="I250" s="25">
        <v>377</v>
      </c>
      <c r="J250" s="31">
        <f t="shared" si="4"/>
        <v>6.0046518073507471</v>
      </c>
    </row>
    <row r="251" spans="1:10" ht="18" x14ac:dyDescent="0.3">
      <c r="A251" s="18">
        <v>44923</v>
      </c>
      <c r="B251" s="19" t="s">
        <v>0</v>
      </c>
      <c r="C251" s="20">
        <v>45519</v>
      </c>
      <c r="D251" s="21">
        <v>6.6153000000000004</v>
      </c>
      <c r="E251" s="19">
        <v>388</v>
      </c>
      <c r="F251" s="22" t="s">
        <v>27</v>
      </c>
      <c r="G251" s="23">
        <v>45474</v>
      </c>
      <c r="H251" s="24">
        <v>13.04</v>
      </c>
      <c r="I251" s="25">
        <v>376</v>
      </c>
      <c r="J251" s="31">
        <f t="shared" si="4"/>
        <v>6.0260581736392593</v>
      </c>
    </row>
    <row r="252" spans="1:10" ht="18" x14ac:dyDescent="0.3">
      <c r="A252" s="18">
        <v>44924</v>
      </c>
      <c r="B252" s="19" t="s">
        <v>0</v>
      </c>
      <c r="C252" s="20">
        <v>45519</v>
      </c>
      <c r="D252" s="21">
        <v>6.5433000000000003</v>
      </c>
      <c r="E252" s="19">
        <v>387</v>
      </c>
      <c r="F252" s="22" t="s">
        <v>27</v>
      </c>
      <c r="G252" s="23">
        <v>45474</v>
      </c>
      <c r="H252" s="24">
        <v>13</v>
      </c>
      <c r="I252" s="25">
        <v>375</v>
      </c>
      <c r="J252" s="31">
        <f t="shared" si="4"/>
        <v>6.0601652098254633</v>
      </c>
    </row>
    <row r="253" spans="1:10" ht="18" x14ac:dyDescent="0.3">
      <c r="A253" s="18">
        <v>44925</v>
      </c>
      <c r="B253" s="19" t="s">
        <v>0</v>
      </c>
      <c r="C253" s="20">
        <v>45519</v>
      </c>
      <c r="D253" s="21">
        <v>6.5433000000000003</v>
      </c>
      <c r="E253" s="19">
        <v>386</v>
      </c>
      <c r="F253" s="22" t="s">
        <v>27</v>
      </c>
      <c r="G253" s="23">
        <v>45474</v>
      </c>
      <c r="H253" s="24">
        <v>13</v>
      </c>
      <c r="I253" s="25">
        <v>374</v>
      </c>
      <c r="J253" s="31">
        <f t="shared" si="4"/>
        <v>6.0601652098254633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&amp;C&amp;G</oddHeader>
  </headerFooter>
  <ignoredErrors>
    <ignoredError sqref="N4:P4" formula="1"/>
  </ignoredError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Y14"/>
  <sheetViews>
    <sheetView showGridLines="0" zoomScale="90" zoomScaleNormal="90" workbookViewId="0">
      <selection activeCell="F2" sqref="F2"/>
    </sheetView>
  </sheetViews>
  <sheetFormatPr defaultRowHeight="14.4" x14ac:dyDescent="0.3"/>
  <cols>
    <col min="5" max="5" width="5.88671875" customWidth="1"/>
    <col min="6" max="6" width="23.109375" customWidth="1"/>
    <col min="7" max="7" width="20.88671875" bestFit="1" customWidth="1"/>
    <col min="8" max="8" width="23.109375" bestFit="1" customWidth="1"/>
    <col min="12" max="12" width="17.5546875" bestFit="1" customWidth="1"/>
    <col min="13" max="14" width="12.44140625" customWidth="1"/>
    <col min="15" max="15" width="11.44140625" bestFit="1" customWidth="1"/>
    <col min="16" max="16" width="11" bestFit="1" customWidth="1"/>
    <col min="18" max="18" width="10.109375" customWidth="1"/>
    <col min="19" max="19" width="11.21875" customWidth="1"/>
    <col min="20" max="20" width="10.88671875" bestFit="1" customWidth="1"/>
  </cols>
  <sheetData>
    <row r="1" spans="5:25" ht="28.8" x14ac:dyDescent="0.35">
      <c r="F1" s="9" t="s">
        <v>20</v>
      </c>
      <c r="G1" s="9" t="s">
        <v>22</v>
      </c>
      <c r="H1" s="9" t="s">
        <v>21</v>
      </c>
      <c r="L1" s="59" t="s">
        <v>33</v>
      </c>
      <c r="P1" s="68" t="s">
        <v>38</v>
      </c>
    </row>
    <row r="2" spans="5:25" ht="33.6" customHeight="1" x14ac:dyDescent="0.3">
      <c r="E2" s="16">
        <v>3</v>
      </c>
      <c r="F2" s="17">
        <f>VLOOKUP(E2,E3:H5,2,FALSE)</f>
        <v>6</v>
      </c>
      <c r="G2" s="17">
        <f>VLOOKUP(E2,E3:H5,3,FALSE)</f>
        <v>4</v>
      </c>
      <c r="H2" s="17">
        <f>VLOOKUP(E2,E3:H5,4,FALSE)</f>
        <v>10.240000000000006</v>
      </c>
      <c r="L2" s="67" t="s">
        <v>39</v>
      </c>
      <c r="M2" s="13">
        <v>10</v>
      </c>
      <c r="N2" s="13">
        <v>9</v>
      </c>
      <c r="O2" s="70">
        <f>+N2-M2</f>
        <v>-1</v>
      </c>
      <c r="P2" s="76">
        <f>ABS(((1+N2/100)/(1+M2/100)-1))</f>
        <v>9.0909090909091494E-3</v>
      </c>
      <c r="Q2" s="60" t="str">
        <f>IF(N2=M2,"▬",IF(N2&gt;M2,"↑","↓"))</f>
        <v>↓</v>
      </c>
      <c r="R2" s="79" t="str">
        <f>IF(OR(AND(O2&gt;0,O3&gt;0),AND(O2&lt;0,O3&lt;0)),+IF(P2&gt;P3,"Maior",""),"")</f>
        <v/>
      </c>
    </row>
    <row r="3" spans="5:25" ht="33.6" customHeight="1" x14ac:dyDescent="0.3">
      <c r="E3" s="15">
        <v>1</v>
      </c>
      <c r="F3" s="13">
        <v>6</v>
      </c>
      <c r="G3" s="7">
        <f>(((1+H3/100)/(1+F3/100))-1)*100</f>
        <v>7.2075471698113125</v>
      </c>
      <c r="H3" s="13">
        <v>13.64</v>
      </c>
      <c r="L3" s="64" t="s">
        <v>40</v>
      </c>
      <c r="M3" s="13">
        <v>5</v>
      </c>
      <c r="N3" s="13">
        <v>4.045454545454449</v>
      </c>
      <c r="O3" s="70">
        <f>+N3-M3</f>
        <v>-0.95454545454555095</v>
      </c>
      <c r="P3" s="76">
        <f>ABS(((1+N3/100)/(1+M3/100)-1))</f>
        <v>9.0909090909101486E-3</v>
      </c>
      <c r="Q3" s="61" t="str">
        <f>IF(N3=M3,"▬",IF(N3&gt;M3,"↑","↓"))</f>
        <v>↓</v>
      </c>
      <c r="R3" s="79" t="str">
        <f>IF(OR(AND(O2&gt;0,O3&gt;0),AND(O2&lt;0,O3&lt;0)),+IF(P3&gt;P2,"Maior",""),"")</f>
        <v>Maior</v>
      </c>
      <c r="S3" s="74"/>
    </row>
    <row r="4" spans="5:25" ht="33.6" customHeight="1" x14ac:dyDescent="0.3">
      <c r="E4" s="15">
        <v>2</v>
      </c>
      <c r="F4" s="7">
        <f>(((1+H4/100)/(1+G4/100))-1)*100</f>
        <v>-1.7857142857142905</v>
      </c>
      <c r="G4" s="69">
        <v>12</v>
      </c>
      <c r="H4" s="13">
        <v>10</v>
      </c>
      <c r="L4" s="65"/>
      <c r="M4" s="77"/>
      <c r="N4" s="77"/>
      <c r="O4" s="77"/>
      <c r="P4" s="77"/>
      <c r="Q4" s="62"/>
      <c r="R4" s="78"/>
      <c r="S4" s="75"/>
    </row>
    <row r="5" spans="5:25" ht="33.6" customHeight="1" x14ac:dyDescent="0.3">
      <c r="E5" s="15">
        <v>3</v>
      </c>
      <c r="F5" s="13">
        <v>6</v>
      </c>
      <c r="G5" s="13">
        <v>4</v>
      </c>
      <c r="H5" s="7">
        <f>(((1+F5/100)*(1+G5/100))-1)*100</f>
        <v>10.240000000000006</v>
      </c>
      <c r="L5" s="66" t="str">
        <f>"Implícita "&amp;Q5</f>
        <v>Implícita ▬</v>
      </c>
      <c r="M5" s="58">
        <f>TRUNC((((1+M2/100)/(1+M3/100))-1)*100,4)</f>
        <v>4.7618999999999998</v>
      </c>
      <c r="N5" s="58">
        <f>TRUNC((((1+N2/100)/(1+N3/100))-1)*100,4)</f>
        <v>4.7618999999999998</v>
      </c>
      <c r="O5" s="58">
        <f>+N5-M5</f>
        <v>0</v>
      </c>
      <c r="P5" s="77"/>
      <c r="Q5" s="63" t="str">
        <f>IF(N5=M5,"▬",IF(N5&gt;M5,"↑","↓"))</f>
        <v>▬</v>
      </c>
      <c r="R5" s="77"/>
    </row>
    <row r="6" spans="5:25" ht="21" x14ac:dyDescent="0.4">
      <c r="R6" s="36"/>
    </row>
    <row r="10" spans="5:25" ht="25.8" x14ac:dyDescent="0.5">
      <c r="L10" s="99" t="s">
        <v>45</v>
      </c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</row>
    <row r="11" spans="5:25" ht="30.75" customHeight="1" x14ac:dyDescent="0.65">
      <c r="L11" s="67" t="s">
        <v>39</v>
      </c>
      <c r="M11" s="50" t="s">
        <v>36</v>
      </c>
      <c r="N11" s="51" t="s">
        <v>34</v>
      </c>
      <c r="O11" s="51" t="s">
        <v>37</v>
      </c>
      <c r="P11" s="52" t="s">
        <v>36</v>
      </c>
      <c r="Q11" s="52" t="s">
        <v>36</v>
      </c>
      <c r="R11" s="53" t="s">
        <v>37</v>
      </c>
      <c r="S11" s="53" t="s">
        <v>34</v>
      </c>
      <c r="T11" s="54" t="s">
        <v>34</v>
      </c>
      <c r="U11" s="71" t="s">
        <v>34</v>
      </c>
      <c r="V11" s="54" t="s">
        <v>34</v>
      </c>
      <c r="W11" s="55" t="s">
        <v>37</v>
      </c>
      <c r="X11" s="55" t="s">
        <v>37</v>
      </c>
      <c r="Y11" s="72" t="s">
        <v>37</v>
      </c>
    </row>
    <row r="12" spans="5:25" ht="30.75" customHeight="1" x14ac:dyDescent="0.7">
      <c r="L12" s="64" t="s">
        <v>40</v>
      </c>
      <c r="M12" s="50" t="s">
        <v>36</v>
      </c>
      <c r="N12" s="51" t="s">
        <v>36</v>
      </c>
      <c r="O12" s="51" t="s">
        <v>36</v>
      </c>
      <c r="P12" s="52" t="s">
        <v>37</v>
      </c>
      <c r="Q12" s="52" t="s">
        <v>34</v>
      </c>
      <c r="R12" s="53" t="s">
        <v>34</v>
      </c>
      <c r="S12" s="53" t="s">
        <v>37</v>
      </c>
      <c r="T12" s="54" t="s">
        <v>34</v>
      </c>
      <c r="U12" s="54" t="s">
        <v>34</v>
      </c>
      <c r="V12" s="71" t="s">
        <v>34</v>
      </c>
      <c r="W12" s="55" t="s">
        <v>37</v>
      </c>
      <c r="X12" s="73" t="s">
        <v>37</v>
      </c>
      <c r="Y12" s="55" t="s">
        <v>37</v>
      </c>
    </row>
    <row r="13" spans="5:25" ht="8.25" customHeight="1" x14ac:dyDescent="0.45">
      <c r="L13" s="65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</row>
    <row r="14" spans="5:25" ht="30.75" customHeight="1" x14ac:dyDescent="0.45">
      <c r="L14" s="66" t="s">
        <v>35</v>
      </c>
      <c r="M14" s="50" t="s">
        <v>36</v>
      </c>
      <c r="N14" s="51" t="s">
        <v>34</v>
      </c>
      <c r="O14" s="51" t="s">
        <v>37</v>
      </c>
      <c r="P14" s="52" t="s">
        <v>34</v>
      </c>
      <c r="Q14" s="52" t="s">
        <v>37</v>
      </c>
      <c r="R14" s="53" t="s">
        <v>37</v>
      </c>
      <c r="S14" s="53" t="s">
        <v>34</v>
      </c>
      <c r="T14" s="56" t="s">
        <v>36</v>
      </c>
      <c r="U14" s="54" t="s">
        <v>34</v>
      </c>
      <c r="V14" s="54" t="s">
        <v>37</v>
      </c>
      <c r="W14" s="57" t="s">
        <v>36</v>
      </c>
      <c r="X14" s="55" t="s">
        <v>34</v>
      </c>
      <c r="Y14" s="55" t="s">
        <v>37</v>
      </c>
    </row>
  </sheetData>
  <mergeCells count="1">
    <mergeCell ref="L10:Y10"/>
  </mergeCells>
  <conditionalFormatting sqref="R4 P3">
    <cfRule type="expression" dxfId="1" priority="3">
      <formula>IF($P$3&gt;$P$2,1,0)</formula>
    </cfRule>
  </conditionalFormatting>
  <conditionalFormatting sqref="P2 R2:R3">
    <cfRule type="expression" dxfId="0" priority="2">
      <formula>IF($P$2&gt;$P$3,1,0)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Header>&amp;C&amp;G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E89F6-310E-49C5-B70A-D5E1ECB118E2}">
  <dimension ref="A1:A936"/>
  <sheetViews>
    <sheetView zoomScaleNormal="100" workbookViewId="0">
      <selection activeCell="I28" sqref="I28"/>
    </sheetView>
  </sheetViews>
  <sheetFormatPr defaultRowHeight="14.4" x14ac:dyDescent="0.3"/>
  <cols>
    <col min="1" max="1" width="9.109375" style="80" customWidth="1"/>
  </cols>
  <sheetData>
    <row r="1" spans="1:1" x14ac:dyDescent="0.3">
      <c r="A1" s="80">
        <v>36892</v>
      </c>
    </row>
    <row r="2" spans="1:1" x14ac:dyDescent="0.3">
      <c r="A2" s="80">
        <v>36948</v>
      </c>
    </row>
    <row r="3" spans="1:1" x14ac:dyDescent="0.3">
      <c r="A3" s="80">
        <v>36949</v>
      </c>
    </row>
    <row r="4" spans="1:1" x14ac:dyDescent="0.3">
      <c r="A4" s="80">
        <v>36994</v>
      </c>
    </row>
    <row r="5" spans="1:1" x14ac:dyDescent="0.3">
      <c r="A5" s="80">
        <v>37002</v>
      </c>
    </row>
    <row r="6" spans="1:1" x14ac:dyDescent="0.3">
      <c r="A6" s="80">
        <v>37012</v>
      </c>
    </row>
    <row r="7" spans="1:1" x14ac:dyDescent="0.3">
      <c r="A7" s="80">
        <v>37056</v>
      </c>
    </row>
    <row r="8" spans="1:1" x14ac:dyDescent="0.3">
      <c r="A8" s="80">
        <v>37141</v>
      </c>
    </row>
    <row r="9" spans="1:1" x14ac:dyDescent="0.3">
      <c r="A9" s="80">
        <v>37176</v>
      </c>
    </row>
    <row r="10" spans="1:1" x14ac:dyDescent="0.3">
      <c r="A10" s="80">
        <v>37197</v>
      </c>
    </row>
    <row r="11" spans="1:1" x14ac:dyDescent="0.3">
      <c r="A11" s="80">
        <v>37210</v>
      </c>
    </row>
    <row r="12" spans="1:1" x14ac:dyDescent="0.3">
      <c r="A12" s="80">
        <v>37250</v>
      </c>
    </row>
    <row r="13" spans="1:1" x14ac:dyDescent="0.3">
      <c r="A13" s="80">
        <v>37257</v>
      </c>
    </row>
    <row r="14" spans="1:1" x14ac:dyDescent="0.3">
      <c r="A14" s="80">
        <v>37298</v>
      </c>
    </row>
    <row r="15" spans="1:1" x14ac:dyDescent="0.3">
      <c r="A15" s="80">
        <v>37299</v>
      </c>
    </row>
    <row r="16" spans="1:1" x14ac:dyDescent="0.3">
      <c r="A16" s="80">
        <v>37344</v>
      </c>
    </row>
    <row r="17" spans="1:1" x14ac:dyDescent="0.3">
      <c r="A17" s="80">
        <v>37367</v>
      </c>
    </row>
    <row r="18" spans="1:1" x14ac:dyDescent="0.3">
      <c r="A18" s="80">
        <v>37377</v>
      </c>
    </row>
    <row r="19" spans="1:1" x14ac:dyDescent="0.3">
      <c r="A19" s="80">
        <v>37406</v>
      </c>
    </row>
    <row r="20" spans="1:1" x14ac:dyDescent="0.3">
      <c r="A20" s="80">
        <v>37506</v>
      </c>
    </row>
    <row r="21" spans="1:1" x14ac:dyDescent="0.3">
      <c r="A21" s="80">
        <v>37541</v>
      </c>
    </row>
    <row r="22" spans="1:1" x14ac:dyDescent="0.3">
      <c r="A22" s="80">
        <v>37562</v>
      </c>
    </row>
    <row r="23" spans="1:1" x14ac:dyDescent="0.3">
      <c r="A23" s="80">
        <v>37575</v>
      </c>
    </row>
    <row r="24" spans="1:1" x14ac:dyDescent="0.3">
      <c r="A24" s="80">
        <v>37615</v>
      </c>
    </row>
    <row r="25" spans="1:1" x14ac:dyDescent="0.3">
      <c r="A25" s="80">
        <v>37622</v>
      </c>
    </row>
    <row r="26" spans="1:1" x14ac:dyDescent="0.3">
      <c r="A26" s="80">
        <v>37683</v>
      </c>
    </row>
    <row r="27" spans="1:1" x14ac:dyDescent="0.3">
      <c r="A27" s="80">
        <v>37684</v>
      </c>
    </row>
    <row r="28" spans="1:1" x14ac:dyDescent="0.3">
      <c r="A28" s="80">
        <v>37729</v>
      </c>
    </row>
    <row r="29" spans="1:1" x14ac:dyDescent="0.3">
      <c r="A29" s="80">
        <v>37732</v>
      </c>
    </row>
    <row r="30" spans="1:1" x14ac:dyDescent="0.3">
      <c r="A30" s="80">
        <v>37742</v>
      </c>
    </row>
    <row r="31" spans="1:1" x14ac:dyDescent="0.3">
      <c r="A31" s="80">
        <v>37791</v>
      </c>
    </row>
    <row r="32" spans="1:1" x14ac:dyDescent="0.3">
      <c r="A32" s="80">
        <v>37871</v>
      </c>
    </row>
    <row r="33" spans="1:1" x14ac:dyDescent="0.3">
      <c r="A33" s="80">
        <v>37906</v>
      </c>
    </row>
    <row r="34" spans="1:1" x14ac:dyDescent="0.3">
      <c r="A34" s="80">
        <v>37927</v>
      </c>
    </row>
    <row r="35" spans="1:1" x14ac:dyDescent="0.3">
      <c r="A35" s="80">
        <v>37940</v>
      </c>
    </row>
    <row r="36" spans="1:1" x14ac:dyDescent="0.3">
      <c r="A36" s="80">
        <v>37980</v>
      </c>
    </row>
    <row r="37" spans="1:1" x14ac:dyDescent="0.3">
      <c r="A37" s="80">
        <v>37987</v>
      </c>
    </row>
    <row r="38" spans="1:1" x14ac:dyDescent="0.3">
      <c r="A38" s="80">
        <v>38040</v>
      </c>
    </row>
    <row r="39" spans="1:1" x14ac:dyDescent="0.3">
      <c r="A39" s="80">
        <v>38041</v>
      </c>
    </row>
    <row r="40" spans="1:1" x14ac:dyDescent="0.3">
      <c r="A40" s="80">
        <v>38086</v>
      </c>
    </row>
    <row r="41" spans="1:1" x14ac:dyDescent="0.3">
      <c r="A41" s="80">
        <v>38098</v>
      </c>
    </row>
    <row r="42" spans="1:1" x14ac:dyDescent="0.3">
      <c r="A42" s="80">
        <v>38108</v>
      </c>
    </row>
    <row r="43" spans="1:1" x14ac:dyDescent="0.3">
      <c r="A43" s="80">
        <v>38148</v>
      </c>
    </row>
    <row r="44" spans="1:1" x14ac:dyDescent="0.3">
      <c r="A44" s="80">
        <v>38237</v>
      </c>
    </row>
    <row r="45" spans="1:1" x14ac:dyDescent="0.3">
      <c r="A45" s="80">
        <v>38272</v>
      </c>
    </row>
    <row r="46" spans="1:1" x14ac:dyDescent="0.3">
      <c r="A46" s="80">
        <v>38293</v>
      </c>
    </row>
    <row r="47" spans="1:1" x14ac:dyDescent="0.3">
      <c r="A47" s="80">
        <v>38306</v>
      </c>
    </row>
    <row r="48" spans="1:1" x14ac:dyDescent="0.3">
      <c r="A48" s="80">
        <v>38346</v>
      </c>
    </row>
    <row r="49" spans="1:1" x14ac:dyDescent="0.3">
      <c r="A49" s="80">
        <v>38353</v>
      </c>
    </row>
    <row r="50" spans="1:1" x14ac:dyDescent="0.3">
      <c r="A50" s="80">
        <v>38390</v>
      </c>
    </row>
    <row r="51" spans="1:1" x14ac:dyDescent="0.3">
      <c r="A51" s="80">
        <v>38391</v>
      </c>
    </row>
    <row r="52" spans="1:1" x14ac:dyDescent="0.3">
      <c r="A52" s="80">
        <v>38436</v>
      </c>
    </row>
    <row r="53" spans="1:1" x14ac:dyDescent="0.3">
      <c r="A53" s="80">
        <v>38463</v>
      </c>
    </row>
    <row r="54" spans="1:1" x14ac:dyDescent="0.3">
      <c r="A54" s="80">
        <v>38473</v>
      </c>
    </row>
    <row r="55" spans="1:1" x14ac:dyDescent="0.3">
      <c r="A55" s="80">
        <v>38498</v>
      </c>
    </row>
    <row r="56" spans="1:1" x14ac:dyDescent="0.3">
      <c r="A56" s="80">
        <v>38602</v>
      </c>
    </row>
    <row r="57" spans="1:1" x14ac:dyDescent="0.3">
      <c r="A57" s="80">
        <v>38637</v>
      </c>
    </row>
    <row r="58" spans="1:1" x14ac:dyDescent="0.3">
      <c r="A58" s="80">
        <v>38658</v>
      </c>
    </row>
    <row r="59" spans="1:1" x14ac:dyDescent="0.3">
      <c r="A59" s="80">
        <v>38671</v>
      </c>
    </row>
    <row r="60" spans="1:1" x14ac:dyDescent="0.3">
      <c r="A60" s="80">
        <v>38711</v>
      </c>
    </row>
    <row r="61" spans="1:1" x14ac:dyDescent="0.3">
      <c r="A61" s="80">
        <v>38718</v>
      </c>
    </row>
    <row r="62" spans="1:1" x14ac:dyDescent="0.3">
      <c r="A62" s="80">
        <v>38775</v>
      </c>
    </row>
    <row r="63" spans="1:1" x14ac:dyDescent="0.3">
      <c r="A63" s="80">
        <v>38776</v>
      </c>
    </row>
    <row r="64" spans="1:1" x14ac:dyDescent="0.3">
      <c r="A64" s="80">
        <v>38821</v>
      </c>
    </row>
    <row r="65" spans="1:1" x14ac:dyDescent="0.3">
      <c r="A65" s="80">
        <v>38828</v>
      </c>
    </row>
    <row r="66" spans="1:1" x14ac:dyDescent="0.3">
      <c r="A66" s="80">
        <v>38838</v>
      </c>
    </row>
    <row r="67" spans="1:1" x14ac:dyDescent="0.3">
      <c r="A67" s="80">
        <v>38883</v>
      </c>
    </row>
    <row r="68" spans="1:1" x14ac:dyDescent="0.3">
      <c r="A68" s="80">
        <v>38967</v>
      </c>
    </row>
    <row r="69" spans="1:1" x14ac:dyDescent="0.3">
      <c r="A69" s="80">
        <v>39002</v>
      </c>
    </row>
    <row r="70" spans="1:1" x14ac:dyDescent="0.3">
      <c r="A70" s="80">
        <v>39023</v>
      </c>
    </row>
    <row r="71" spans="1:1" x14ac:dyDescent="0.3">
      <c r="A71" s="80">
        <v>39036</v>
      </c>
    </row>
    <row r="72" spans="1:1" x14ac:dyDescent="0.3">
      <c r="A72" s="80">
        <v>39076</v>
      </c>
    </row>
    <row r="73" spans="1:1" x14ac:dyDescent="0.3">
      <c r="A73" s="80">
        <v>39083</v>
      </c>
    </row>
    <row r="74" spans="1:1" x14ac:dyDescent="0.3">
      <c r="A74" s="80">
        <v>39132</v>
      </c>
    </row>
    <row r="75" spans="1:1" x14ac:dyDescent="0.3">
      <c r="A75" s="80">
        <v>39133</v>
      </c>
    </row>
    <row r="76" spans="1:1" x14ac:dyDescent="0.3">
      <c r="A76" s="80">
        <v>39178</v>
      </c>
    </row>
    <row r="77" spans="1:1" x14ac:dyDescent="0.3">
      <c r="A77" s="80">
        <v>39193</v>
      </c>
    </row>
    <row r="78" spans="1:1" x14ac:dyDescent="0.3">
      <c r="A78" s="80">
        <v>39203</v>
      </c>
    </row>
    <row r="79" spans="1:1" x14ac:dyDescent="0.3">
      <c r="A79" s="80">
        <v>39240</v>
      </c>
    </row>
    <row r="80" spans="1:1" x14ac:dyDescent="0.3">
      <c r="A80" s="80">
        <v>39332</v>
      </c>
    </row>
    <row r="81" spans="1:1" x14ac:dyDescent="0.3">
      <c r="A81" s="80">
        <v>39367</v>
      </c>
    </row>
    <row r="82" spans="1:1" x14ac:dyDescent="0.3">
      <c r="A82" s="80">
        <v>39388</v>
      </c>
    </row>
    <row r="83" spans="1:1" x14ac:dyDescent="0.3">
      <c r="A83" s="80">
        <v>39401</v>
      </c>
    </row>
    <row r="84" spans="1:1" x14ac:dyDescent="0.3">
      <c r="A84" s="80">
        <v>39441</v>
      </c>
    </row>
    <row r="85" spans="1:1" x14ac:dyDescent="0.3">
      <c r="A85" s="80">
        <v>39448</v>
      </c>
    </row>
    <row r="86" spans="1:1" x14ac:dyDescent="0.3">
      <c r="A86" s="80">
        <v>39482</v>
      </c>
    </row>
    <row r="87" spans="1:1" x14ac:dyDescent="0.3">
      <c r="A87" s="80">
        <v>39483</v>
      </c>
    </row>
    <row r="88" spans="1:1" x14ac:dyDescent="0.3">
      <c r="A88" s="80">
        <v>39528</v>
      </c>
    </row>
    <row r="89" spans="1:1" x14ac:dyDescent="0.3">
      <c r="A89" s="80">
        <v>39559</v>
      </c>
    </row>
    <row r="90" spans="1:1" x14ac:dyDescent="0.3">
      <c r="A90" s="80">
        <v>39569</v>
      </c>
    </row>
    <row r="91" spans="1:1" x14ac:dyDescent="0.3">
      <c r="A91" s="80">
        <v>39590</v>
      </c>
    </row>
    <row r="92" spans="1:1" x14ac:dyDescent="0.3">
      <c r="A92" s="80">
        <v>39698</v>
      </c>
    </row>
    <row r="93" spans="1:1" x14ac:dyDescent="0.3">
      <c r="A93" s="80">
        <v>39733</v>
      </c>
    </row>
    <row r="94" spans="1:1" x14ac:dyDescent="0.3">
      <c r="A94" s="80">
        <v>39754</v>
      </c>
    </row>
    <row r="95" spans="1:1" x14ac:dyDescent="0.3">
      <c r="A95" s="80">
        <v>39767</v>
      </c>
    </row>
    <row r="96" spans="1:1" x14ac:dyDescent="0.3">
      <c r="A96" s="80">
        <v>39807</v>
      </c>
    </row>
    <row r="97" spans="1:1" x14ac:dyDescent="0.3">
      <c r="A97" s="80">
        <v>39814</v>
      </c>
    </row>
    <row r="98" spans="1:1" x14ac:dyDescent="0.3">
      <c r="A98" s="80">
        <v>39867</v>
      </c>
    </row>
    <row r="99" spans="1:1" x14ac:dyDescent="0.3">
      <c r="A99" s="80">
        <v>39868</v>
      </c>
    </row>
    <row r="100" spans="1:1" x14ac:dyDescent="0.3">
      <c r="A100" s="80">
        <v>39913</v>
      </c>
    </row>
    <row r="101" spans="1:1" x14ac:dyDescent="0.3">
      <c r="A101" s="80">
        <v>39924</v>
      </c>
    </row>
    <row r="102" spans="1:1" x14ac:dyDescent="0.3">
      <c r="A102" s="80">
        <v>39934</v>
      </c>
    </row>
    <row r="103" spans="1:1" x14ac:dyDescent="0.3">
      <c r="A103" s="80">
        <v>39975</v>
      </c>
    </row>
    <row r="104" spans="1:1" x14ac:dyDescent="0.3">
      <c r="A104" s="80">
        <v>40063</v>
      </c>
    </row>
    <row r="105" spans="1:1" x14ac:dyDescent="0.3">
      <c r="A105" s="80">
        <v>40098</v>
      </c>
    </row>
    <row r="106" spans="1:1" x14ac:dyDescent="0.3">
      <c r="A106" s="80">
        <v>40119</v>
      </c>
    </row>
    <row r="107" spans="1:1" x14ac:dyDescent="0.3">
      <c r="A107" s="80">
        <v>40132</v>
      </c>
    </row>
    <row r="108" spans="1:1" x14ac:dyDescent="0.3">
      <c r="A108" s="80">
        <v>40172</v>
      </c>
    </row>
    <row r="109" spans="1:1" x14ac:dyDescent="0.3">
      <c r="A109" s="80">
        <v>40179</v>
      </c>
    </row>
    <row r="110" spans="1:1" x14ac:dyDescent="0.3">
      <c r="A110" s="80">
        <v>40224</v>
      </c>
    </row>
    <row r="111" spans="1:1" x14ac:dyDescent="0.3">
      <c r="A111" s="80">
        <v>40225</v>
      </c>
    </row>
    <row r="112" spans="1:1" x14ac:dyDescent="0.3">
      <c r="A112" s="80">
        <v>40270</v>
      </c>
    </row>
    <row r="113" spans="1:1" x14ac:dyDescent="0.3">
      <c r="A113" s="80">
        <v>40289</v>
      </c>
    </row>
    <row r="114" spans="1:1" x14ac:dyDescent="0.3">
      <c r="A114" s="80">
        <v>40299</v>
      </c>
    </row>
    <row r="115" spans="1:1" x14ac:dyDescent="0.3">
      <c r="A115" s="80">
        <v>40332</v>
      </c>
    </row>
    <row r="116" spans="1:1" x14ac:dyDescent="0.3">
      <c r="A116" s="80">
        <v>40428</v>
      </c>
    </row>
    <row r="117" spans="1:1" x14ac:dyDescent="0.3">
      <c r="A117" s="80">
        <v>40463</v>
      </c>
    </row>
    <row r="118" spans="1:1" x14ac:dyDescent="0.3">
      <c r="A118" s="80">
        <v>40484</v>
      </c>
    </row>
    <row r="119" spans="1:1" x14ac:dyDescent="0.3">
      <c r="A119" s="80">
        <v>40497</v>
      </c>
    </row>
    <row r="120" spans="1:1" x14ac:dyDescent="0.3">
      <c r="A120" s="80">
        <v>40537</v>
      </c>
    </row>
    <row r="121" spans="1:1" x14ac:dyDescent="0.3">
      <c r="A121" s="80">
        <v>40544</v>
      </c>
    </row>
    <row r="122" spans="1:1" x14ac:dyDescent="0.3">
      <c r="A122" s="80">
        <v>40609</v>
      </c>
    </row>
    <row r="123" spans="1:1" x14ac:dyDescent="0.3">
      <c r="A123" s="80">
        <v>40610</v>
      </c>
    </row>
    <row r="124" spans="1:1" x14ac:dyDescent="0.3">
      <c r="A124" s="80">
        <v>40654</v>
      </c>
    </row>
    <row r="125" spans="1:1" x14ac:dyDescent="0.3">
      <c r="A125" s="80">
        <v>40655</v>
      </c>
    </row>
    <row r="126" spans="1:1" x14ac:dyDescent="0.3">
      <c r="A126" s="80">
        <v>40664</v>
      </c>
    </row>
    <row r="127" spans="1:1" x14ac:dyDescent="0.3">
      <c r="A127" s="80">
        <v>40717</v>
      </c>
    </row>
    <row r="128" spans="1:1" x14ac:dyDescent="0.3">
      <c r="A128" s="80">
        <v>40793</v>
      </c>
    </row>
    <row r="129" spans="1:1" x14ac:dyDescent="0.3">
      <c r="A129" s="80">
        <v>40828</v>
      </c>
    </row>
    <row r="130" spans="1:1" x14ac:dyDescent="0.3">
      <c r="A130" s="80">
        <v>40849</v>
      </c>
    </row>
    <row r="131" spans="1:1" x14ac:dyDescent="0.3">
      <c r="A131" s="80">
        <v>40862</v>
      </c>
    </row>
    <row r="132" spans="1:1" x14ac:dyDescent="0.3">
      <c r="A132" s="80">
        <v>40902</v>
      </c>
    </row>
    <row r="133" spans="1:1" x14ac:dyDescent="0.3">
      <c r="A133" s="80">
        <v>40909</v>
      </c>
    </row>
    <row r="134" spans="1:1" x14ac:dyDescent="0.3">
      <c r="A134" s="80">
        <v>40959</v>
      </c>
    </row>
    <row r="135" spans="1:1" x14ac:dyDescent="0.3">
      <c r="A135" s="80">
        <v>40960</v>
      </c>
    </row>
    <row r="136" spans="1:1" x14ac:dyDescent="0.3">
      <c r="A136" s="80">
        <v>41005</v>
      </c>
    </row>
    <row r="137" spans="1:1" x14ac:dyDescent="0.3">
      <c r="A137" s="80">
        <v>41020</v>
      </c>
    </row>
    <row r="138" spans="1:1" x14ac:dyDescent="0.3">
      <c r="A138" s="80">
        <v>41030</v>
      </c>
    </row>
    <row r="139" spans="1:1" x14ac:dyDescent="0.3">
      <c r="A139" s="80">
        <v>41067</v>
      </c>
    </row>
    <row r="140" spans="1:1" x14ac:dyDescent="0.3">
      <c r="A140" s="80">
        <v>41159</v>
      </c>
    </row>
    <row r="141" spans="1:1" x14ac:dyDescent="0.3">
      <c r="A141" s="80">
        <v>41194</v>
      </c>
    </row>
    <row r="142" spans="1:1" x14ac:dyDescent="0.3">
      <c r="A142" s="80">
        <v>41215</v>
      </c>
    </row>
    <row r="143" spans="1:1" x14ac:dyDescent="0.3">
      <c r="A143" s="80">
        <v>41228</v>
      </c>
    </row>
    <row r="144" spans="1:1" x14ac:dyDescent="0.3">
      <c r="A144" s="80">
        <v>41268</v>
      </c>
    </row>
    <row r="145" spans="1:1" x14ac:dyDescent="0.3">
      <c r="A145" s="80">
        <v>41275</v>
      </c>
    </row>
    <row r="146" spans="1:1" x14ac:dyDescent="0.3">
      <c r="A146" s="80">
        <v>41316</v>
      </c>
    </row>
    <row r="147" spans="1:1" x14ac:dyDescent="0.3">
      <c r="A147" s="80">
        <v>41317</v>
      </c>
    </row>
    <row r="148" spans="1:1" x14ac:dyDescent="0.3">
      <c r="A148" s="80">
        <v>41362</v>
      </c>
    </row>
    <row r="149" spans="1:1" x14ac:dyDescent="0.3">
      <c r="A149" s="80">
        <v>41385</v>
      </c>
    </row>
    <row r="150" spans="1:1" x14ac:dyDescent="0.3">
      <c r="A150" s="80">
        <v>41395</v>
      </c>
    </row>
    <row r="151" spans="1:1" x14ac:dyDescent="0.3">
      <c r="A151" s="80">
        <v>41424</v>
      </c>
    </row>
    <row r="152" spans="1:1" x14ac:dyDescent="0.3">
      <c r="A152" s="80">
        <v>41524</v>
      </c>
    </row>
    <row r="153" spans="1:1" x14ac:dyDescent="0.3">
      <c r="A153" s="80">
        <v>41559</v>
      </c>
    </row>
    <row r="154" spans="1:1" x14ac:dyDescent="0.3">
      <c r="A154" s="80">
        <v>41580</v>
      </c>
    </row>
    <row r="155" spans="1:1" x14ac:dyDescent="0.3">
      <c r="A155" s="80">
        <v>41593</v>
      </c>
    </row>
    <row r="156" spans="1:1" x14ac:dyDescent="0.3">
      <c r="A156" s="80">
        <v>41633</v>
      </c>
    </row>
    <row r="157" spans="1:1" x14ac:dyDescent="0.3">
      <c r="A157" s="80">
        <v>41640</v>
      </c>
    </row>
    <row r="158" spans="1:1" x14ac:dyDescent="0.3">
      <c r="A158" s="80">
        <v>41701</v>
      </c>
    </row>
    <row r="159" spans="1:1" x14ac:dyDescent="0.3">
      <c r="A159" s="80">
        <v>41702</v>
      </c>
    </row>
    <row r="160" spans="1:1" x14ac:dyDescent="0.3">
      <c r="A160" s="80">
        <v>41747</v>
      </c>
    </row>
    <row r="161" spans="1:1" x14ac:dyDescent="0.3">
      <c r="A161" s="80">
        <v>41750</v>
      </c>
    </row>
    <row r="162" spans="1:1" x14ac:dyDescent="0.3">
      <c r="A162" s="80">
        <v>41760</v>
      </c>
    </row>
    <row r="163" spans="1:1" x14ac:dyDescent="0.3">
      <c r="A163" s="80">
        <v>41809</v>
      </c>
    </row>
    <row r="164" spans="1:1" x14ac:dyDescent="0.3">
      <c r="A164" s="80">
        <v>41889</v>
      </c>
    </row>
    <row r="165" spans="1:1" x14ac:dyDescent="0.3">
      <c r="A165" s="80">
        <v>41924</v>
      </c>
    </row>
    <row r="166" spans="1:1" x14ac:dyDescent="0.3">
      <c r="A166" s="80">
        <v>41945</v>
      </c>
    </row>
    <row r="167" spans="1:1" x14ac:dyDescent="0.3">
      <c r="A167" s="80">
        <v>41958</v>
      </c>
    </row>
    <row r="168" spans="1:1" x14ac:dyDescent="0.3">
      <c r="A168" s="80">
        <v>41998</v>
      </c>
    </row>
    <row r="169" spans="1:1" x14ac:dyDescent="0.3">
      <c r="A169" s="80">
        <v>42005</v>
      </c>
    </row>
    <row r="170" spans="1:1" x14ac:dyDescent="0.3">
      <c r="A170" s="80">
        <v>42051</v>
      </c>
    </row>
    <row r="171" spans="1:1" x14ac:dyDescent="0.3">
      <c r="A171" s="80">
        <v>42052</v>
      </c>
    </row>
    <row r="172" spans="1:1" x14ac:dyDescent="0.3">
      <c r="A172" s="80">
        <v>42097</v>
      </c>
    </row>
    <row r="173" spans="1:1" x14ac:dyDescent="0.3">
      <c r="A173" s="80">
        <v>42115</v>
      </c>
    </row>
    <row r="174" spans="1:1" x14ac:dyDescent="0.3">
      <c r="A174" s="80">
        <v>42125</v>
      </c>
    </row>
    <row r="175" spans="1:1" x14ac:dyDescent="0.3">
      <c r="A175" s="80">
        <v>42159</v>
      </c>
    </row>
    <row r="176" spans="1:1" x14ac:dyDescent="0.3">
      <c r="A176" s="80">
        <v>42254</v>
      </c>
    </row>
    <row r="177" spans="1:1" x14ac:dyDescent="0.3">
      <c r="A177" s="80">
        <v>42289</v>
      </c>
    </row>
    <row r="178" spans="1:1" x14ac:dyDescent="0.3">
      <c r="A178" s="80">
        <v>42310</v>
      </c>
    </row>
    <row r="179" spans="1:1" x14ac:dyDescent="0.3">
      <c r="A179" s="80">
        <v>42323</v>
      </c>
    </row>
    <row r="180" spans="1:1" x14ac:dyDescent="0.3">
      <c r="A180" s="80">
        <v>42363</v>
      </c>
    </row>
    <row r="181" spans="1:1" x14ac:dyDescent="0.3">
      <c r="A181" s="80">
        <v>42370</v>
      </c>
    </row>
    <row r="182" spans="1:1" x14ac:dyDescent="0.3">
      <c r="A182" s="80">
        <v>42408</v>
      </c>
    </row>
    <row r="183" spans="1:1" x14ac:dyDescent="0.3">
      <c r="A183" s="80">
        <v>42409</v>
      </c>
    </row>
    <row r="184" spans="1:1" x14ac:dyDescent="0.3">
      <c r="A184" s="80">
        <v>42454</v>
      </c>
    </row>
    <row r="185" spans="1:1" x14ac:dyDescent="0.3">
      <c r="A185" s="80">
        <v>42481</v>
      </c>
    </row>
    <row r="186" spans="1:1" x14ac:dyDescent="0.3">
      <c r="A186" s="80">
        <v>42491</v>
      </c>
    </row>
    <row r="187" spans="1:1" x14ac:dyDescent="0.3">
      <c r="A187" s="80">
        <v>42516</v>
      </c>
    </row>
    <row r="188" spans="1:1" x14ac:dyDescent="0.3">
      <c r="A188" s="80">
        <v>42620</v>
      </c>
    </row>
    <row r="189" spans="1:1" x14ac:dyDescent="0.3">
      <c r="A189" s="80">
        <v>42655</v>
      </c>
    </row>
    <row r="190" spans="1:1" x14ac:dyDescent="0.3">
      <c r="A190" s="80">
        <v>42676</v>
      </c>
    </row>
    <row r="191" spans="1:1" x14ac:dyDescent="0.3">
      <c r="A191" s="80">
        <v>42689</v>
      </c>
    </row>
    <row r="192" spans="1:1" x14ac:dyDescent="0.3">
      <c r="A192" s="80">
        <v>42729</v>
      </c>
    </row>
    <row r="193" spans="1:1" x14ac:dyDescent="0.3">
      <c r="A193" s="80">
        <v>42736</v>
      </c>
    </row>
    <row r="194" spans="1:1" x14ac:dyDescent="0.3">
      <c r="A194" s="80">
        <v>42793</v>
      </c>
    </row>
    <row r="195" spans="1:1" x14ac:dyDescent="0.3">
      <c r="A195" s="80">
        <v>42794</v>
      </c>
    </row>
    <row r="196" spans="1:1" x14ac:dyDescent="0.3">
      <c r="A196" s="80">
        <v>42839</v>
      </c>
    </row>
    <row r="197" spans="1:1" x14ac:dyDescent="0.3">
      <c r="A197" s="80">
        <v>42846</v>
      </c>
    </row>
    <row r="198" spans="1:1" x14ac:dyDescent="0.3">
      <c r="A198" s="80">
        <v>42856</v>
      </c>
    </row>
    <row r="199" spans="1:1" x14ac:dyDescent="0.3">
      <c r="A199" s="80">
        <v>42901</v>
      </c>
    </row>
    <row r="200" spans="1:1" x14ac:dyDescent="0.3">
      <c r="A200" s="80">
        <v>42985</v>
      </c>
    </row>
    <row r="201" spans="1:1" x14ac:dyDescent="0.3">
      <c r="A201" s="80">
        <v>43020</v>
      </c>
    </row>
    <row r="202" spans="1:1" x14ac:dyDescent="0.3">
      <c r="A202" s="80">
        <v>43041</v>
      </c>
    </row>
    <row r="203" spans="1:1" x14ac:dyDescent="0.3">
      <c r="A203" s="80">
        <v>43054</v>
      </c>
    </row>
    <row r="204" spans="1:1" x14ac:dyDescent="0.3">
      <c r="A204" s="80">
        <v>43094</v>
      </c>
    </row>
    <row r="205" spans="1:1" x14ac:dyDescent="0.3">
      <c r="A205" s="80">
        <v>43101</v>
      </c>
    </row>
    <row r="206" spans="1:1" x14ac:dyDescent="0.3">
      <c r="A206" s="80">
        <v>43143</v>
      </c>
    </row>
    <row r="207" spans="1:1" x14ac:dyDescent="0.3">
      <c r="A207" s="80">
        <v>43144</v>
      </c>
    </row>
    <row r="208" spans="1:1" x14ac:dyDescent="0.3">
      <c r="A208" s="80">
        <v>43189</v>
      </c>
    </row>
    <row r="209" spans="1:1" x14ac:dyDescent="0.3">
      <c r="A209" s="80">
        <v>43211</v>
      </c>
    </row>
    <row r="210" spans="1:1" x14ac:dyDescent="0.3">
      <c r="A210" s="80">
        <v>43221</v>
      </c>
    </row>
    <row r="211" spans="1:1" x14ac:dyDescent="0.3">
      <c r="A211" s="80">
        <v>43251</v>
      </c>
    </row>
    <row r="212" spans="1:1" x14ac:dyDescent="0.3">
      <c r="A212" s="80">
        <v>43350</v>
      </c>
    </row>
    <row r="213" spans="1:1" x14ac:dyDescent="0.3">
      <c r="A213" s="80">
        <v>43385</v>
      </c>
    </row>
    <row r="214" spans="1:1" x14ac:dyDescent="0.3">
      <c r="A214" s="80">
        <v>43406</v>
      </c>
    </row>
    <row r="215" spans="1:1" x14ac:dyDescent="0.3">
      <c r="A215" s="80">
        <v>43419</v>
      </c>
    </row>
    <row r="216" spans="1:1" x14ac:dyDescent="0.3">
      <c r="A216" s="80">
        <v>43459</v>
      </c>
    </row>
    <row r="217" spans="1:1" x14ac:dyDescent="0.3">
      <c r="A217" s="80">
        <v>43466</v>
      </c>
    </row>
    <row r="218" spans="1:1" x14ac:dyDescent="0.3">
      <c r="A218" s="80">
        <v>43528</v>
      </c>
    </row>
    <row r="219" spans="1:1" x14ac:dyDescent="0.3">
      <c r="A219" s="80">
        <v>43529</v>
      </c>
    </row>
    <row r="220" spans="1:1" x14ac:dyDescent="0.3">
      <c r="A220" s="80">
        <v>43574</v>
      </c>
    </row>
    <row r="221" spans="1:1" x14ac:dyDescent="0.3">
      <c r="A221" s="80">
        <v>43576</v>
      </c>
    </row>
    <row r="222" spans="1:1" x14ac:dyDescent="0.3">
      <c r="A222" s="80">
        <v>43586</v>
      </c>
    </row>
    <row r="223" spans="1:1" x14ac:dyDescent="0.3">
      <c r="A223" s="80">
        <v>43636</v>
      </c>
    </row>
    <row r="224" spans="1:1" x14ac:dyDescent="0.3">
      <c r="A224" s="80">
        <v>43715</v>
      </c>
    </row>
    <row r="225" spans="1:1" x14ac:dyDescent="0.3">
      <c r="A225" s="80">
        <v>43750</v>
      </c>
    </row>
    <row r="226" spans="1:1" x14ac:dyDescent="0.3">
      <c r="A226" s="80">
        <v>43771</v>
      </c>
    </row>
    <row r="227" spans="1:1" x14ac:dyDescent="0.3">
      <c r="A227" s="80">
        <v>43784</v>
      </c>
    </row>
    <row r="228" spans="1:1" x14ac:dyDescent="0.3">
      <c r="A228" s="80">
        <v>43824</v>
      </c>
    </row>
    <row r="229" spans="1:1" x14ac:dyDescent="0.3">
      <c r="A229" s="80">
        <v>43831</v>
      </c>
    </row>
    <row r="230" spans="1:1" x14ac:dyDescent="0.3">
      <c r="A230" s="80">
        <v>43885</v>
      </c>
    </row>
    <row r="231" spans="1:1" x14ac:dyDescent="0.3">
      <c r="A231" s="80">
        <v>43886</v>
      </c>
    </row>
    <row r="232" spans="1:1" x14ac:dyDescent="0.3">
      <c r="A232" s="80">
        <v>43931</v>
      </c>
    </row>
    <row r="233" spans="1:1" x14ac:dyDescent="0.3">
      <c r="A233" s="80">
        <v>43942</v>
      </c>
    </row>
    <row r="234" spans="1:1" x14ac:dyDescent="0.3">
      <c r="A234" s="80">
        <v>43952</v>
      </c>
    </row>
    <row r="235" spans="1:1" x14ac:dyDescent="0.3">
      <c r="A235" s="80">
        <v>43993</v>
      </c>
    </row>
    <row r="236" spans="1:1" x14ac:dyDescent="0.3">
      <c r="A236" s="80">
        <v>44081</v>
      </c>
    </row>
    <row r="237" spans="1:1" x14ac:dyDescent="0.3">
      <c r="A237" s="80">
        <v>44116</v>
      </c>
    </row>
    <row r="238" spans="1:1" x14ac:dyDescent="0.3">
      <c r="A238" s="80">
        <v>44137</v>
      </c>
    </row>
    <row r="239" spans="1:1" x14ac:dyDescent="0.3">
      <c r="A239" s="80">
        <v>44150</v>
      </c>
    </row>
    <row r="240" spans="1:1" x14ac:dyDescent="0.3">
      <c r="A240" s="80">
        <v>44190</v>
      </c>
    </row>
    <row r="241" spans="1:1" x14ac:dyDescent="0.3">
      <c r="A241" s="80">
        <v>44197</v>
      </c>
    </row>
    <row r="242" spans="1:1" x14ac:dyDescent="0.3">
      <c r="A242" s="80">
        <v>44242</v>
      </c>
    </row>
    <row r="243" spans="1:1" x14ac:dyDescent="0.3">
      <c r="A243" s="80">
        <v>44243</v>
      </c>
    </row>
    <row r="244" spans="1:1" x14ac:dyDescent="0.3">
      <c r="A244" s="80">
        <v>44288</v>
      </c>
    </row>
    <row r="245" spans="1:1" x14ac:dyDescent="0.3">
      <c r="A245" s="80">
        <v>44307</v>
      </c>
    </row>
    <row r="246" spans="1:1" x14ac:dyDescent="0.3">
      <c r="A246" s="80">
        <v>44317</v>
      </c>
    </row>
    <row r="247" spans="1:1" x14ac:dyDescent="0.3">
      <c r="A247" s="80">
        <v>44350</v>
      </c>
    </row>
    <row r="248" spans="1:1" x14ac:dyDescent="0.3">
      <c r="A248" s="80">
        <v>44446</v>
      </c>
    </row>
    <row r="249" spans="1:1" x14ac:dyDescent="0.3">
      <c r="A249" s="80">
        <v>44481</v>
      </c>
    </row>
    <row r="250" spans="1:1" x14ac:dyDescent="0.3">
      <c r="A250" s="80">
        <v>44502</v>
      </c>
    </row>
    <row r="251" spans="1:1" x14ac:dyDescent="0.3">
      <c r="A251" s="80">
        <v>44515</v>
      </c>
    </row>
    <row r="252" spans="1:1" x14ac:dyDescent="0.3">
      <c r="A252" s="80">
        <v>44555</v>
      </c>
    </row>
    <row r="253" spans="1:1" x14ac:dyDescent="0.3">
      <c r="A253" s="80">
        <v>44562</v>
      </c>
    </row>
    <row r="254" spans="1:1" x14ac:dyDescent="0.3">
      <c r="A254" s="80">
        <v>44620</v>
      </c>
    </row>
    <row r="255" spans="1:1" x14ac:dyDescent="0.3">
      <c r="A255" s="80">
        <v>44621</v>
      </c>
    </row>
    <row r="256" spans="1:1" x14ac:dyDescent="0.3">
      <c r="A256" s="80">
        <v>44666</v>
      </c>
    </row>
    <row r="257" spans="1:1" x14ac:dyDescent="0.3">
      <c r="A257" s="80">
        <v>44672</v>
      </c>
    </row>
    <row r="258" spans="1:1" x14ac:dyDescent="0.3">
      <c r="A258" s="80">
        <v>44682</v>
      </c>
    </row>
    <row r="259" spans="1:1" x14ac:dyDescent="0.3">
      <c r="A259" s="80">
        <v>44728</v>
      </c>
    </row>
    <row r="260" spans="1:1" x14ac:dyDescent="0.3">
      <c r="A260" s="80">
        <v>44811</v>
      </c>
    </row>
    <row r="261" spans="1:1" x14ac:dyDescent="0.3">
      <c r="A261" s="80">
        <v>44846</v>
      </c>
    </row>
    <row r="262" spans="1:1" x14ac:dyDescent="0.3">
      <c r="A262" s="80">
        <v>44867</v>
      </c>
    </row>
    <row r="263" spans="1:1" x14ac:dyDescent="0.3">
      <c r="A263" s="80">
        <v>44880</v>
      </c>
    </row>
    <row r="264" spans="1:1" x14ac:dyDescent="0.3">
      <c r="A264" s="80">
        <v>44920</v>
      </c>
    </row>
    <row r="265" spans="1:1" x14ac:dyDescent="0.3">
      <c r="A265" s="80">
        <v>44927</v>
      </c>
    </row>
    <row r="266" spans="1:1" x14ac:dyDescent="0.3">
      <c r="A266" s="80">
        <v>44977</v>
      </c>
    </row>
    <row r="267" spans="1:1" x14ac:dyDescent="0.3">
      <c r="A267" s="80">
        <v>44978</v>
      </c>
    </row>
    <row r="268" spans="1:1" x14ac:dyDescent="0.3">
      <c r="A268" s="80">
        <v>45023</v>
      </c>
    </row>
    <row r="269" spans="1:1" x14ac:dyDescent="0.3">
      <c r="A269" s="80">
        <v>45037</v>
      </c>
    </row>
    <row r="270" spans="1:1" x14ac:dyDescent="0.3">
      <c r="A270" s="80">
        <v>45047</v>
      </c>
    </row>
    <row r="271" spans="1:1" x14ac:dyDescent="0.3">
      <c r="A271" s="80">
        <v>45085</v>
      </c>
    </row>
    <row r="272" spans="1:1" x14ac:dyDescent="0.3">
      <c r="A272" s="80">
        <v>45176</v>
      </c>
    </row>
    <row r="273" spans="1:1" x14ac:dyDescent="0.3">
      <c r="A273" s="80">
        <v>45211</v>
      </c>
    </row>
    <row r="274" spans="1:1" x14ac:dyDescent="0.3">
      <c r="A274" s="80">
        <v>45232</v>
      </c>
    </row>
    <row r="275" spans="1:1" x14ac:dyDescent="0.3">
      <c r="A275" s="80">
        <v>45245</v>
      </c>
    </row>
    <row r="276" spans="1:1" x14ac:dyDescent="0.3">
      <c r="A276" s="80">
        <v>45285</v>
      </c>
    </row>
    <row r="277" spans="1:1" x14ac:dyDescent="0.3">
      <c r="A277" s="80">
        <v>45292</v>
      </c>
    </row>
    <row r="278" spans="1:1" x14ac:dyDescent="0.3">
      <c r="A278" s="80">
        <v>45334</v>
      </c>
    </row>
    <row r="279" spans="1:1" x14ac:dyDescent="0.3">
      <c r="A279" s="80">
        <v>45335</v>
      </c>
    </row>
    <row r="280" spans="1:1" x14ac:dyDescent="0.3">
      <c r="A280" s="80">
        <v>45380</v>
      </c>
    </row>
    <row r="281" spans="1:1" x14ac:dyDescent="0.3">
      <c r="A281" s="80">
        <v>45403</v>
      </c>
    </row>
    <row r="282" spans="1:1" x14ac:dyDescent="0.3">
      <c r="A282" s="80">
        <v>45413</v>
      </c>
    </row>
    <row r="283" spans="1:1" x14ac:dyDescent="0.3">
      <c r="A283" s="80">
        <v>45442</v>
      </c>
    </row>
    <row r="284" spans="1:1" x14ac:dyDescent="0.3">
      <c r="A284" s="80">
        <v>45542</v>
      </c>
    </row>
    <row r="285" spans="1:1" x14ac:dyDescent="0.3">
      <c r="A285" s="80">
        <v>45577</v>
      </c>
    </row>
    <row r="286" spans="1:1" x14ac:dyDescent="0.3">
      <c r="A286" s="80">
        <v>45598</v>
      </c>
    </row>
    <row r="287" spans="1:1" x14ac:dyDescent="0.3">
      <c r="A287" s="80">
        <v>45611</v>
      </c>
    </row>
    <row r="288" spans="1:1" x14ac:dyDescent="0.3">
      <c r="A288" s="80">
        <v>45651</v>
      </c>
    </row>
    <row r="289" spans="1:1" x14ac:dyDescent="0.3">
      <c r="A289" s="80">
        <v>45658</v>
      </c>
    </row>
    <row r="290" spans="1:1" x14ac:dyDescent="0.3">
      <c r="A290" s="80">
        <v>45719</v>
      </c>
    </row>
    <row r="291" spans="1:1" x14ac:dyDescent="0.3">
      <c r="A291" s="80">
        <v>45720</v>
      </c>
    </row>
    <row r="292" spans="1:1" x14ac:dyDescent="0.3">
      <c r="A292" s="80">
        <v>45765</v>
      </c>
    </row>
    <row r="293" spans="1:1" x14ac:dyDescent="0.3">
      <c r="A293" s="80">
        <v>45768</v>
      </c>
    </row>
    <row r="294" spans="1:1" x14ac:dyDescent="0.3">
      <c r="A294" s="80">
        <v>45778</v>
      </c>
    </row>
    <row r="295" spans="1:1" x14ac:dyDescent="0.3">
      <c r="A295" s="80">
        <v>45827</v>
      </c>
    </row>
    <row r="296" spans="1:1" x14ac:dyDescent="0.3">
      <c r="A296" s="80">
        <v>45907</v>
      </c>
    </row>
    <row r="297" spans="1:1" x14ac:dyDescent="0.3">
      <c r="A297" s="80">
        <v>45942</v>
      </c>
    </row>
    <row r="298" spans="1:1" x14ac:dyDescent="0.3">
      <c r="A298" s="80">
        <v>45963</v>
      </c>
    </row>
    <row r="299" spans="1:1" x14ac:dyDescent="0.3">
      <c r="A299" s="80">
        <v>45976</v>
      </c>
    </row>
    <row r="300" spans="1:1" x14ac:dyDescent="0.3">
      <c r="A300" s="80">
        <v>46016</v>
      </c>
    </row>
    <row r="301" spans="1:1" x14ac:dyDescent="0.3">
      <c r="A301" s="80">
        <v>46023</v>
      </c>
    </row>
    <row r="302" spans="1:1" x14ac:dyDescent="0.3">
      <c r="A302" s="80">
        <v>46069</v>
      </c>
    </row>
    <row r="303" spans="1:1" x14ac:dyDescent="0.3">
      <c r="A303" s="80">
        <v>46070</v>
      </c>
    </row>
    <row r="304" spans="1:1" x14ac:dyDescent="0.3">
      <c r="A304" s="80">
        <v>46115</v>
      </c>
    </row>
    <row r="305" spans="1:1" x14ac:dyDescent="0.3">
      <c r="A305" s="80">
        <v>46133</v>
      </c>
    </row>
    <row r="306" spans="1:1" x14ac:dyDescent="0.3">
      <c r="A306" s="80">
        <v>46143</v>
      </c>
    </row>
    <row r="307" spans="1:1" x14ac:dyDescent="0.3">
      <c r="A307" s="80">
        <v>46177</v>
      </c>
    </row>
    <row r="308" spans="1:1" x14ac:dyDescent="0.3">
      <c r="A308" s="80">
        <v>46272</v>
      </c>
    </row>
    <row r="309" spans="1:1" x14ac:dyDescent="0.3">
      <c r="A309" s="80">
        <v>46307</v>
      </c>
    </row>
    <row r="310" spans="1:1" x14ac:dyDescent="0.3">
      <c r="A310" s="80">
        <v>46328</v>
      </c>
    </row>
    <row r="311" spans="1:1" x14ac:dyDescent="0.3">
      <c r="A311" s="80">
        <v>46341</v>
      </c>
    </row>
    <row r="312" spans="1:1" x14ac:dyDescent="0.3">
      <c r="A312" s="80">
        <v>46381</v>
      </c>
    </row>
    <row r="313" spans="1:1" x14ac:dyDescent="0.3">
      <c r="A313" s="80">
        <v>46388</v>
      </c>
    </row>
    <row r="314" spans="1:1" x14ac:dyDescent="0.3">
      <c r="A314" s="80">
        <v>46426</v>
      </c>
    </row>
    <row r="315" spans="1:1" x14ac:dyDescent="0.3">
      <c r="A315" s="80">
        <v>46427</v>
      </c>
    </row>
    <row r="316" spans="1:1" x14ac:dyDescent="0.3">
      <c r="A316" s="80">
        <v>46472</v>
      </c>
    </row>
    <row r="317" spans="1:1" x14ac:dyDescent="0.3">
      <c r="A317" s="80">
        <v>46498</v>
      </c>
    </row>
    <row r="318" spans="1:1" x14ac:dyDescent="0.3">
      <c r="A318" s="80">
        <v>46508</v>
      </c>
    </row>
    <row r="319" spans="1:1" x14ac:dyDescent="0.3">
      <c r="A319" s="80">
        <v>46534</v>
      </c>
    </row>
    <row r="320" spans="1:1" x14ac:dyDescent="0.3">
      <c r="A320" s="80">
        <v>46637</v>
      </c>
    </row>
    <row r="321" spans="1:1" x14ac:dyDescent="0.3">
      <c r="A321" s="80">
        <v>46672</v>
      </c>
    </row>
    <row r="322" spans="1:1" x14ac:dyDescent="0.3">
      <c r="A322" s="80">
        <v>46693</v>
      </c>
    </row>
    <row r="323" spans="1:1" x14ac:dyDescent="0.3">
      <c r="A323" s="80">
        <v>46706</v>
      </c>
    </row>
    <row r="324" spans="1:1" x14ac:dyDescent="0.3">
      <c r="A324" s="80">
        <v>46746</v>
      </c>
    </row>
    <row r="325" spans="1:1" x14ac:dyDescent="0.3">
      <c r="A325" s="80">
        <v>46753</v>
      </c>
    </row>
    <row r="326" spans="1:1" x14ac:dyDescent="0.3">
      <c r="A326" s="80">
        <v>46811</v>
      </c>
    </row>
    <row r="327" spans="1:1" x14ac:dyDescent="0.3">
      <c r="A327" s="80">
        <v>46812</v>
      </c>
    </row>
    <row r="328" spans="1:1" x14ac:dyDescent="0.3">
      <c r="A328" s="80">
        <v>46857</v>
      </c>
    </row>
    <row r="329" spans="1:1" x14ac:dyDescent="0.3">
      <c r="A329" s="80">
        <v>46864</v>
      </c>
    </row>
    <row r="330" spans="1:1" x14ac:dyDescent="0.3">
      <c r="A330" s="80">
        <v>46874</v>
      </c>
    </row>
    <row r="331" spans="1:1" x14ac:dyDescent="0.3">
      <c r="A331" s="80">
        <v>46919</v>
      </c>
    </row>
    <row r="332" spans="1:1" x14ac:dyDescent="0.3">
      <c r="A332" s="80">
        <v>47003</v>
      </c>
    </row>
    <row r="333" spans="1:1" x14ac:dyDescent="0.3">
      <c r="A333" s="80">
        <v>47038</v>
      </c>
    </row>
    <row r="334" spans="1:1" x14ac:dyDescent="0.3">
      <c r="A334" s="80">
        <v>47059</v>
      </c>
    </row>
    <row r="335" spans="1:1" x14ac:dyDescent="0.3">
      <c r="A335" s="80">
        <v>47072</v>
      </c>
    </row>
    <row r="336" spans="1:1" x14ac:dyDescent="0.3">
      <c r="A336" s="80">
        <v>47112</v>
      </c>
    </row>
    <row r="337" spans="1:1" x14ac:dyDescent="0.3">
      <c r="A337" s="80">
        <v>47119</v>
      </c>
    </row>
    <row r="338" spans="1:1" x14ac:dyDescent="0.3">
      <c r="A338" s="80">
        <v>47161</v>
      </c>
    </row>
    <row r="339" spans="1:1" x14ac:dyDescent="0.3">
      <c r="A339" s="80">
        <v>47162</v>
      </c>
    </row>
    <row r="340" spans="1:1" x14ac:dyDescent="0.3">
      <c r="A340" s="80">
        <v>47207</v>
      </c>
    </row>
    <row r="341" spans="1:1" x14ac:dyDescent="0.3">
      <c r="A341" s="80">
        <v>47229</v>
      </c>
    </row>
    <row r="342" spans="1:1" x14ac:dyDescent="0.3">
      <c r="A342" s="80">
        <v>47239</v>
      </c>
    </row>
    <row r="343" spans="1:1" x14ac:dyDescent="0.3">
      <c r="A343" s="80">
        <v>47269</v>
      </c>
    </row>
    <row r="344" spans="1:1" x14ac:dyDescent="0.3">
      <c r="A344" s="80">
        <v>47368</v>
      </c>
    </row>
    <row r="345" spans="1:1" x14ac:dyDescent="0.3">
      <c r="A345" s="80">
        <v>47403</v>
      </c>
    </row>
    <row r="346" spans="1:1" x14ac:dyDescent="0.3">
      <c r="A346" s="80">
        <v>47424</v>
      </c>
    </row>
    <row r="347" spans="1:1" x14ac:dyDescent="0.3">
      <c r="A347" s="80">
        <v>47437</v>
      </c>
    </row>
    <row r="348" spans="1:1" x14ac:dyDescent="0.3">
      <c r="A348" s="80">
        <v>47477</v>
      </c>
    </row>
    <row r="349" spans="1:1" x14ac:dyDescent="0.3">
      <c r="A349" s="80">
        <v>47484</v>
      </c>
    </row>
    <row r="350" spans="1:1" x14ac:dyDescent="0.3">
      <c r="A350" s="80">
        <v>47546</v>
      </c>
    </row>
    <row r="351" spans="1:1" x14ac:dyDescent="0.3">
      <c r="A351" s="80">
        <v>47547</v>
      </c>
    </row>
    <row r="352" spans="1:1" x14ac:dyDescent="0.3">
      <c r="A352" s="80">
        <v>47592</v>
      </c>
    </row>
    <row r="353" spans="1:1" x14ac:dyDescent="0.3">
      <c r="A353" s="80">
        <v>47594</v>
      </c>
    </row>
    <row r="354" spans="1:1" x14ac:dyDescent="0.3">
      <c r="A354" s="80">
        <v>47604</v>
      </c>
    </row>
    <row r="355" spans="1:1" x14ac:dyDescent="0.3">
      <c r="A355" s="80">
        <v>47654</v>
      </c>
    </row>
    <row r="356" spans="1:1" x14ac:dyDescent="0.3">
      <c r="A356" s="80">
        <v>47733</v>
      </c>
    </row>
    <row r="357" spans="1:1" x14ac:dyDescent="0.3">
      <c r="A357" s="80">
        <v>47768</v>
      </c>
    </row>
    <row r="358" spans="1:1" x14ac:dyDescent="0.3">
      <c r="A358" s="80">
        <v>47789</v>
      </c>
    </row>
    <row r="359" spans="1:1" x14ac:dyDescent="0.3">
      <c r="A359" s="80">
        <v>47802</v>
      </c>
    </row>
    <row r="360" spans="1:1" x14ac:dyDescent="0.3">
      <c r="A360" s="80">
        <v>47842</v>
      </c>
    </row>
    <row r="361" spans="1:1" x14ac:dyDescent="0.3">
      <c r="A361" s="80">
        <v>47849</v>
      </c>
    </row>
    <row r="362" spans="1:1" x14ac:dyDescent="0.3">
      <c r="A362" s="80">
        <v>47903</v>
      </c>
    </row>
    <row r="363" spans="1:1" x14ac:dyDescent="0.3">
      <c r="A363" s="80">
        <v>47904</v>
      </c>
    </row>
    <row r="364" spans="1:1" x14ac:dyDescent="0.3">
      <c r="A364" s="80">
        <v>47949</v>
      </c>
    </row>
    <row r="365" spans="1:1" x14ac:dyDescent="0.3">
      <c r="A365" s="80">
        <v>47959</v>
      </c>
    </row>
    <row r="366" spans="1:1" x14ac:dyDescent="0.3">
      <c r="A366" s="80">
        <v>47969</v>
      </c>
    </row>
    <row r="367" spans="1:1" x14ac:dyDescent="0.3">
      <c r="A367" s="80">
        <v>48011</v>
      </c>
    </row>
    <row r="368" spans="1:1" x14ac:dyDescent="0.3">
      <c r="A368" s="80">
        <v>48098</v>
      </c>
    </row>
    <row r="369" spans="1:1" x14ac:dyDescent="0.3">
      <c r="A369" s="80">
        <v>48133</v>
      </c>
    </row>
    <row r="370" spans="1:1" x14ac:dyDescent="0.3">
      <c r="A370" s="80">
        <v>48154</v>
      </c>
    </row>
    <row r="371" spans="1:1" x14ac:dyDescent="0.3">
      <c r="A371" s="80">
        <v>48167</v>
      </c>
    </row>
    <row r="372" spans="1:1" x14ac:dyDescent="0.3">
      <c r="A372" s="80">
        <v>48207</v>
      </c>
    </row>
    <row r="373" spans="1:1" x14ac:dyDescent="0.3">
      <c r="A373" s="80">
        <v>48214</v>
      </c>
    </row>
    <row r="374" spans="1:1" x14ac:dyDescent="0.3">
      <c r="A374" s="80">
        <v>48253</v>
      </c>
    </row>
    <row r="375" spans="1:1" x14ac:dyDescent="0.3">
      <c r="A375" s="80">
        <v>48254</v>
      </c>
    </row>
    <row r="376" spans="1:1" x14ac:dyDescent="0.3">
      <c r="A376" s="80">
        <v>48299</v>
      </c>
    </row>
    <row r="377" spans="1:1" x14ac:dyDescent="0.3">
      <c r="A377" s="80">
        <v>48325</v>
      </c>
    </row>
    <row r="378" spans="1:1" x14ac:dyDescent="0.3">
      <c r="A378" s="80">
        <v>48335</v>
      </c>
    </row>
    <row r="379" spans="1:1" x14ac:dyDescent="0.3">
      <c r="A379" s="80">
        <v>48361</v>
      </c>
    </row>
    <row r="380" spans="1:1" x14ac:dyDescent="0.3">
      <c r="A380" s="80">
        <v>48464</v>
      </c>
    </row>
    <row r="381" spans="1:1" x14ac:dyDescent="0.3">
      <c r="A381" s="80">
        <v>48499</v>
      </c>
    </row>
    <row r="382" spans="1:1" x14ac:dyDescent="0.3">
      <c r="A382" s="80">
        <v>48520</v>
      </c>
    </row>
    <row r="383" spans="1:1" x14ac:dyDescent="0.3">
      <c r="A383" s="80">
        <v>48533</v>
      </c>
    </row>
    <row r="384" spans="1:1" x14ac:dyDescent="0.3">
      <c r="A384" s="80">
        <v>48573</v>
      </c>
    </row>
    <row r="385" spans="1:1" x14ac:dyDescent="0.3">
      <c r="A385" s="80">
        <v>48580</v>
      </c>
    </row>
    <row r="386" spans="1:1" x14ac:dyDescent="0.3">
      <c r="A386" s="80">
        <v>48638</v>
      </c>
    </row>
    <row r="387" spans="1:1" x14ac:dyDescent="0.3">
      <c r="A387" s="80">
        <v>48639</v>
      </c>
    </row>
    <row r="388" spans="1:1" x14ac:dyDescent="0.3">
      <c r="A388" s="80">
        <v>48684</v>
      </c>
    </row>
    <row r="389" spans="1:1" x14ac:dyDescent="0.3">
      <c r="A389" s="80">
        <v>48690</v>
      </c>
    </row>
    <row r="390" spans="1:1" x14ac:dyDescent="0.3">
      <c r="A390" s="80">
        <v>48700</v>
      </c>
    </row>
    <row r="391" spans="1:1" x14ac:dyDescent="0.3">
      <c r="A391" s="80">
        <v>48746</v>
      </c>
    </row>
    <row r="392" spans="1:1" x14ac:dyDescent="0.3">
      <c r="A392" s="80">
        <v>48829</v>
      </c>
    </row>
    <row r="393" spans="1:1" x14ac:dyDescent="0.3">
      <c r="A393" s="80">
        <v>48864</v>
      </c>
    </row>
    <row r="394" spans="1:1" x14ac:dyDescent="0.3">
      <c r="A394" s="80">
        <v>48885</v>
      </c>
    </row>
    <row r="395" spans="1:1" x14ac:dyDescent="0.3">
      <c r="A395" s="80">
        <v>48898</v>
      </c>
    </row>
    <row r="396" spans="1:1" x14ac:dyDescent="0.3">
      <c r="A396" s="80">
        <v>48938</v>
      </c>
    </row>
    <row r="397" spans="1:1" x14ac:dyDescent="0.3">
      <c r="A397" s="80">
        <v>48945</v>
      </c>
    </row>
    <row r="398" spans="1:1" x14ac:dyDescent="0.3">
      <c r="A398" s="80">
        <v>48995</v>
      </c>
    </row>
    <row r="399" spans="1:1" x14ac:dyDescent="0.3">
      <c r="A399" s="80">
        <v>48996</v>
      </c>
    </row>
    <row r="400" spans="1:1" x14ac:dyDescent="0.3">
      <c r="A400" s="80">
        <v>49041</v>
      </c>
    </row>
    <row r="401" spans="1:1" x14ac:dyDescent="0.3">
      <c r="A401" s="80">
        <v>49055</v>
      </c>
    </row>
    <row r="402" spans="1:1" x14ac:dyDescent="0.3">
      <c r="A402" s="80">
        <v>49065</v>
      </c>
    </row>
    <row r="403" spans="1:1" x14ac:dyDescent="0.3">
      <c r="A403" s="80">
        <v>49103</v>
      </c>
    </row>
    <row r="404" spans="1:1" x14ac:dyDescent="0.3">
      <c r="A404" s="80">
        <v>49194</v>
      </c>
    </row>
    <row r="405" spans="1:1" x14ac:dyDescent="0.3">
      <c r="A405" s="80">
        <v>49229</v>
      </c>
    </row>
    <row r="406" spans="1:1" x14ac:dyDescent="0.3">
      <c r="A406" s="80">
        <v>49250</v>
      </c>
    </row>
    <row r="407" spans="1:1" x14ac:dyDescent="0.3">
      <c r="A407" s="80">
        <v>49263</v>
      </c>
    </row>
    <row r="408" spans="1:1" x14ac:dyDescent="0.3">
      <c r="A408" s="80">
        <v>49303</v>
      </c>
    </row>
    <row r="409" spans="1:1" x14ac:dyDescent="0.3">
      <c r="A409" s="80">
        <v>49310</v>
      </c>
    </row>
    <row r="410" spans="1:1" x14ac:dyDescent="0.3">
      <c r="A410" s="80">
        <v>49345</v>
      </c>
    </row>
    <row r="411" spans="1:1" x14ac:dyDescent="0.3">
      <c r="A411" s="80">
        <v>49346</v>
      </c>
    </row>
    <row r="412" spans="1:1" x14ac:dyDescent="0.3">
      <c r="A412" s="80">
        <v>49391</v>
      </c>
    </row>
    <row r="413" spans="1:1" x14ac:dyDescent="0.3">
      <c r="A413" s="80">
        <v>49420</v>
      </c>
    </row>
    <row r="414" spans="1:1" x14ac:dyDescent="0.3">
      <c r="A414" s="80">
        <v>49430</v>
      </c>
    </row>
    <row r="415" spans="1:1" x14ac:dyDescent="0.3">
      <c r="A415" s="80">
        <v>49453</v>
      </c>
    </row>
    <row r="416" spans="1:1" x14ac:dyDescent="0.3">
      <c r="A416" s="80">
        <v>49559</v>
      </c>
    </row>
    <row r="417" spans="1:1" x14ac:dyDescent="0.3">
      <c r="A417" s="80">
        <v>49594</v>
      </c>
    </row>
    <row r="418" spans="1:1" x14ac:dyDescent="0.3">
      <c r="A418" s="80">
        <v>49615</v>
      </c>
    </row>
    <row r="419" spans="1:1" x14ac:dyDescent="0.3">
      <c r="A419" s="80">
        <v>49628</v>
      </c>
    </row>
    <row r="420" spans="1:1" x14ac:dyDescent="0.3">
      <c r="A420" s="80">
        <v>49668</v>
      </c>
    </row>
    <row r="421" spans="1:1" x14ac:dyDescent="0.3">
      <c r="A421" s="80">
        <v>49675</v>
      </c>
    </row>
    <row r="422" spans="1:1" x14ac:dyDescent="0.3">
      <c r="A422" s="80">
        <v>49730</v>
      </c>
    </row>
    <row r="423" spans="1:1" x14ac:dyDescent="0.3">
      <c r="A423" s="80">
        <v>49731</v>
      </c>
    </row>
    <row r="424" spans="1:1" x14ac:dyDescent="0.3">
      <c r="A424" s="80">
        <v>49776</v>
      </c>
    </row>
    <row r="425" spans="1:1" x14ac:dyDescent="0.3">
      <c r="A425" s="80">
        <v>49786</v>
      </c>
    </row>
    <row r="426" spans="1:1" x14ac:dyDescent="0.3">
      <c r="A426" s="80">
        <v>49796</v>
      </c>
    </row>
    <row r="427" spans="1:1" x14ac:dyDescent="0.3">
      <c r="A427" s="80">
        <v>49838</v>
      </c>
    </row>
    <row r="428" spans="1:1" x14ac:dyDescent="0.3">
      <c r="A428" s="80">
        <v>49925</v>
      </c>
    </row>
    <row r="429" spans="1:1" x14ac:dyDescent="0.3">
      <c r="A429" s="80">
        <v>49960</v>
      </c>
    </row>
    <row r="430" spans="1:1" x14ac:dyDescent="0.3">
      <c r="A430" s="80">
        <v>49981</v>
      </c>
    </row>
    <row r="431" spans="1:1" x14ac:dyDescent="0.3">
      <c r="A431" s="80">
        <v>49994</v>
      </c>
    </row>
    <row r="432" spans="1:1" x14ac:dyDescent="0.3">
      <c r="A432" s="80">
        <v>50034</v>
      </c>
    </row>
    <row r="433" spans="1:1" x14ac:dyDescent="0.3">
      <c r="A433" s="80">
        <v>50041</v>
      </c>
    </row>
    <row r="434" spans="1:1" x14ac:dyDescent="0.3">
      <c r="A434" s="80">
        <v>50087</v>
      </c>
    </row>
    <row r="435" spans="1:1" x14ac:dyDescent="0.3">
      <c r="A435" s="80">
        <v>50088</v>
      </c>
    </row>
    <row r="436" spans="1:1" x14ac:dyDescent="0.3">
      <c r="A436" s="80">
        <v>50133</v>
      </c>
    </row>
    <row r="437" spans="1:1" x14ac:dyDescent="0.3">
      <c r="A437" s="80">
        <v>50151</v>
      </c>
    </row>
    <row r="438" spans="1:1" x14ac:dyDescent="0.3">
      <c r="A438" s="80">
        <v>50161</v>
      </c>
    </row>
    <row r="439" spans="1:1" x14ac:dyDescent="0.3">
      <c r="A439" s="80">
        <v>50195</v>
      </c>
    </row>
    <row r="440" spans="1:1" x14ac:dyDescent="0.3">
      <c r="A440" s="80">
        <v>50290</v>
      </c>
    </row>
    <row r="441" spans="1:1" x14ac:dyDescent="0.3">
      <c r="A441" s="80">
        <v>50325</v>
      </c>
    </row>
    <row r="442" spans="1:1" x14ac:dyDescent="0.3">
      <c r="A442" s="80">
        <v>50346</v>
      </c>
    </row>
    <row r="443" spans="1:1" x14ac:dyDescent="0.3">
      <c r="A443" s="80">
        <v>50359</v>
      </c>
    </row>
    <row r="444" spans="1:1" x14ac:dyDescent="0.3">
      <c r="A444" s="80">
        <v>50399</v>
      </c>
    </row>
    <row r="445" spans="1:1" x14ac:dyDescent="0.3">
      <c r="A445" s="80">
        <v>50406</v>
      </c>
    </row>
    <row r="446" spans="1:1" x14ac:dyDescent="0.3">
      <c r="A446" s="80">
        <v>50472</v>
      </c>
    </row>
    <row r="447" spans="1:1" x14ac:dyDescent="0.3">
      <c r="A447" s="80">
        <v>50473</v>
      </c>
    </row>
    <row r="448" spans="1:1" x14ac:dyDescent="0.3">
      <c r="A448" s="80">
        <v>50516</v>
      </c>
    </row>
    <row r="449" spans="1:1" x14ac:dyDescent="0.3">
      <c r="A449" s="80">
        <v>50518</v>
      </c>
    </row>
    <row r="450" spans="1:1" x14ac:dyDescent="0.3">
      <c r="A450" s="80">
        <v>50526</v>
      </c>
    </row>
    <row r="451" spans="1:1" x14ac:dyDescent="0.3">
      <c r="A451" s="80">
        <v>50580</v>
      </c>
    </row>
    <row r="452" spans="1:1" x14ac:dyDescent="0.3">
      <c r="A452" s="80">
        <v>50655</v>
      </c>
    </row>
    <row r="453" spans="1:1" x14ac:dyDescent="0.3">
      <c r="A453" s="80">
        <v>50690</v>
      </c>
    </row>
    <row r="454" spans="1:1" x14ac:dyDescent="0.3">
      <c r="A454" s="80">
        <v>50711</v>
      </c>
    </row>
    <row r="455" spans="1:1" x14ac:dyDescent="0.3">
      <c r="A455" s="80">
        <v>50724</v>
      </c>
    </row>
    <row r="456" spans="1:1" x14ac:dyDescent="0.3">
      <c r="A456" s="80">
        <v>50764</v>
      </c>
    </row>
    <row r="457" spans="1:1" x14ac:dyDescent="0.3">
      <c r="A457" s="80">
        <v>50771</v>
      </c>
    </row>
    <row r="458" spans="1:1" x14ac:dyDescent="0.3">
      <c r="A458" s="80">
        <v>50822</v>
      </c>
    </row>
    <row r="459" spans="1:1" x14ac:dyDescent="0.3">
      <c r="A459" s="80">
        <v>50823</v>
      </c>
    </row>
    <row r="460" spans="1:1" x14ac:dyDescent="0.3">
      <c r="A460" s="80">
        <v>50868</v>
      </c>
    </row>
    <row r="461" spans="1:1" x14ac:dyDescent="0.3">
      <c r="A461" s="80">
        <v>50881</v>
      </c>
    </row>
    <row r="462" spans="1:1" x14ac:dyDescent="0.3">
      <c r="A462" s="80">
        <v>50891</v>
      </c>
    </row>
    <row r="463" spans="1:1" x14ac:dyDescent="0.3">
      <c r="A463" s="80">
        <v>50930</v>
      </c>
    </row>
    <row r="464" spans="1:1" x14ac:dyDescent="0.3">
      <c r="A464" s="80">
        <v>51020</v>
      </c>
    </row>
    <row r="465" spans="1:1" x14ac:dyDescent="0.3">
      <c r="A465" s="80">
        <v>51055</v>
      </c>
    </row>
    <row r="466" spans="1:1" x14ac:dyDescent="0.3">
      <c r="A466" s="80">
        <v>51076</v>
      </c>
    </row>
    <row r="467" spans="1:1" x14ac:dyDescent="0.3">
      <c r="A467" s="80">
        <v>51089</v>
      </c>
    </row>
    <row r="468" spans="1:1" x14ac:dyDescent="0.3">
      <c r="A468" s="80">
        <v>51129</v>
      </c>
    </row>
    <row r="469" spans="1:1" x14ac:dyDescent="0.3">
      <c r="A469" s="80">
        <v>51136</v>
      </c>
    </row>
    <row r="470" spans="1:1" x14ac:dyDescent="0.3">
      <c r="A470" s="80">
        <v>51179</v>
      </c>
    </row>
    <row r="471" spans="1:1" x14ac:dyDescent="0.3">
      <c r="A471" s="80">
        <v>51180</v>
      </c>
    </row>
    <row r="472" spans="1:1" x14ac:dyDescent="0.3">
      <c r="A472" s="80">
        <v>51225</v>
      </c>
    </row>
    <row r="473" spans="1:1" x14ac:dyDescent="0.3">
      <c r="A473" s="80">
        <v>51247</v>
      </c>
    </row>
    <row r="474" spans="1:1" x14ac:dyDescent="0.3">
      <c r="A474" s="80">
        <v>51257</v>
      </c>
    </row>
    <row r="475" spans="1:1" x14ac:dyDescent="0.3">
      <c r="A475" s="80">
        <v>51287</v>
      </c>
    </row>
    <row r="476" spans="1:1" x14ac:dyDescent="0.3">
      <c r="A476" s="80">
        <v>51386</v>
      </c>
    </row>
    <row r="477" spans="1:1" x14ac:dyDescent="0.3">
      <c r="A477" s="80">
        <v>51421</v>
      </c>
    </row>
    <row r="478" spans="1:1" x14ac:dyDescent="0.3">
      <c r="A478" s="80">
        <v>51442</v>
      </c>
    </row>
    <row r="479" spans="1:1" x14ac:dyDescent="0.3">
      <c r="A479" s="80">
        <v>51455</v>
      </c>
    </row>
    <row r="480" spans="1:1" x14ac:dyDescent="0.3">
      <c r="A480" s="80">
        <v>51495</v>
      </c>
    </row>
    <row r="481" spans="1:1" x14ac:dyDescent="0.3">
      <c r="A481" s="80">
        <v>51502</v>
      </c>
    </row>
    <row r="482" spans="1:1" x14ac:dyDescent="0.3">
      <c r="A482" s="80">
        <v>51564</v>
      </c>
    </row>
    <row r="483" spans="1:1" x14ac:dyDescent="0.3">
      <c r="A483" s="80">
        <v>51565</v>
      </c>
    </row>
    <row r="484" spans="1:1" x14ac:dyDescent="0.3">
      <c r="A484" s="80">
        <v>51610</v>
      </c>
    </row>
    <row r="485" spans="1:1" x14ac:dyDescent="0.3">
      <c r="A485" s="80">
        <v>51612</v>
      </c>
    </row>
    <row r="486" spans="1:1" x14ac:dyDescent="0.3">
      <c r="A486" s="80">
        <v>51622</v>
      </c>
    </row>
    <row r="487" spans="1:1" x14ac:dyDescent="0.3">
      <c r="A487" s="80">
        <v>51672</v>
      </c>
    </row>
    <row r="488" spans="1:1" x14ac:dyDescent="0.3">
      <c r="A488" s="80">
        <v>51751</v>
      </c>
    </row>
    <row r="489" spans="1:1" x14ac:dyDescent="0.3">
      <c r="A489" s="80">
        <v>51786</v>
      </c>
    </row>
    <row r="490" spans="1:1" x14ac:dyDescent="0.3">
      <c r="A490" s="80">
        <v>51807</v>
      </c>
    </row>
    <row r="491" spans="1:1" x14ac:dyDescent="0.3">
      <c r="A491" s="80">
        <v>51820</v>
      </c>
    </row>
    <row r="492" spans="1:1" x14ac:dyDescent="0.3">
      <c r="A492" s="80">
        <v>51860</v>
      </c>
    </row>
    <row r="493" spans="1:1" x14ac:dyDescent="0.3">
      <c r="A493" s="80">
        <v>51867</v>
      </c>
    </row>
    <row r="494" spans="1:1" x14ac:dyDescent="0.3">
      <c r="A494" s="80">
        <v>51914</v>
      </c>
    </row>
    <row r="495" spans="1:1" x14ac:dyDescent="0.3">
      <c r="A495" s="80">
        <v>51915</v>
      </c>
    </row>
    <row r="496" spans="1:1" x14ac:dyDescent="0.3">
      <c r="A496" s="80">
        <v>51960</v>
      </c>
    </row>
    <row r="497" spans="1:1" x14ac:dyDescent="0.3">
      <c r="A497" s="80">
        <v>51977</v>
      </c>
    </row>
    <row r="498" spans="1:1" x14ac:dyDescent="0.3">
      <c r="A498" s="80">
        <v>51987</v>
      </c>
    </row>
    <row r="499" spans="1:1" x14ac:dyDescent="0.3">
      <c r="A499" s="80">
        <v>52022</v>
      </c>
    </row>
    <row r="500" spans="1:1" x14ac:dyDescent="0.3">
      <c r="A500" s="80">
        <v>52116</v>
      </c>
    </row>
    <row r="501" spans="1:1" x14ac:dyDescent="0.3">
      <c r="A501" s="80">
        <v>52151</v>
      </c>
    </row>
    <row r="502" spans="1:1" x14ac:dyDescent="0.3">
      <c r="A502" s="80">
        <v>52172</v>
      </c>
    </row>
    <row r="503" spans="1:1" x14ac:dyDescent="0.3">
      <c r="A503" s="80">
        <v>52185</v>
      </c>
    </row>
    <row r="504" spans="1:1" x14ac:dyDescent="0.3">
      <c r="A504" s="80">
        <v>52225</v>
      </c>
    </row>
    <row r="505" spans="1:1" x14ac:dyDescent="0.3">
      <c r="A505" s="80">
        <v>52232</v>
      </c>
    </row>
    <row r="506" spans="1:1" x14ac:dyDescent="0.3">
      <c r="A506" s="80">
        <v>52271</v>
      </c>
    </row>
    <row r="507" spans="1:1" x14ac:dyDescent="0.3">
      <c r="A507" s="80">
        <v>52272</v>
      </c>
    </row>
    <row r="508" spans="1:1" x14ac:dyDescent="0.3">
      <c r="A508" s="80">
        <v>52317</v>
      </c>
    </row>
    <row r="509" spans="1:1" x14ac:dyDescent="0.3">
      <c r="A509" s="80">
        <v>52342</v>
      </c>
    </row>
    <row r="510" spans="1:1" x14ac:dyDescent="0.3">
      <c r="A510" s="80">
        <v>52352</v>
      </c>
    </row>
    <row r="511" spans="1:1" x14ac:dyDescent="0.3">
      <c r="A511" s="80">
        <v>52379</v>
      </c>
    </row>
    <row r="512" spans="1:1" x14ac:dyDescent="0.3">
      <c r="A512" s="80">
        <v>52481</v>
      </c>
    </row>
    <row r="513" spans="1:1" x14ac:dyDescent="0.3">
      <c r="A513" s="80">
        <v>52516</v>
      </c>
    </row>
    <row r="514" spans="1:1" x14ac:dyDescent="0.3">
      <c r="A514" s="80">
        <v>52537</v>
      </c>
    </row>
    <row r="515" spans="1:1" x14ac:dyDescent="0.3">
      <c r="A515" s="80">
        <v>52550</v>
      </c>
    </row>
    <row r="516" spans="1:1" x14ac:dyDescent="0.3">
      <c r="A516" s="80">
        <v>52590</v>
      </c>
    </row>
    <row r="517" spans="1:1" x14ac:dyDescent="0.3">
      <c r="A517" s="80">
        <v>52597</v>
      </c>
    </row>
    <row r="518" spans="1:1" x14ac:dyDescent="0.3">
      <c r="A518" s="80">
        <v>52656</v>
      </c>
    </row>
    <row r="519" spans="1:1" x14ac:dyDescent="0.3">
      <c r="A519" s="80">
        <v>52657</v>
      </c>
    </row>
    <row r="520" spans="1:1" x14ac:dyDescent="0.3">
      <c r="A520" s="80">
        <v>52702</v>
      </c>
    </row>
    <row r="521" spans="1:1" x14ac:dyDescent="0.3">
      <c r="A521" s="80">
        <v>52708</v>
      </c>
    </row>
    <row r="522" spans="1:1" x14ac:dyDescent="0.3">
      <c r="A522" s="80">
        <v>52718</v>
      </c>
    </row>
    <row r="523" spans="1:1" x14ac:dyDescent="0.3">
      <c r="A523" s="80">
        <v>52764</v>
      </c>
    </row>
    <row r="524" spans="1:1" x14ac:dyDescent="0.3">
      <c r="A524" s="80">
        <v>52847</v>
      </c>
    </row>
    <row r="525" spans="1:1" x14ac:dyDescent="0.3">
      <c r="A525" s="80">
        <v>52882</v>
      </c>
    </row>
    <row r="526" spans="1:1" x14ac:dyDescent="0.3">
      <c r="A526" s="80">
        <v>52903</v>
      </c>
    </row>
    <row r="527" spans="1:1" x14ac:dyDescent="0.3">
      <c r="A527" s="80">
        <v>52916</v>
      </c>
    </row>
    <row r="528" spans="1:1" x14ac:dyDescent="0.3">
      <c r="A528" s="80">
        <v>52956</v>
      </c>
    </row>
    <row r="529" spans="1:1" x14ac:dyDescent="0.3">
      <c r="A529" s="80">
        <v>52963</v>
      </c>
    </row>
    <row r="530" spans="1:1" x14ac:dyDescent="0.3">
      <c r="A530" s="80">
        <v>53013</v>
      </c>
    </row>
    <row r="531" spans="1:1" x14ac:dyDescent="0.3">
      <c r="A531" s="80">
        <v>53014</v>
      </c>
    </row>
    <row r="532" spans="1:1" x14ac:dyDescent="0.3">
      <c r="A532" s="80">
        <v>53059</v>
      </c>
    </row>
    <row r="533" spans="1:1" x14ac:dyDescent="0.3">
      <c r="A533" s="80">
        <v>53073</v>
      </c>
    </row>
    <row r="534" spans="1:1" x14ac:dyDescent="0.3">
      <c r="A534" s="80">
        <v>53083</v>
      </c>
    </row>
    <row r="535" spans="1:1" x14ac:dyDescent="0.3">
      <c r="A535" s="80">
        <v>53121</v>
      </c>
    </row>
    <row r="536" spans="1:1" x14ac:dyDescent="0.3">
      <c r="A536" s="80">
        <v>53212</v>
      </c>
    </row>
    <row r="537" spans="1:1" x14ac:dyDescent="0.3">
      <c r="A537" s="80">
        <v>53247</v>
      </c>
    </row>
    <row r="538" spans="1:1" x14ac:dyDescent="0.3">
      <c r="A538" s="80">
        <v>53268</v>
      </c>
    </row>
    <row r="539" spans="1:1" x14ac:dyDescent="0.3">
      <c r="A539" s="80">
        <v>53281</v>
      </c>
    </row>
    <row r="540" spans="1:1" x14ac:dyDescent="0.3">
      <c r="A540" s="80">
        <v>53321</v>
      </c>
    </row>
    <row r="541" spans="1:1" x14ac:dyDescent="0.3">
      <c r="A541" s="80">
        <v>53328</v>
      </c>
    </row>
    <row r="542" spans="1:1" x14ac:dyDescent="0.3">
      <c r="A542" s="80">
        <v>53363</v>
      </c>
    </row>
    <row r="543" spans="1:1" x14ac:dyDescent="0.3">
      <c r="A543" s="80">
        <v>53364</v>
      </c>
    </row>
    <row r="544" spans="1:1" x14ac:dyDescent="0.3">
      <c r="A544" s="80">
        <v>53409</v>
      </c>
    </row>
    <row r="545" spans="1:1" x14ac:dyDescent="0.3">
      <c r="A545" s="80">
        <v>53438</v>
      </c>
    </row>
    <row r="546" spans="1:1" x14ac:dyDescent="0.3">
      <c r="A546" s="80">
        <v>53448</v>
      </c>
    </row>
    <row r="547" spans="1:1" x14ac:dyDescent="0.3">
      <c r="A547" s="80">
        <v>53471</v>
      </c>
    </row>
    <row r="548" spans="1:1" x14ac:dyDescent="0.3">
      <c r="A548" s="80">
        <v>53577</v>
      </c>
    </row>
    <row r="549" spans="1:1" x14ac:dyDescent="0.3">
      <c r="A549" s="80">
        <v>53612</v>
      </c>
    </row>
    <row r="550" spans="1:1" x14ac:dyDescent="0.3">
      <c r="A550" s="80">
        <v>53633</v>
      </c>
    </row>
    <row r="551" spans="1:1" x14ac:dyDescent="0.3">
      <c r="A551" s="80">
        <v>53646</v>
      </c>
    </row>
    <row r="552" spans="1:1" x14ac:dyDescent="0.3">
      <c r="A552" s="80">
        <v>53686</v>
      </c>
    </row>
    <row r="553" spans="1:1" x14ac:dyDescent="0.3">
      <c r="A553" s="80">
        <v>53693</v>
      </c>
    </row>
    <row r="554" spans="1:1" x14ac:dyDescent="0.3">
      <c r="A554" s="80">
        <v>53748</v>
      </c>
    </row>
    <row r="555" spans="1:1" x14ac:dyDescent="0.3">
      <c r="A555" s="80">
        <v>53749</v>
      </c>
    </row>
    <row r="556" spans="1:1" x14ac:dyDescent="0.3">
      <c r="A556" s="80">
        <v>53794</v>
      </c>
    </row>
    <row r="557" spans="1:1" x14ac:dyDescent="0.3">
      <c r="A557" s="80">
        <v>53803</v>
      </c>
    </row>
    <row r="558" spans="1:1" x14ac:dyDescent="0.3">
      <c r="A558" s="80">
        <v>53813</v>
      </c>
    </row>
    <row r="559" spans="1:1" x14ac:dyDescent="0.3">
      <c r="A559" s="80">
        <v>53856</v>
      </c>
    </row>
    <row r="560" spans="1:1" x14ac:dyDescent="0.3">
      <c r="A560" s="80">
        <v>53942</v>
      </c>
    </row>
    <row r="561" spans="1:1" x14ac:dyDescent="0.3">
      <c r="A561" s="80">
        <v>53977</v>
      </c>
    </row>
    <row r="562" spans="1:1" x14ac:dyDescent="0.3">
      <c r="A562" s="80">
        <v>53998</v>
      </c>
    </row>
    <row r="563" spans="1:1" x14ac:dyDescent="0.3">
      <c r="A563" s="80">
        <v>54011</v>
      </c>
    </row>
    <row r="564" spans="1:1" x14ac:dyDescent="0.3">
      <c r="A564" s="80">
        <v>54051</v>
      </c>
    </row>
    <row r="565" spans="1:1" x14ac:dyDescent="0.3">
      <c r="A565" s="80">
        <v>54058</v>
      </c>
    </row>
    <row r="566" spans="1:1" x14ac:dyDescent="0.3">
      <c r="A566" s="80">
        <v>54105</v>
      </c>
    </row>
    <row r="567" spans="1:1" x14ac:dyDescent="0.3">
      <c r="A567" s="80">
        <v>54106</v>
      </c>
    </row>
    <row r="568" spans="1:1" x14ac:dyDescent="0.3">
      <c r="A568" s="80">
        <v>54151</v>
      </c>
    </row>
    <row r="569" spans="1:1" x14ac:dyDescent="0.3">
      <c r="A569" s="80">
        <v>54169</v>
      </c>
    </row>
    <row r="570" spans="1:1" x14ac:dyDescent="0.3">
      <c r="A570" s="80">
        <v>54179</v>
      </c>
    </row>
    <row r="571" spans="1:1" x14ac:dyDescent="0.3">
      <c r="A571" s="80">
        <v>54213</v>
      </c>
    </row>
    <row r="572" spans="1:1" x14ac:dyDescent="0.3">
      <c r="A572" s="80">
        <v>54308</v>
      </c>
    </row>
    <row r="573" spans="1:1" x14ac:dyDescent="0.3">
      <c r="A573" s="80">
        <v>54343</v>
      </c>
    </row>
    <row r="574" spans="1:1" x14ac:dyDescent="0.3">
      <c r="A574" s="80">
        <v>54364</v>
      </c>
    </row>
    <row r="575" spans="1:1" x14ac:dyDescent="0.3">
      <c r="A575" s="80">
        <v>54377</v>
      </c>
    </row>
    <row r="576" spans="1:1" x14ac:dyDescent="0.3">
      <c r="A576" s="80">
        <v>54417</v>
      </c>
    </row>
    <row r="577" spans="1:1" x14ac:dyDescent="0.3">
      <c r="A577" s="80">
        <v>54424</v>
      </c>
    </row>
    <row r="578" spans="1:1" x14ac:dyDescent="0.3">
      <c r="A578" s="80">
        <v>54483</v>
      </c>
    </row>
    <row r="579" spans="1:1" x14ac:dyDescent="0.3">
      <c r="A579" s="80">
        <v>54484</v>
      </c>
    </row>
    <row r="580" spans="1:1" x14ac:dyDescent="0.3">
      <c r="A580" s="80">
        <v>54529</v>
      </c>
    </row>
    <row r="581" spans="1:1" x14ac:dyDescent="0.3">
      <c r="A581" s="80">
        <v>54534</v>
      </c>
    </row>
    <row r="582" spans="1:1" x14ac:dyDescent="0.3">
      <c r="A582" s="80">
        <v>54544</v>
      </c>
    </row>
    <row r="583" spans="1:1" x14ac:dyDescent="0.3">
      <c r="A583" s="80">
        <v>54591</v>
      </c>
    </row>
    <row r="584" spans="1:1" x14ac:dyDescent="0.3">
      <c r="A584" s="80">
        <v>54673</v>
      </c>
    </row>
    <row r="585" spans="1:1" x14ac:dyDescent="0.3">
      <c r="A585" s="80">
        <v>54708</v>
      </c>
    </row>
    <row r="586" spans="1:1" x14ac:dyDescent="0.3">
      <c r="A586" s="80">
        <v>54729</v>
      </c>
    </row>
    <row r="587" spans="1:1" x14ac:dyDescent="0.3">
      <c r="A587" s="80">
        <v>54742</v>
      </c>
    </row>
    <row r="588" spans="1:1" x14ac:dyDescent="0.3">
      <c r="A588" s="80">
        <v>54782</v>
      </c>
    </row>
    <row r="589" spans="1:1" x14ac:dyDescent="0.3">
      <c r="A589" s="80">
        <v>54789</v>
      </c>
    </row>
    <row r="590" spans="1:1" x14ac:dyDescent="0.3">
      <c r="A590" s="80">
        <v>54840</v>
      </c>
    </row>
    <row r="591" spans="1:1" x14ac:dyDescent="0.3">
      <c r="A591" s="80">
        <v>54841</v>
      </c>
    </row>
    <row r="592" spans="1:1" x14ac:dyDescent="0.3">
      <c r="A592" s="80">
        <v>54886</v>
      </c>
    </row>
    <row r="593" spans="1:1" x14ac:dyDescent="0.3">
      <c r="A593" s="80">
        <v>54899</v>
      </c>
    </row>
    <row r="594" spans="1:1" x14ac:dyDescent="0.3">
      <c r="A594" s="80">
        <v>54909</v>
      </c>
    </row>
    <row r="595" spans="1:1" x14ac:dyDescent="0.3">
      <c r="A595" s="80">
        <v>54948</v>
      </c>
    </row>
    <row r="596" spans="1:1" x14ac:dyDescent="0.3">
      <c r="A596" s="80">
        <v>55038</v>
      </c>
    </row>
    <row r="597" spans="1:1" x14ac:dyDescent="0.3">
      <c r="A597" s="80">
        <v>55073</v>
      </c>
    </row>
    <row r="598" spans="1:1" x14ac:dyDescent="0.3">
      <c r="A598" s="80">
        <v>55094</v>
      </c>
    </row>
    <row r="599" spans="1:1" x14ac:dyDescent="0.3">
      <c r="A599" s="80">
        <v>55107</v>
      </c>
    </row>
    <row r="600" spans="1:1" x14ac:dyDescent="0.3">
      <c r="A600" s="80">
        <v>55147</v>
      </c>
    </row>
    <row r="601" spans="1:1" x14ac:dyDescent="0.3">
      <c r="A601" s="80">
        <v>55154</v>
      </c>
    </row>
    <row r="602" spans="1:1" x14ac:dyDescent="0.3">
      <c r="A602" s="80">
        <v>55197</v>
      </c>
    </row>
    <row r="603" spans="1:1" x14ac:dyDescent="0.3">
      <c r="A603" s="80">
        <v>55198</v>
      </c>
    </row>
    <row r="604" spans="1:1" x14ac:dyDescent="0.3">
      <c r="A604" s="80">
        <v>55243</v>
      </c>
    </row>
    <row r="605" spans="1:1" x14ac:dyDescent="0.3">
      <c r="A605" s="80">
        <v>55264</v>
      </c>
    </row>
    <row r="606" spans="1:1" x14ac:dyDescent="0.3">
      <c r="A606" s="80">
        <v>55274</v>
      </c>
    </row>
    <row r="607" spans="1:1" x14ac:dyDescent="0.3">
      <c r="A607" s="80">
        <v>55305</v>
      </c>
    </row>
    <row r="608" spans="1:1" x14ac:dyDescent="0.3">
      <c r="A608" s="80">
        <v>55403</v>
      </c>
    </row>
    <row r="609" spans="1:1" x14ac:dyDescent="0.3">
      <c r="A609" s="80">
        <v>55438</v>
      </c>
    </row>
    <row r="610" spans="1:1" x14ac:dyDescent="0.3">
      <c r="A610" s="80">
        <v>55459</v>
      </c>
    </row>
    <row r="611" spans="1:1" x14ac:dyDescent="0.3">
      <c r="A611" s="80">
        <v>55472</v>
      </c>
    </row>
    <row r="612" spans="1:1" x14ac:dyDescent="0.3">
      <c r="A612" s="80">
        <v>55512</v>
      </c>
    </row>
    <row r="613" spans="1:1" x14ac:dyDescent="0.3">
      <c r="A613" s="80">
        <v>55519</v>
      </c>
    </row>
    <row r="614" spans="1:1" x14ac:dyDescent="0.3">
      <c r="A614" s="80">
        <v>55582</v>
      </c>
    </row>
    <row r="615" spans="1:1" x14ac:dyDescent="0.3">
      <c r="A615" s="80">
        <v>55583</v>
      </c>
    </row>
    <row r="616" spans="1:1" x14ac:dyDescent="0.3">
      <c r="A616" s="80">
        <v>55628</v>
      </c>
    </row>
    <row r="617" spans="1:1" x14ac:dyDescent="0.3">
      <c r="A617" s="80">
        <v>55630</v>
      </c>
    </row>
    <row r="618" spans="1:1" x14ac:dyDescent="0.3">
      <c r="A618" s="80">
        <v>55640</v>
      </c>
    </row>
    <row r="619" spans="1:1" x14ac:dyDescent="0.3">
      <c r="A619" s="80">
        <v>55690</v>
      </c>
    </row>
    <row r="620" spans="1:1" x14ac:dyDescent="0.3">
      <c r="A620" s="80">
        <v>55769</v>
      </c>
    </row>
    <row r="621" spans="1:1" x14ac:dyDescent="0.3">
      <c r="A621" s="80">
        <v>55804</v>
      </c>
    </row>
    <row r="622" spans="1:1" x14ac:dyDescent="0.3">
      <c r="A622" s="80">
        <v>55825</v>
      </c>
    </row>
    <row r="623" spans="1:1" x14ac:dyDescent="0.3">
      <c r="A623" s="80">
        <v>55838</v>
      </c>
    </row>
    <row r="624" spans="1:1" x14ac:dyDescent="0.3">
      <c r="A624" s="80">
        <v>55878</v>
      </c>
    </row>
    <row r="625" spans="1:1" x14ac:dyDescent="0.3">
      <c r="A625" s="80">
        <v>55885</v>
      </c>
    </row>
    <row r="626" spans="1:1" x14ac:dyDescent="0.3">
      <c r="A626" s="80">
        <v>55932</v>
      </c>
    </row>
    <row r="627" spans="1:1" x14ac:dyDescent="0.3">
      <c r="A627" s="80">
        <v>55933</v>
      </c>
    </row>
    <row r="628" spans="1:1" x14ac:dyDescent="0.3">
      <c r="A628" s="80">
        <v>55978</v>
      </c>
    </row>
    <row r="629" spans="1:1" x14ac:dyDescent="0.3">
      <c r="A629" s="80">
        <v>55995</v>
      </c>
    </row>
    <row r="630" spans="1:1" x14ac:dyDescent="0.3">
      <c r="A630" s="80">
        <v>56005</v>
      </c>
    </row>
    <row r="631" spans="1:1" x14ac:dyDescent="0.3">
      <c r="A631" s="80">
        <v>56040</v>
      </c>
    </row>
    <row r="632" spans="1:1" x14ac:dyDescent="0.3">
      <c r="A632" s="80">
        <v>56134</v>
      </c>
    </row>
    <row r="633" spans="1:1" x14ac:dyDescent="0.3">
      <c r="A633" s="80">
        <v>56169</v>
      </c>
    </row>
    <row r="634" spans="1:1" x14ac:dyDescent="0.3">
      <c r="A634" s="80">
        <v>56190</v>
      </c>
    </row>
    <row r="635" spans="1:1" x14ac:dyDescent="0.3">
      <c r="A635" s="80">
        <v>56203</v>
      </c>
    </row>
    <row r="636" spans="1:1" x14ac:dyDescent="0.3">
      <c r="A636" s="80">
        <v>56243</v>
      </c>
    </row>
    <row r="637" spans="1:1" x14ac:dyDescent="0.3">
      <c r="A637" s="80">
        <v>56250</v>
      </c>
    </row>
    <row r="638" spans="1:1" x14ac:dyDescent="0.3">
      <c r="A638" s="80">
        <v>56289</v>
      </c>
    </row>
    <row r="639" spans="1:1" x14ac:dyDescent="0.3">
      <c r="A639" s="80">
        <v>56290</v>
      </c>
    </row>
    <row r="640" spans="1:1" x14ac:dyDescent="0.3">
      <c r="A640" s="80">
        <v>56335</v>
      </c>
    </row>
    <row r="641" spans="1:1" x14ac:dyDescent="0.3">
      <c r="A641" s="80">
        <v>56360</v>
      </c>
    </row>
    <row r="642" spans="1:1" x14ac:dyDescent="0.3">
      <c r="A642" s="80">
        <v>56370</v>
      </c>
    </row>
    <row r="643" spans="1:1" x14ac:dyDescent="0.3">
      <c r="A643" s="80">
        <v>56397</v>
      </c>
    </row>
    <row r="644" spans="1:1" x14ac:dyDescent="0.3">
      <c r="A644" s="80">
        <v>56499</v>
      </c>
    </row>
    <row r="645" spans="1:1" x14ac:dyDescent="0.3">
      <c r="A645" s="80">
        <v>56534</v>
      </c>
    </row>
    <row r="646" spans="1:1" x14ac:dyDescent="0.3">
      <c r="A646" s="80">
        <v>56555</v>
      </c>
    </row>
    <row r="647" spans="1:1" x14ac:dyDescent="0.3">
      <c r="A647" s="80">
        <v>56568</v>
      </c>
    </row>
    <row r="648" spans="1:1" x14ac:dyDescent="0.3">
      <c r="A648" s="80">
        <v>56608</v>
      </c>
    </row>
    <row r="649" spans="1:1" x14ac:dyDescent="0.3">
      <c r="A649" s="80">
        <v>56615</v>
      </c>
    </row>
    <row r="650" spans="1:1" x14ac:dyDescent="0.3">
      <c r="A650" s="80">
        <v>56674</v>
      </c>
    </row>
    <row r="651" spans="1:1" x14ac:dyDescent="0.3">
      <c r="A651" s="80">
        <v>56675</v>
      </c>
    </row>
    <row r="652" spans="1:1" x14ac:dyDescent="0.3">
      <c r="A652" s="80">
        <v>56720</v>
      </c>
    </row>
    <row r="653" spans="1:1" x14ac:dyDescent="0.3">
      <c r="A653" s="80">
        <v>56725</v>
      </c>
    </row>
    <row r="654" spans="1:1" x14ac:dyDescent="0.3">
      <c r="A654" s="80">
        <v>56735</v>
      </c>
    </row>
    <row r="655" spans="1:1" x14ac:dyDescent="0.3">
      <c r="A655" s="80">
        <v>56782</v>
      </c>
    </row>
    <row r="656" spans="1:1" x14ac:dyDescent="0.3">
      <c r="A656" s="80">
        <v>56864</v>
      </c>
    </row>
    <row r="657" spans="1:1" x14ac:dyDescent="0.3">
      <c r="A657" s="80">
        <v>56899</v>
      </c>
    </row>
    <row r="658" spans="1:1" x14ac:dyDescent="0.3">
      <c r="A658" s="80">
        <v>56920</v>
      </c>
    </row>
    <row r="659" spans="1:1" x14ac:dyDescent="0.3">
      <c r="A659" s="80">
        <v>56933</v>
      </c>
    </row>
    <row r="660" spans="1:1" x14ac:dyDescent="0.3">
      <c r="A660" s="80">
        <v>56973</v>
      </c>
    </row>
    <row r="661" spans="1:1" x14ac:dyDescent="0.3">
      <c r="A661" s="80">
        <v>56980</v>
      </c>
    </row>
    <row r="662" spans="1:1" x14ac:dyDescent="0.3">
      <c r="A662" s="80">
        <v>57024</v>
      </c>
    </row>
    <row r="663" spans="1:1" x14ac:dyDescent="0.3">
      <c r="A663" s="80">
        <v>57025</v>
      </c>
    </row>
    <row r="664" spans="1:1" x14ac:dyDescent="0.3">
      <c r="A664" s="80">
        <v>57070</v>
      </c>
    </row>
    <row r="665" spans="1:1" x14ac:dyDescent="0.3">
      <c r="A665" s="80">
        <v>57091</v>
      </c>
    </row>
    <row r="666" spans="1:1" x14ac:dyDescent="0.3">
      <c r="A666" s="80">
        <v>57101</v>
      </c>
    </row>
    <row r="667" spans="1:1" x14ac:dyDescent="0.3">
      <c r="A667" s="80">
        <v>57132</v>
      </c>
    </row>
    <row r="668" spans="1:1" x14ac:dyDescent="0.3">
      <c r="A668" s="80">
        <v>57230</v>
      </c>
    </row>
    <row r="669" spans="1:1" x14ac:dyDescent="0.3">
      <c r="A669" s="80">
        <v>57265</v>
      </c>
    </row>
    <row r="670" spans="1:1" x14ac:dyDescent="0.3">
      <c r="A670" s="80">
        <v>57286</v>
      </c>
    </row>
    <row r="671" spans="1:1" x14ac:dyDescent="0.3">
      <c r="A671" s="80">
        <v>57299</v>
      </c>
    </row>
    <row r="672" spans="1:1" x14ac:dyDescent="0.3">
      <c r="A672" s="80">
        <v>57339</v>
      </c>
    </row>
    <row r="673" spans="1:1" x14ac:dyDescent="0.3">
      <c r="A673" s="80">
        <v>57346</v>
      </c>
    </row>
    <row r="674" spans="1:1" x14ac:dyDescent="0.3">
      <c r="A674" s="80">
        <v>57409</v>
      </c>
    </row>
    <row r="675" spans="1:1" x14ac:dyDescent="0.3">
      <c r="A675" s="80">
        <v>57410</v>
      </c>
    </row>
    <row r="676" spans="1:1" x14ac:dyDescent="0.3">
      <c r="A676" s="80">
        <v>57455</v>
      </c>
    </row>
    <row r="677" spans="1:1" x14ac:dyDescent="0.3">
      <c r="A677" s="80">
        <v>57456</v>
      </c>
    </row>
    <row r="678" spans="1:1" x14ac:dyDescent="0.3">
      <c r="A678" s="80">
        <v>57466</v>
      </c>
    </row>
    <row r="679" spans="1:1" x14ac:dyDescent="0.3">
      <c r="A679" s="80">
        <v>57517</v>
      </c>
    </row>
    <row r="680" spans="1:1" x14ac:dyDescent="0.3">
      <c r="A680" s="80">
        <v>57595</v>
      </c>
    </row>
    <row r="681" spans="1:1" x14ac:dyDescent="0.3">
      <c r="A681" s="80">
        <v>57630</v>
      </c>
    </row>
    <row r="682" spans="1:1" x14ac:dyDescent="0.3">
      <c r="A682" s="80">
        <v>57651</v>
      </c>
    </row>
    <row r="683" spans="1:1" x14ac:dyDescent="0.3">
      <c r="A683" s="80">
        <v>57664</v>
      </c>
    </row>
    <row r="684" spans="1:1" x14ac:dyDescent="0.3">
      <c r="A684" s="80">
        <v>57704</v>
      </c>
    </row>
    <row r="685" spans="1:1" x14ac:dyDescent="0.3">
      <c r="A685" s="80">
        <v>57711</v>
      </c>
    </row>
    <row r="686" spans="1:1" x14ac:dyDescent="0.3">
      <c r="A686" s="80">
        <v>57766</v>
      </c>
    </row>
    <row r="687" spans="1:1" x14ac:dyDescent="0.3">
      <c r="A687" s="80">
        <v>57767</v>
      </c>
    </row>
    <row r="688" spans="1:1" x14ac:dyDescent="0.3">
      <c r="A688" s="80">
        <v>57812</v>
      </c>
    </row>
    <row r="689" spans="1:1" x14ac:dyDescent="0.3">
      <c r="A689" s="80">
        <v>57821</v>
      </c>
    </row>
    <row r="690" spans="1:1" x14ac:dyDescent="0.3">
      <c r="A690" s="80">
        <v>57831</v>
      </c>
    </row>
    <row r="691" spans="1:1" x14ac:dyDescent="0.3">
      <c r="A691" s="80">
        <v>57874</v>
      </c>
    </row>
    <row r="692" spans="1:1" x14ac:dyDescent="0.3">
      <c r="A692" s="80">
        <v>57960</v>
      </c>
    </row>
    <row r="693" spans="1:1" x14ac:dyDescent="0.3">
      <c r="A693" s="80">
        <v>57995</v>
      </c>
    </row>
    <row r="694" spans="1:1" x14ac:dyDescent="0.3">
      <c r="A694" s="80">
        <v>58016</v>
      </c>
    </row>
    <row r="695" spans="1:1" x14ac:dyDescent="0.3">
      <c r="A695" s="80">
        <v>58029</v>
      </c>
    </row>
    <row r="696" spans="1:1" x14ac:dyDescent="0.3">
      <c r="A696" s="80">
        <v>58069</v>
      </c>
    </row>
    <row r="697" spans="1:1" x14ac:dyDescent="0.3">
      <c r="A697" s="80">
        <v>58076</v>
      </c>
    </row>
    <row r="698" spans="1:1" x14ac:dyDescent="0.3">
      <c r="A698" s="80">
        <v>58116</v>
      </c>
    </row>
    <row r="699" spans="1:1" x14ac:dyDescent="0.3">
      <c r="A699" s="80">
        <v>58117</v>
      </c>
    </row>
    <row r="700" spans="1:1" x14ac:dyDescent="0.3">
      <c r="A700" s="80">
        <v>58162</v>
      </c>
    </row>
    <row r="701" spans="1:1" x14ac:dyDescent="0.3">
      <c r="A701" s="80">
        <v>58186</v>
      </c>
    </row>
    <row r="702" spans="1:1" x14ac:dyDescent="0.3">
      <c r="A702" s="80">
        <v>58196</v>
      </c>
    </row>
    <row r="703" spans="1:1" x14ac:dyDescent="0.3">
      <c r="A703" s="80">
        <v>58224</v>
      </c>
    </row>
    <row r="704" spans="1:1" x14ac:dyDescent="0.3">
      <c r="A704" s="80">
        <v>58325</v>
      </c>
    </row>
    <row r="705" spans="1:1" x14ac:dyDescent="0.3">
      <c r="A705" s="80">
        <v>58360</v>
      </c>
    </row>
    <row r="706" spans="1:1" x14ac:dyDescent="0.3">
      <c r="A706" s="80">
        <v>58381</v>
      </c>
    </row>
    <row r="707" spans="1:1" x14ac:dyDescent="0.3">
      <c r="A707" s="80">
        <v>58394</v>
      </c>
    </row>
    <row r="708" spans="1:1" x14ac:dyDescent="0.3">
      <c r="A708" s="80">
        <v>58434</v>
      </c>
    </row>
    <row r="709" spans="1:1" x14ac:dyDescent="0.3">
      <c r="A709" s="80">
        <v>58441</v>
      </c>
    </row>
    <row r="710" spans="1:1" x14ac:dyDescent="0.3">
      <c r="A710" s="80">
        <v>58501</v>
      </c>
    </row>
    <row r="711" spans="1:1" x14ac:dyDescent="0.3">
      <c r="A711" s="80">
        <v>58502</v>
      </c>
    </row>
    <row r="712" spans="1:1" x14ac:dyDescent="0.3">
      <c r="A712" s="80">
        <v>58547</v>
      </c>
    </row>
    <row r="713" spans="1:1" x14ac:dyDescent="0.3">
      <c r="A713" s="80">
        <v>58552</v>
      </c>
    </row>
    <row r="714" spans="1:1" x14ac:dyDescent="0.3">
      <c r="A714" s="80">
        <v>58562</v>
      </c>
    </row>
    <row r="715" spans="1:1" x14ac:dyDescent="0.3">
      <c r="A715" s="80">
        <v>58609</v>
      </c>
    </row>
    <row r="716" spans="1:1" x14ac:dyDescent="0.3">
      <c r="A716" s="80">
        <v>58691</v>
      </c>
    </row>
    <row r="717" spans="1:1" x14ac:dyDescent="0.3">
      <c r="A717" s="80">
        <v>58726</v>
      </c>
    </row>
    <row r="718" spans="1:1" x14ac:dyDescent="0.3">
      <c r="A718" s="80">
        <v>58747</v>
      </c>
    </row>
    <row r="719" spans="1:1" x14ac:dyDescent="0.3">
      <c r="A719" s="80">
        <v>58760</v>
      </c>
    </row>
    <row r="720" spans="1:1" x14ac:dyDescent="0.3">
      <c r="A720" s="80">
        <v>58800</v>
      </c>
    </row>
    <row r="721" spans="1:1" x14ac:dyDescent="0.3">
      <c r="A721" s="80">
        <v>58807</v>
      </c>
    </row>
    <row r="722" spans="1:1" x14ac:dyDescent="0.3">
      <c r="A722" s="80">
        <v>58858</v>
      </c>
    </row>
    <row r="723" spans="1:1" x14ac:dyDescent="0.3">
      <c r="A723" s="80">
        <v>58859</v>
      </c>
    </row>
    <row r="724" spans="1:1" x14ac:dyDescent="0.3">
      <c r="A724" s="80">
        <v>58904</v>
      </c>
    </row>
    <row r="725" spans="1:1" x14ac:dyDescent="0.3">
      <c r="A725" s="80">
        <v>58917</v>
      </c>
    </row>
    <row r="726" spans="1:1" x14ac:dyDescent="0.3">
      <c r="A726" s="80">
        <v>58927</v>
      </c>
    </row>
    <row r="727" spans="1:1" x14ac:dyDescent="0.3">
      <c r="A727" s="80">
        <v>58966</v>
      </c>
    </row>
    <row r="728" spans="1:1" x14ac:dyDescent="0.3">
      <c r="A728" s="80">
        <v>59056</v>
      </c>
    </row>
    <row r="729" spans="1:1" x14ac:dyDescent="0.3">
      <c r="A729" s="80">
        <v>59091</v>
      </c>
    </row>
    <row r="730" spans="1:1" x14ac:dyDescent="0.3">
      <c r="A730" s="80">
        <v>59112</v>
      </c>
    </row>
    <row r="731" spans="1:1" x14ac:dyDescent="0.3">
      <c r="A731" s="80">
        <v>59125</v>
      </c>
    </row>
    <row r="732" spans="1:1" x14ac:dyDescent="0.3">
      <c r="A732" s="80">
        <v>59165</v>
      </c>
    </row>
    <row r="733" spans="1:1" x14ac:dyDescent="0.3">
      <c r="A733" s="80">
        <v>59172</v>
      </c>
    </row>
    <row r="734" spans="1:1" x14ac:dyDescent="0.3">
      <c r="A734" s="80">
        <v>59208</v>
      </c>
    </row>
    <row r="735" spans="1:1" x14ac:dyDescent="0.3">
      <c r="A735" s="80">
        <v>59209</v>
      </c>
    </row>
    <row r="736" spans="1:1" x14ac:dyDescent="0.3">
      <c r="A736" s="80">
        <v>59254</v>
      </c>
    </row>
    <row r="737" spans="1:1" x14ac:dyDescent="0.3">
      <c r="A737" s="80">
        <v>59282</v>
      </c>
    </row>
    <row r="738" spans="1:1" x14ac:dyDescent="0.3">
      <c r="A738" s="80">
        <v>59292</v>
      </c>
    </row>
    <row r="739" spans="1:1" x14ac:dyDescent="0.3">
      <c r="A739" s="80">
        <v>59316</v>
      </c>
    </row>
    <row r="740" spans="1:1" x14ac:dyDescent="0.3">
      <c r="A740" s="80">
        <v>59421</v>
      </c>
    </row>
    <row r="741" spans="1:1" x14ac:dyDescent="0.3">
      <c r="A741" s="80">
        <v>59456</v>
      </c>
    </row>
    <row r="742" spans="1:1" x14ac:dyDescent="0.3">
      <c r="A742" s="80">
        <v>59477</v>
      </c>
    </row>
    <row r="743" spans="1:1" x14ac:dyDescent="0.3">
      <c r="A743" s="80">
        <v>59490</v>
      </c>
    </row>
    <row r="744" spans="1:1" x14ac:dyDescent="0.3">
      <c r="A744" s="80">
        <v>59530</v>
      </c>
    </row>
    <row r="745" spans="1:1" x14ac:dyDescent="0.3">
      <c r="A745" s="80">
        <v>59537</v>
      </c>
    </row>
    <row r="746" spans="1:1" x14ac:dyDescent="0.3">
      <c r="A746" s="80">
        <v>59593</v>
      </c>
    </row>
    <row r="747" spans="1:1" x14ac:dyDescent="0.3">
      <c r="A747" s="80">
        <v>59594</v>
      </c>
    </row>
    <row r="748" spans="1:1" x14ac:dyDescent="0.3">
      <c r="A748" s="80">
        <v>59639</v>
      </c>
    </row>
    <row r="749" spans="1:1" x14ac:dyDescent="0.3">
      <c r="A749" s="80">
        <v>59647</v>
      </c>
    </row>
    <row r="750" spans="1:1" x14ac:dyDescent="0.3">
      <c r="A750" s="80">
        <v>59657</v>
      </c>
    </row>
    <row r="751" spans="1:1" x14ac:dyDescent="0.3">
      <c r="A751" s="80">
        <v>59701</v>
      </c>
    </row>
    <row r="752" spans="1:1" x14ac:dyDescent="0.3">
      <c r="A752" s="80">
        <v>59786</v>
      </c>
    </row>
    <row r="753" spans="1:1" x14ac:dyDescent="0.3">
      <c r="A753" s="80">
        <v>59821</v>
      </c>
    </row>
    <row r="754" spans="1:1" x14ac:dyDescent="0.3">
      <c r="A754" s="80">
        <v>59842</v>
      </c>
    </row>
    <row r="755" spans="1:1" x14ac:dyDescent="0.3">
      <c r="A755" s="80">
        <v>59855</v>
      </c>
    </row>
    <row r="756" spans="1:1" x14ac:dyDescent="0.3">
      <c r="A756" s="80">
        <v>59895</v>
      </c>
    </row>
    <row r="757" spans="1:1" x14ac:dyDescent="0.3">
      <c r="A757" s="80">
        <v>59902</v>
      </c>
    </row>
    <row r="758" spans="1:1" x14ac:dyDescent="0.3">
      <c r="A758" s="80">
        <v>59950</v>
      </c>
    </row>
    <row r="759" spans="1:1" x14ac:dyDescent="0.3">
      <c r="A759" s="80">
        <v>59951</v>
      </c>
    </row>
    <row r="760" spans="1:1" x14ac:dyDescent="0.3">
      <c r="A760" s="80">
        <v>59996</v>
      </c>
    </row>
    <row r="761" spans="1:1" x14ac:dyDescent="0.3">
      <c r="A761" s="80">
        <v>60013</v>
      </c>
    </row>
    <row r="762" spans="1:1" x14ac:dyDescent="0.3">
      <c r="A762" s="80">
        <v>60023</v>
      </c>
    </row>
    <row r="763" spans="1:1" x14ac:dyDescent="0.3">
      <c r="A763" s="80">
        <v>60058</v>
      </c>
    </row>
    <row r="764" spans="1:1" x14ac:dyDescent="0.3">
      <c r="A764" s="80">
        <v>60152</v>
      </c>
    </row>
    <row r="765" spans="1:1" x14ac:dyDescent="0.3">
      <c r="A765" s="80">
        <v>60187</v>
      </c>
    </row>
    <row r="766" spans="1:1" x14ac:dyDescent="0.3">
      <c r="A766" s="80">
        <v>60208</v>
      </c>
    </row>
    <row r="767" spans="1:1" x14ac:dyDescent="0.3">
      <c r="A767" s="80">
        <v>60221</v>
      </c>
    </row>
    <row r="768" spans="1:1" x14ac:dyDescent="0.3">
      <c r="A768" s="80">
        <v>60261</v>
      </c>
    </row>
    <row r="769" spans="1:1" x14ac:dyDescent="0.3">
      <c r="A769" s="80">
        <v>60268</v>
      </c>
    </row>
    <row r="770" spans="1:1" x14ac:dyDescent="0.3">
      <c r="A770" s="80">
        <v>60307</v>
      </c>
    </row>
    <row r="771" spans="1:1" x14ac:dyDescent="0.3">
      <c r="A771" s="80">
        <v>60308</v>
      </c>
    </row>
    <row r="772" spans="1:1" x14ac:dyDescent="0.3">
      <c r="A772" s="80">
        <v>60353</v>
      </c>
    </row>
    <row r="773" spans="1:1" x14ac:dyDescent="0.3">
      <c r="A773" s="80">
        <v>60378</v>
      </c>
    </row>
    <row r="774" spans="1:1" x14ac:dyDescent="0.3">
      <c r="A774" s="80">
        <v>60388</v>
      </c>
    </row>
    <row r="775" spans="1:1" x14ac:dyDescent="0.3">
      <c r="A775" s="80">
        <v>60415</v>
      </c>
    </row>
    <row r="776" spans="1:1" x14ac:dyDescent="0.3">
      <c r="A776" s="80">
        <v>60517</v>
      </c>
    </row>
    <row r="777" spans="1:1" x14ac:dyDescent="0.3">
      <c r="A777" s="80">
        <v>60552</v>
      </c>
    </row>
    <row r="778" spans="1:1" x14ac:dyDescent="0.3">
      <c r="A778" s="80">
        <v>60573</v>
      </c>
    </row>
    <row r="779" spans="1:1" x14ac:dyDescent="0.3">
      <c r="A779" s="80">
        <v>60586</v>
      </c>
    </row>
    <row r="780" spans="1:1" x14ac:dyDescent="0.3">
      <c r="A780" s="80">
        <v>60626</v>
      </c>
    </row>
    <row r="781" spans="1:1" x14ac:dyDescent="0.3">
      <c r="A781" s="80">
        <v>60633</v>
      </c>
    </row>
    <row r="782" spans="1:1" x14ac:dyDescent="0.3">
      <c r="A782" s="80">
        <v>60685</v>
      </c>
    </row>
    <row r="783" spans="1:1" x14ac:dyDescent="0.3">
      <c r="A783" s="80">
        <v>60686</v>
      </c>
    </row>
    <row r="784" spans="1:1" x14ac:dyDescent="0.3">
      <c r="A784" s="80">
        <v>60731</v>
      </c>
    </row>
    <row r="785" spans="1:1" x14ac:dyDescent="0.3">
      <c r="A785" s="80">
        <v>60743</v>
      </c>
    </row>
    <row r="786" spans="1:1" x14ac:dyDescent="0.3">
      <c r="A786" s="80">
        <v>60753</v>
      </c>
    </row>
    <row r="787" spans="1:1" x14ac:dyDescent="0.3">
      <c r="A787" s="80">
        <v>60793</v>
      </c>
    </row>
    <row r="788" spans="1:1" x14ac:dyDescent="0.3">
      <c r="A788" s="80">
        <v>60882</v>
      </c>
    </row>
    <row r="789" spans="1:1" x14ac:dyDescent="0.3">
      <c r="A789" s="80">
        <v>60917</v>
      </c>
    </row>
    <row r="790" spans="1:1" x14ac:dyDescent="0.3">
      <c r="A790" s="80">
        <v>60938</v>
      </c>
    </row>
    <row r="791" spans="1:1" x14ac:dyDescent="0.3">
      <c r="A791" s="80">
        <v>60951</v>
      </c>
    </row>
    <row r="792" spans="1:1" x14ac:dyDescent="0.3">
      <c r="A792" s="80">
        <v>60991</v>
      </c>
    </row>
    <row r="793" spans="1:1" x14ac:dyDescent="0.3">
      <c r="A793" s="80">
        <v>60998</v>
      </c>
    </row>
    <row r="794" spans="1:1" x14ac:dyDescent="0.3">
      <c r="A794" s="80">
        <v>61042</v>
      </c>
    </row>
    <row r="795" spans="1:1" x14ac:dyDescent="0.3">
      <c r="A795" s="80">
        <v>61043</v>
      </c>
    </row>
    <row r="796" spans="1:1" x14ac:dyDescent="0.3">
      <c r="A796" s="80">
        <v>61088</v>
      </c>
    </row>
    <row r="797" spans="1:1" x14ac:dyDescent="0.3">
      <c r="A797" s="80">
        <v>61108</v>
      </c>
    </row>
    <row r="798" spans="1:1" x14ac:dyDescent="0.3">
      <c r="A798" s="80">
        <v>61118</v>
      </c>
    </row>
    <row r="799" spans="1:1" x14ac:dyDescent="0.3">
      <c r="A799" s="80">
        <v>61150</v>
      </c>
    </row>
    <row r="800" spans="1:1" x14ac:dyDescent="0.3">
      <c r="A800" s="80">
        <v>61247</v>
      </c>
    </row>
    <row r="801" spans="1:1" x14ac:dyDescent="0.3">
      <c r="A801" s="80">
        <v>61282</v>
      </c>
    </row>
    <row r="802" spans="1:1" x14ac:dyDescent="0.3">
      <c r="A802" s="80">
        <v>61303</v>
      </c>
    </row>
    <row r="803" spans="1:1" x14ac:dyDescent="0.3">
      <c r="A803" s="80">
        <v>61316</v>
      </c>
    </row>
    <row r="804" spans="1:1" x14ac:dyDescent="0.3">
      <c r="A804" s="80">
        <v>61356</v>
      </c>
    </row>
    <row r="805" spans="1:1" x14ac:dyDescent="0.3">
      <c r="A805" s="80">
        <v>61363</v>
      </c>
    </row>
    <row r="806" spans="1:1" x14ac:dyDescent="0.3">
      <c r="A806" s="80">
        <v>61427</v>
      </c>
    </row>
    <row r="807" spans="1:1" x14ac:dyDescent="0.3">
      <c r="A807" s="80">
        <v>61428</v>
      </c>
    </row>
    <row r="808" spans="1:1" x14ac:dyDescent="0.3">
      <c r="A808" s="80">
        <v>61473</v>
      </c>
    </row>
    <row r="809" spans="1:1" x14ac:dyDescent="0.3">
      <c r="A809" s="80">
        <v>61474</v>
      </c>
    </row>
    <row r="810" spans="1:1" x14ac:dyDescent="0.3">
      <c r="A810" s="80">
        <v>61484</v>
      </c>
    </row>
    <row r="811" spans="1:1" x14ac:dyDescent="0.3">
      <c r="A811" s="80">
        <v>61535</v>
      </c>
    </row>
    <row r="812" spans="1:1" x14ac:dyDescent="0.3">
      <c r="A812" s="80">
        <v>61613</v>
      </c>
    </row>
    <row r="813" spans="1:1" x14ac:dyDescent="0.3">
      <c r="A813" s="80">
        <v>61648</v>
      </c>
    </row>
    <row r="814" spans="1:1" x14ac:dyDescent="0.3">
      <c r="A814" s="80">
        <v>61669</v>
      </c>
    </row>
    <row r="815" spans="1:1" x14ac:dyDescent="0.3">
      <c r="A815" s="80">
        <v>61682</v>
      </c>
    </row>
    <row r="816" spans="1:1" x14ac:dyDescent="0.3">
      <c r="A816" s="80">
        <v>61722</v>
      </c>
    </row>
    <row r="817" spans="1:1" x14ac:dyDescent="0.3">
      <c r="A817" s="80">
        <v>61729</v>
      </c>
    </row>
    <row r="818" spans="1:1" x14ac:dyDescent="0.3">
      <c r="A818" s="80">
        <v>61784</v>
      </c>
    </row>
    <row r="819" spans="1:1" x14ac:dyDescent="0.3">
      <c r="A819" s="80">
        <v>61785</v>
      </c>
    </row>
    <row r="820" spans="1:1" x14ac:dyDescent="0.3">
      <c r="A820" s="80">
        <v>61830</v>
      </c>
    </row>
    <row r="821" spans="1:1" x14ac:dyDescent="0.3">
      <c r="A821" s="80">
        <v>61839</v>
      </c>
    </row>
    <row r="822" spans="1:1" x14ac:dyDescent="0.3">
      <c r="A822" s="80">
        <v>61849</v>
      </c>
    </row>
    <row r="823" spans="1:1" x14ac:dyDescent="0.3">
      <c r="A823" s="80">
        <v>61892</v>
      </c>
    </row>
    <row r="824" spans="1:1" x14ac:dyDescent="0.3">
      <c r="A824" s="80">
        <v>61978</v>
      </c>
    </row>
    <row r="825" spans="1:1" x14ac:dyDescent="0.3">
      <c r="A825" s="80">
        <v>62013</v>
      </c>
    </row>
    <row r="826" spans="1:1" x14ac:dyDescent="0.3">
      <c r="A826" s="80">
        <v>62034</v>
      </c>
    </row>
    <row r="827" spans="1:1" x14ac:dyDescent="0.3">
      <c r="A827" s="80">
        <v>62047</v>
      </c>
    </row>
    <row r="828" spans="1:1" x14ac:dyDescent="0.3">
      <c r="A828" s="80">
        <v>62087</v>
      </c>
    </row>
    <row r="829" spans="1:1" x14ac:dyDescent="0.3">
      <c r="A829" s="80">
        <v>62094</v>
      </c>
    </row>
    <row r="830" spans="1:1" x14ac:dyDescent="0.3">
      <c r="A830" s="80">
        <v>62134</v>
      </c>
    </row>
    <row r="831" spans="1:1" x14ac:dyDescent="0.3">
      <c r="A831" s="80">
        <v>62135</v>
      </c>
    </row>
    <row r="832" spans="1:1" x14ac:dyDescent="0.3">
      <c r="A832" s="80">
        <v>62180</v>
      </c>
    </row>
    <row r="833" spans="1:1" x14ac:dyDescent="0.3">
      <c r="A833" s="80">
        <v>62204</v>
      </c>
    </row>
    <row r="834" spans="1:1" x14ac:dyDescent="0.3">
      <c r="A834" s="80">
        <v>62214</v>
      </c>
    </row>
    <row r="835" spans="1:1" x14ac:dyDescent="0.3">
      <c r="A835" s="80">
        <v>62242</v>
      </c>
    </row>
    <row r="836" spans="1:1" x14ac:dyDescent="0.3">
      <c r="A836" s="80">
        <v>62343</v>
      </c>
    </row>
    <row r="837" spans="1:1" x14ac:dyDescent="0.3">
      <c r="A837" s="80">
        <v>62378</v>
      </c>
    </row>
    <row r="838" spans="1:1" x14ac:dyDescent="0.3">
      <c r="A838" s="80">
        <v>62399</v>
      </c>
    </row>
    <row r="839" spans="1:1" x14ac:dyDescent="0.3">
      <c r="A839" s="80">
        <v>62412</v>
      </c>
    </row>
    <row r="840" spans="1:1" x14ac:dyDescent="0.3">
      <c r="A840" s="80">
        <v>62452</v>
      </c>
    </row>
    <row r="841" spans="1:1" x14ac:dyDescent="0.3">
      <c r="A841" s="80">
        <v>62459</v>
      </c>
    </row>
    <row r="842" spans="1:1" x14ac:dyDescent="0.3">
      <c r="A842" s="80">
        <v>62519</v>
      </c>
    </row>
    <row r="843" spans="1:1" x14ac:dyDescent="0.3">
      <c r="A843" s="80">
        <v>62520</v>
      </c>
    </row>
    <row r="844" spans="1:1" x14ac:dyDescent="0.3">
      <c r="A844" s="80">
        <v>62565</v>
      </c>
    </row>
    <row r="845" spans="1:1" x14ac:dyDescent="0.3">
      <c r="A845" s="80">
        <v>62569</v>
      </c>
    </row>
    <row r="846" spans="1:1" x14ac:dyDescent="0.3">
      <c r="A846" s="80">
        <v>62579</v>
      </c>
    </row>
    <row r="847" spans="1:1" x14ac:dyDescent="0.3">
      <c r="A847" s="80">
        <v>62627</v>
      </c>
    </row>
    <row r="848" spans="1:1" x14ac:dyDescent="0.3">
      <c r="A848" s="80">
        <v>62708</v>
      </c>
    </row>
    <row r="849" spans="1:1" x14ac:dyDescent="0.3">
      <c r="A849" s="80">
        <v>62743</v>
      </c>
    </row>
    <row r="850" spans="1:1" x14ac:dyDescent="0.3">
      <c r="A850" s="80">
        <v>62764</v>
      </c>
    </row>
    <row r="851" spans="1:1" x14ac:dyDescent="0.3">
      <c r="A851" s="80">
        <v>62777</v>
      </c>
    </row>
    <row r="852" spans="1:1" x14ac:dyDescent="0.3">
      <c r="A852" s="80">
        <v>62817</v>
      </c>
    </row>
    <row r="853" spans="1:1" x14ac:dyDescent="0.3">
      <c r="A853" s="80">
        <v>62824</v>
      </c>
    </row>
    <row r="854" spans="1:1" x14ac:dyDescent="0.3">
      <c r="A854" s="80">
        <v>62876</v>
      </c>
    </row>
    <row r="855" spans="1:1" x14ac:dyDescent="0.3">
      <c r="A855" s="80">
        <v>62877</v>
      </c>
    </row>
    <row r="856" spans="1:1" x14ac:dyDescent="0.3">
      <c r="A856" s="80">
        <v>62922</v>
      </c>
    </row>
    <row r="857" spans="1:1" x14ac:dyDescent="0.3">
      <c r="A857" s="80">
        <v>62935</v>
      </c>
    </row>
    <row r="858" spans="1:1" x14ac:dyDescent="0.3">
      <c r="A858" s="80">
        <v>62945</v>
      </c>
    </row>
    <row r="859" spans="1:1" x14ac:dyDescent="0.3">
      <c r="A859" s="80">
        <v>62984</v>
      </c>
    </row>
    <row r="860" spans="1:1" x14ac:dyDescent="0.3">
      <c r="A860" s="80">
        <v>63074</v>
      </c>
    </row>
    <row r="861" spans="1:1" x14ac:dyDescent="0.3">
      <c r="A861" s="80">
        <v>63109</v>
      </c>
    </row>
    <row r="862" spans="1:1" x14ac:dyDescent="0.3">
      <c r="A862" s="80">
        <v>63130</v>
      </c>
    </row>
    <row r="863" spans="1:1" x14ac:dyDescent="0.3">
      <c r="A863" s="80">
        <v>63143</v>
      </c>
    </row>
    <row r="864" spans="1:1" x14ac:dyDescent="0.3">
      <c r="A864" s="80">
        <v>63183</v>
      </c>
    </row>
    <row r="865" spans="1:1" x14ac:dyDescent="0.3">
      <c r="A865" s="80">
        <v>63190</v>
      </c>
    </row>
    <row r="866" spans="1:1" x14ac:dyDescent="0.3">
      <c r="A866" s="80">
        <v>63226</v>
      </c>
    </row>
    <row r="867" spans="1:1" x14ac:dyDescent="0.3">
      <c r="A867" s="80">
        <v>63227</v>
      </c>
    </row>
    <row r="868" spans="1:1" x14ac:dyDescent="0.3">
      <c r="A868" s="80">
        <v>63272</v>
      </c>
    </row>
    <row r="869" spans="1:1" x14ac:dyDescent="0.3">
      <c r="A869" s="80">
        <v>63300</v>
      </c>
    </row>
    <row r="870" spans="1:1" x14ac:dyDescent="0.3">
      <c r="A870" s="80">
        <v>63310</v>
      </c>
    </row>
    <row r="871" spans="1:1" x14ac:dyDescent="0.3">
      <c r="A871" s="80">
        <v>63334</v>
      </c>
    </row>
    <row r="872" spans="1:1" x14ac:dyDescent="0.3">
      <c r="A872" s="80">
        <v>63439</v>
      </c>
    </row>
    <row r="873" spans="1:1" x14ac:dyDescent="0.3">
      <c r="A873" s="80">
        <v>63474</v>
      </c>
    </row>
    <row r="874" spans="1:1" x14ac:dyDescent="0.3">
      <c r="A874" s="80">
        <v>63495</v>
      </c>
    </row>
    <row r="875" spans="1:1" x14ac:dyDescent="0.3">
      <c r="A875" s="80">
        <v>63508</v>
      </c>
    </row>
    <row r="876" spans="1:1" x14ac:dyDescent="0.3">
      <c r="A876" s="80">
        <v>63548</v>
      </c>
    </row>
    <row r="877" spans="1:1" x14ac:dyDescent="0.3">
      <c r="A877" s="80">
        <v>63555</v>
      </c>
    </row>
    <row r="878" spans="1:1" x14ac:dyDescent="0.3">
      <c r="A878" s="80">
        <v>63611</v>
      </c>
    </row>
    <row r="879" spans="1:1" x14ac:dyDescent="0.3">
      <c r="A879" s="80">
        <v>63612</v>
      </c>
    </row>
    <row r="880" spans="1:1" x14ac:dyDescent="0.3">
      <c r="A880" s="80">
        <v>63657</v>
      </c>
    </row>
    <row r="881" spans="1:1" x14ac:dyDescent="0.3">
      <c r="A881" s="80">
        <v>63665</v>
      </c>
    </row>
    <row r="882" spans="1:1" x14ac:dyDescent="0.3">
      <c r="A882" s="80">
        <v>63675</v>
      </c>
    </row>
    <row r="883" spans="1:1" x14ac:dyDescent="0.3">
      <c r="A883" s="80">
        <v>63719</v>
      </c>
    </row>
    <row r="884" spans="1:1" x14ac:dyDescent="0.3">
      <c r="A884" s="80">
        <v>63804</v>
      </c>
    </row>
    <row r="885" spans="1:1" x14ac:dyDescent="0.3">
      <c r="A885" s="80">
        <v>63839</v>
      </c>
    </row>
    <row r="886" spans="1:1" x14ac:dyDescent="0.3">
      <c r="A886" s="80">
        <v>63860</v>
      </c>
    </row>
    <row r="887" spans="1:1" x14ac:dyDescent="0.3">
      <c r="A887" s="80">
        <v>63873</v>
      </c>
    </row>
    <row r="888" spans="1:1" x14ac:dyDescent="0.3">
      <c r="A888" s="80">
        <v>63913</v>
      </c>
    </row>
    <row r="889" spans="1:1" x14ac:dyDescent="0.3">
      <c r="A889" s="80">
        <v>63920</v>
      </c>
    </row>
    <row r="890" spans="1:1" x14ac:dyDescent="0.3">
      <c r="A890" s="80">
        <v>63968</v>
      </c>
    </row>
    <row r="891" spans="1:1" x14ac:dyDescent="0.3">
      <c r="A891" s="80">
        <v>63969</v>
      </c>
    </row>
    <row r="892" spans="1:1" x14ac:dyDescent="0.3">
      <c r="A892" s="80">
        <v>64014</v>
      </c>
    </row>
    <row r="893" spans="1:1" x14ac:dyDescent="0.3">
      <c r="A893" s="80">
        <v>64030</v>
      </c>
    </row>
    <row r="894" spans="1:1" x14ac:dyDescent="0.3">
      <c r="A894" s="80">
        <v>64040</v>
      </c>
    </row>
    <row r="895" spans="1:1" x14ac:dyDescent="0.3">
      <c r="A895" s="80">
        <v>64076</v>
      </c>
    </row>
    <row r="896" spans="1:1" x14ac:dyDescent="0.3">
      <c r="A896" s="80">
        <v>64169</v>
      </c>
    </row>
    <row r="897" spans="1:1" x14ac:dyDescent="0.3">
      <c r="A897" s="80">
        <v>64204</v>
      </c>
    </row>
    <row r="898" spans="1:1" x14ac:dyDescent="0.3">
      <c r="A898" s="80">
        <v>64225</v>
      </c>
    </row>
    <row r="899" spans="1:1" x14ac:dyDescent="0.3">
      <c r="A899" s="80">
        <v>64238</v>
      </c>
    </row>
    <row r="900" spans="1:1" x14ac:dyDescent="0.3">
      <c r="A900" s="80">
        <v>64278</v>
      </c>
    </row>
    <row r="901" spans="1:1" x14ac:dyDescent="0.3">
      <c r="A901" s="80">
        <v>64285</v>
      </c>
    </row>
    <row r="902" spans="1:1" x14ac:dyDescent="0.3">
      <c r="A902" s="80">
        <v>64346</v>
      </c>
    </row>
    <row r="903" spans="1:1" x14ac:dyDescent="0.3">
      <c r="A903" s="80">
        <v>64347</v>
      </c>
    </row>
    <row r="904" spans="1:1" x14ac:dyDescent="0.3">
      <c r="A904" s="80">
        <v>64392</v>
      </c>
    </row>
    <row r="905" spans="1:1" x14ac:dyDescent="0.3">
      <c r="A905" s="80">
        <v>64396</v>
      </c>
    </row>
    <row r="906" spans="1:1" x14ac:dyDescent="0.3">
      <c r="A906" s="80">
        <v>64406</v>
      </c>
    </row>
    <row r="907" spans="1:1" x14ac:dyDescent="0.3">
      <c r="A907" s="80">
        <v>64454</v>
      </c>
    </row>
    <row r="908" spans="1:1" x14ac:dyDescent="0.3">
      <c r="A908" s="80">
        <v>64535</v>
      </c>
    </row>
    <row r="909" spans="1:1" x14ac:dyDescent="0.3">
      <c r="A909" s="80">
        <v>64570</v>
      </c>
    </row>
    <row r="910" spans="1:1" x14ac:dyDescent="0.3">
      <c r="A910" s="80">
        <v>64591</v>
      </c>
    </row>
    <row r="911" spans="1:1" x14ac:dyDescent="0.3">
      <c r="A911" s="80">
        <v>64604</v>
      </c>
    </row>
    <row r="912" spans="1:1" x14ac:dyDescent="0.3">
      <c r="A912" s="80">
        <v>64644</v>
      </c>
    </row>
    <row r="913" spans="1:1" x14ac:dyDescent="0.3">
      <c r="A913" s="80">
        <v>64651</v>
      </c>
    </row>
    <row r="914" spans="1:1" x14ac:dyDescent="0.3">
      <c r="A914" s="80">
        <v>64703</v>
      </c>
    </row>
    <row r="915" spans="1:1" x14ac:dyDescent="0.3">
      <c r="A915" s="80">
        <v>64704</v>
      </c>
    </row>
    <row r="916" spans="1:1" x14ac:dyDescent="0.3">
      <c r="A916" s="80">
        <v>64749</v>
      </c>
    </row>
    <row r="917" spans="1:1" x14ac:dyDescent="0.3">
      <c r="A917" s="80">
        <v>64761</v>
      </c>
    </row>
    <row r="918" spans="1:1" x14ac:dyDescent="0.3">
      <c r="A918" s="80">
        <v>64771</v>
      </c>
    </row>
    <row r="919" spans="1:1" x14ac:dyDescent="0.3">
      <c r="A919" s="80">
        <v>64811</v>
      </c>
    </row>
    <row r="920" spans="1:1" x14ac:dyDescent="0.3">
      <c r="A920" s="80">
        <v>64900</v>
      </c>
    </row>
    <row r="921" spans="1:1" x14ac:dyDescent="0.3">
      <c r="A921" s="80">
        <v>64935</v>
      </c>
    </row>
    <row r="922" spans="1:1" x14ac:dyDescent="0.3">
      <c r="A922" s="80">
        <v>64956</v>
      </c>
    </row>
    <row r="923" spans="1:1" x14ac:dyDescent="0.3">
      <c r="A923" s="80">
        <v>64969</v>
      </c>
    </row>
    <row r="924" spans="1:1" x14ac:dyDescent="0.3">
      <c r="A924" s="80">
        <v>65009</v>
      </c>
    </row>
    <row r="925" spans="1:1" x14ac:dyDescent="0.3">
      <c r="A925" s="80">
        <v>65016</v>
      </c>
    </row>
    <row r="926" spans="1:1" x14ac:dyDescent="0.3">
      <c r="A926" s="80">
        <v>65060</v>
      </c>
    </row>
    <row r="927" spans="1:1" x14ac:dyDescent="0.3">
      <c r="A927" s="80">
        <v>65061</v>
      </c>
    </row>
    <row r="928" spans="1:1" x14ac:dyDescent="0.3">
      <c r="A928" s="80">
        <v>65106</v>
      </c>
    </row>
    <row r="929" spans="1:1" x14ac:dyDescent="0.3">
      <c r="A929" s="80">
        <v>65126</v>
      </c>
    </row>
    <row r="930" spans="1:1" x14ac:dyDescent="0.3">
      <c r="A930" s="80">
        <v>65136</v>
      </c>
    </row>
    <row r="931" spans="1:1" x14ac:dyDescent="0.3">
      <c r="A931" s="80">
        <v>65168</v>
      </c>
    </row>
    <row r="932" spans="1:1" x14ac:dyDescent="0.3">
      <c r="A932" s="80">
        <v>65265</v>
      </c>
    </row>
    <row r="933" spans="1:1" x14ac:dyDescent="0.3">
      <c r="A933" s="80">
        <v>65300</v>
      </c>
    </row>
    <row r="934" spans="1:1" x14ac:dyDescent="0.3">
      <c r="A934" s="80">
        <v>65321</v>
      </c>
    </row>
    <row r="935" spans="1:1" x14ac:dyDescent="0.3">
      <c r="A935" s="80">
        <v>65334</v>
      </c>
    </row>
    <row r="936" spans="1:1" x14ac:dyDescent="0.3">
      <c r="A936" s="80">
        <v>65374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Tesouro IPCA+</vt:lpstr>
      <vt:lpstr>Curva Nominal Pré x DI</vt:lpstr>
      <vt:lpstr>NTN-B x DI Fut</vt:lpstr>
      <vt:lpstr>Inflação Implícita</vt:lpstr>
      <vt:lpstr>Feriados</vt:lpstr>
    </vt:vector>
  </TitlesOfParts>
  <Company>Renda Fixa Prática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www.rendafixapratica.com.br</dc:title>
  <dc:creator>Jefferson Veiga Figueiredo</dc:creator>
  <cp:lastModifiedBy>Jefferson Veiga Figueiredo</cp:lastModifiedBy>
  <dcterms:created xsi:type="dcterms:W3CDTF">2023-03-09T14:37:34Z</dcterms:created>
  <dcterms:modified xsi:type="dcterms:W3CDTF">2023-04-01T03:40:31Z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881dc9-f7f2-41de-a334-ceff3dc15b31_Enabled">
    <vt:lpwstr>true</vt:lpwstr>
  </property>
  <property fmtid="{D5CDD505-2E9C-101B-9397-08002B2CF9AE}" pid="3" name="MSIP_Label_40881dc9-f7f2-41de-a334-ceff3dc15b31_SetDate">
    <vt:lpwstr>2023-03-17T19:58:39Z</vt:lpwstr>
  </property>
  <property fmtid="{D5CDD505-2E9C-101B-9397-08002B2CF9AE}" pid="4" name="MSIP_Label_40881dc9-f7f2-41de-a334-ceff3dc15b31_Method">
    <vt:lpwstr>Standard</vt:lpwstr>
  </property>
  <property fmtid="{D5CDD505-2E9C-101B-9397-08002B2CF9AE}" pid="5" name="MSIP_Label_40881dc9-f7f2-41de-a334-ceff3dc15b31_Name">
    <vt:lpwstr>40881dc9-f7f2-41de-a334-ceff3dc15b31</vt:lpwstr>
  </property>
  <property fmtid="{D5CDD505-2E9C-101B-9397-08002B2CF9AE}" pid="6" name="MSIP_Label_40881dc9-f7f2-41de-a334-ceff3dc15b31_SiteId">
    <vt:lpwstr>ea0c2907-38d2-4181-8750-b0b190b60443</vt:lpwstr>
  </property>
  <property fmtid="{D5CDD505-2E9C-101B-9397-08002B2CF9AE}" pid="7" name="MSIP_Label_40881dc9-f7f2-41de-a334-ceff3dc15b31_ActionId">
    <vt:lpwstr>f3bfc522-24a4-479a-a7ae-758d7d7be889</vt:lpwstr>
  </property>
  <property fmtid="{D5CDD505-2E9C-101B-9397-08002B2CF9AE}" pid="8" name="MSIP_Label_40881dc9-f7f2-41de-a334-ceff3dc15b31_ContentBits">
    <vt:lpwstr>1</vt:lpwstr>
  </property>
</Properties>
</file>