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chartsheets/sheet2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D:\Desktop\RFP 03-2020\Curso Precificação\Planilhas\Para os Alunos\"/>
    </mc:Choice>
  </mc:AlternateContent>
  <xr:revisionPtr revIDLastSave="0" documentId="13_ncr:1_{4FD0B7E6-1AB8-405F-B87B-099AF8BCEC46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NTN-B 19 até venc" sheetId="21" r:id="rId1"/>
    <sheet name="Gráf NTN-B 19" sheetId="22" r:id="rId2"/>
    <sheet name="NTN-B 22 até venc" sheetId="12" r:id="rId3"/>
    <sheet name="Gráf NTN-B 22" sheetId="13" r:id="rId4"/>
    <sheet name="Base NTN-B Princ 2019" sheetId="19" r:id="rId5"/>
    <sheet name="Feriados" sheetId="4" r:id="rId6"/>
  </sheets>
  <externalReferences>
    <externalReference r:id="rId7"/>
  </externalReferences>
  <definedNames>
    <definedName name="_xlnm._FilterDatabase" localSheetId="4" hidden="1">'Base NTN-B Princ 2019'!$A$1:$F$585</definedName>
    <definedName name="_xlnm._FilterDatabase" localSheetId="0" hidden="1">'NTN-B 19 até venc'!$A$2:$AE$255</definedName>
    <definedName name="_xlnm._FilterDatabase" localSheetId="2" hidden="1">'NTN-B 22 até venc'!$A$2:$AE$255</definedName>
    <definedName name="feriado">[1]FERIADOS!$A$2:$A$1037</definedName>
  </definedNames>
  <calcPr calcId="191029"/>
</workbook>
</file>

<file path=xl/calcChain.xml><?xml version="1.0" encoding="utf-8"?>
<calcChain xmlns="http://schemas.openxmlformats.org/spreadsheetml/2006/main">
  <c r="I258" i="12" l="1"/>
  <c r="AH255" i="12"/>
  <c r="AH254" i="12"/>
  <c r="AH253" i="12"/>
  <c r="AH252" i="12"/>
  <c r="AH251" i="12"/>
  <c r="AH250" i="12"/>
  <c r="AH249" i="12"/>
  <c r="AH248" i="12"/>
  <c r="AH247" i="12"/>
  <c r="AH246" i="12"/>
  <c r="AH245" i="12"/>
  <c r="AH244" i="12"/>
  <c r="AH243" i="12"/>
  <c r="AH242" i="12"/>
  <c r="AH241" i="12"/>
  <c r="AH240" i="12"/>
  <c r="AH239" i="12"/>
  <c r="AH238" i="12"/>
  <c r="AH237" i="12"/>
  <c r="AH236" i="12"/>
  <c r="AH235" i="12"/>
  <c r="AH234" i="12"/>
  <c r="AH233" i="12"/>
  <c r="AH232" i="12"/>
  <c r="AH231" i="12"/>
  <c r="AH230" i="12"/>
  <c r="AH229" i="12"/>
  <c r="AH228" i="12"/>
  <c r="AH227" i="12"/>
  <c r="AH226" i="12"/>
  <c r="AH225" i="12"/>
  <c r="AH224" i="12"/>
  <c r="AH223" i="12"/>
  <c r="AH222" i="12"/>
  <c r="AH221" i="12"/>
  <c r="AH220" i="12"/>
  <c r="AH219" i="12"/>
  <c r="AH218" i="12"/>
  <c r="AH217" i="12"/>
  <c r="AH216" i="12"/>
  <c r="AH215" i="12"/>
  <c r="AH214" i="12"/>
  <c r="AH213" i="12"/>
  <c r="AH212" i="12"/>
  <c r="AH211" i="12"/>
  <c r="AH210" i="12"/>
  <c r="AH209" i="12"/>
  <c r="AH208" i="12"/>
  <c r="AH207" i="12"/>
  <c r="AH206" i="12"/>
  <c r="AH205" i="12"/>
  <c r="AH204" i="12"/>
  <c r="AH203" i="12"/>
  <c r="AH202" i="12"/>
  <c r="AH201" i="12"/>
  <c r="AH200" i="12"/>
  <c r="AH199" i="12"/>
  <c r="AH198" i="12"/>
  <c r="AH197" i="12"/>
  <c r="AH196" i="12"/>
  <c r="AH195" i="12"/>
  <c r="AH194" i="12"/>
  <c r="AH193" i="12"/>
  <c r="AH192" i="12"/>
  <c r="AH191" i="12"/>
  <c r="AH190" i="12"/>
  <c r="AH189" i="12"/>
  <c r="AH188" i="12"/>
  <c r="AH187" i="12"/>
  <c r="AH186" i="12"/>
  <c r="AH185" i="12"/>
  <c r="AH184" i="12"/>
  <c r="AH183" i="12"/>
  <c r="AH182" i="12"/>
  <c r="AH181" i="12"/>
  <c r="AH180" i="12"/>
  <c r="AH179" i="12"/>
  <c r="AH178" i="12"/>
  <c r="AH177" i="12"/>
  <c r="AH176" i="12"/>
  <c r="AH175" i="12"/>
  <c r="AH174" i="12"/>
  <c r="AH173" i="12"/>
  <c r="AH172" i="12"/>
  <c r="AH171" i="12"/>
  <c r="AH170" i="12"/>
  <c r="AH169" i="12"/>
  <c r="AH168" i="12"/>
  <c r="AH167" i="12"/>
  <c r="AH166" i="12"/>
  <c r="AH165" i="12"/>
  <c r="AH164" i="12"/>
  <c r="AH163" i="12"/>
  <c r="AH162" i="12"/>
  <c r="AH161" i="12"/>
  <c r="AH160" i="12"/>
  <c r="AH159" i="12"/>
  <c r="AH158" i="12"/>
  <c r="AH157" i="12"/>
  <c r="AH156" i="12"/>
  <c r="AH155" i="12"/>
  <c r="AH154" i="12"/>
  <c r="AH153" i="12"/>
  <c r="AH152" i="12"/>
  <c r="AH151" i="12"/>
  <c r="AH150" i="12"/>
  <c r="AH149" i="12"/>
  <c r="AH148" i="12"/>
  <c r="AH147" i="12"/>
  <c r="AH146" i="12"/>
  <c r="AH145" i="12"/>
  <c r="AH144" i="12"/>
  <c r="AH143" i="12"/>
  <c r="AH142" i="12"/>
  <c r="AH141" i="12"/>
  <c r="AH140" i="12"/>
  <c r="AH139" i="12"/>
  <c r="AH138" i="12"/>
  <c r="AH137" i="12"/>
  <c r="AH136" i="12"/>
  <c r="AH135" i="12"/>
  <c r="AH134" i="12"/>
  <c r="AH133" i="12"/>
  <c r="AH132" i="12"/>
  <c r="AH131" i="12"/>
  <c r="AH130" i="12"/>
  <c r="AH129" i="12"/>
  <c r="AH128" i="12"/>
  <c r="AH127" i="12"/>
  <c r="AH126" i="12"/>
  <c r="AH125" i="12"/>
  <c r="AH124" i="12"/>
  <c r="AH123" i="12"/>
  <c r="AH122" i="12"/>
  <c r="AH121" i="12"/>
  <c r="AH120" i="12"/>
  <c r="AH119" i="12"/>
  <c r="AH118" i="12"/>
  <c r="AH117" i="12"/>
  <c r="AH116" i="12"/>
  <c r="AH115" i="12"/>
  <c r="AH114" i="12"/>
  <c r="AH113" i="12"/>
  <c r="AH112" i="12"/>
  <c r="AH111" i="12"/>
  <c r="AH110" i="12"/>
  <c r="AH109" i="12"/>
  <c r="AH108" i="12"/>
  <c r="AH107" i="12"/>
  <c r="AH106" i="12"/>
  <c r="AH105" i="12"/>
  <c r="AH104" i="12"/>
  <c r="AH103" i="12"/>
  <c r="AH102" i="12"/>
  <c r="AH101" i="12"/>
  <c r="AH100" i="12"/>
  <c r="AH99" i="12"/>
  <c r="AH98" i="12"/>
  <c r="AH97" i="12"/>
  <c r="AH96" i="12"/>
  <c r="AH95" i="12"/>
  <c r="AH94" i="12"/>
  <c r="AH93" i="12"/>
  <c r="AH92" i="12"/>
  <c r="AH91" i="12"/>
  <c r="AH90" i="12"/>
  <c r="AH89" i="12"/>
  <c r="AH88" i="12"/>
  <c r="AH87" i="12"/>
  <c r="AH86" i="12"/>
  <c r="AH85" i="12"/>
  <c r="AH84" i="12"/>
  <c r="AH83" i="12"/>
  <c r="AH82" i="12"/>
  <c r="AH81" i="12"/>
  <c r="AH80" i="12"/>
  <c r="AH79" i="12"/>
  <c r="AH78" i="12"/>
  <c r="AH77" i="12"/>
  <c r="AH76" i="12"/>
  <c r="AH75" i="12"/>
  <c r="AH74" i="12"/>
  <c r="AH73" i="12"/>
  <c r="AH72" i="12"/>
  <c r="AH71" i="12"/>
  <c r="AH70" i="12"/>
  <c r="AH69" i="12"/>
  <c r="AH68" i="12"/>
  <c r="AH67" i="12"/>
  <c r="AH66" i="12"/>
  <c r="AH65" i="12"/>
  <c r="AH64" i="12"/>
  <c r="AH63" i="12"/>
  <c r="AH62" i="12"/>
  <c r="AH61" i="12"/>
  <c r="AH60" i="12"/>
  <c r="AH59" i="12"/>
  <c r="AH58" i="12"/>
  <c r="AH57" i="12"/>
  <c r="AH56" i="12"/>
  <c r="AH55" i="12"/>
  <c r="AH54" i="12"/>
  <c r="AH53" i="12"/>
  <c r="AH52" i="12"/>
  <c r="AH51" i="12"/>
  <c r="AH50" i="12"/>
  <c r="AH49" i="12"/>
  <c r="AH48" i="12"/>
  <c r="AH47" i="12"/>
  <c r="AH46" i="12"/>
  <c r="AH45" i="12"/>
  <c r="AH44" i="12"/>
  <c r="AH43" i="12"/>
  <c r="AH42" i="12"/>
  <c r="AH41" i="12"/>
  <c r="AH40" i="12"/>
  <c r="AH39" i="12"/>
  <c r="AH38" i="12"/>
  <c r="AH37" i="12"/>
  <c r="AH36" i="12"/>
  <c r="AH35" i="12"/>
  <c r="AH34" i="12"/>
  <c r="AH33" i="12"/>
  <c r="AH32" i="12"/>
  <c r="AH31" i="12"/>
  <c r="AH30" i="12"/>
  <c r="AH29" i="12"/>
  <c r="AH28" i="12"/>
  <c r="AH27" i="12"/>
  <c r="AH26" i="12"/>
  <c r="AH25" i="12"/>
  <c r="AH24" i="12"/>
  <c r="AH23" i="12"/>
  <c r="AH22" i="12"/>
  <c r="AH21" i="12"/>
  <c r="AH20" i="12"/>
  <c r="AH19" i="12"/>
  <c r="AH18" i="12"/>
  <c r="AH17" i="12"/>
  <c r="AH16" i="12"/>
  <c r="AH15" i="12"/>
  <c r="AH14" i="12"/>
  <c r="AH13" i="12"/>
  <c r="AH12" i="12"/>
  <c r="AH11" i="12"/>
  <c r="AH10" i="12"/>
  <c r="AH9" i="12"/>
  <c r="AH8" i="12"/>
  <c r="AH7" i="12"/>
  <c r="AH6" i="12"/>
  <c r="AH5" i="12"/>
  <c r="AH4" i="12"/>
  <c r="AH3" i="12"/>
  <c r="AH3" i="21"/>
  <c r="AH4" i="21"/>
  <c r="AH5" i="21"/>
  <c r="AH6" i="21"/>
  <c r="AH7" i="21"/>
  <c r="AH8" i="21"/>
  <c r="AH9" i="21"/>
  <c r="AH10" i="21"/>
  <c r="AH11" i="21"/>
  <c r="AH12" i="21"/>
  <c r="AH13" i="21"/>
  <c r="AH14" i="21"/>
  <c r="AH15" i="21"/>
  <c r="AH16" i="21"/>
  <c r="AH17" i="21"/>
  <c r="AH18" i="21"/>
  <c r="AH19" i="21"/>
  <c r="AH20" i="21"/>
  <c r="AH21" i="21"/>
  <c r="AH22" i="21"/>
  <c r="AH23" i="21"/>
  <c r="AH24" i="21"/>
  <c r="AH25" i="21"/>
  <c r="AH26" i="21"/>
  <c r="AH27" i="21"/>
  <c r="AH28" i="21"/>
  <c r="AH29" i="21"/>
  <c r="AH30" i="21"/>
  <c r="AH31" i="21"/>
  <c r="AH32" i="21"/>
  <c r="AH33" i="21"/>
  <c r="AH34" i="21"/>
  <c r="AH35" i="21"/>
  <c r="AH36" i="21"/>
  <c r="AH37" i="21"/>
  <c r="AH38" i="21"/>
  <c r="AH39" i="21"/>
  <c r="AH40" i="21"/>
  <c r="AH41" i="21"/>
  <c r="AH42" i="21"/>
  <c r="AH43" i="21"/>
  <c r="AH44" i="21"/>
  <c r="AH45" i="21"/>
  <c r="AH46" i="21"/>
  <c r="AH47" i="21"/>
  <c r="AH48" i="21"/>
  <c r="AH49" i="21"/>
  <c r="AH50" i="21"/>
  <c r="AH51" i="21"/>
  <c r="AH52" i="21"/>
  <c r="AH53" i="21"/>
  <c r="AH54" i="21"/>
  <c r="AH55" i="21"/>
  <c r="AH56" i="21"/>
  <c r="AH57" i="21"/>
  <c r="AH58" i="21"/>
  <c r="AH59" i="21"/>
  <c r="AH60" i="21"/>
  <c r="AH61" i="21"/>
  <c r="AH62" i="21"/>
  <c r="AH63" i="21"/>
  <c r="AH64" i="21"/>
  <c r="AH65" i="21"/>
  <c r="AH66" i="21"/>
  <c r="AH67" i="21"/>
  <c r="AH68" i="21"/>
  <c r="AH69" i="21"/>
  <c r="AH70" i="21"/>
  <c r="AH71" i="21"/>
  <c r="AH72" i="21"/>
  <c r="AH73" i="21"/>
  <c r="AH74" i="21"/>
  <c r="AH75" i="21"/>
  <c r="AH76" i="21"/>
  <c r="AH77" i="21"/>
  <c r="AH78" i="21"/>
  <c r="AH79" i="21"/>
  <c r="AH80" i="21"/>
  <c r="AH81" i="21"/>
  <c r="AH82" i="21"/>
  <c r="AH83" i="21"/>
  <c r="AH84" i="21"/>
  <c r="AH85" i="21"/>
  <c r="AH86" i="21"/>
  <c r="AH87" i="21"/>
  <c r="AH88" i="21"/>
  <c r="AH89" i="21"/>
  <c r="AH90" i="21"/>
  <c r="AH91" i="21"/>
  <c r="AH92" i="21"/>
  <c r="AH93" i="21"/>
  <c r="AH94" i="21"/>
  <c r="AH95" i="21"/>
  <c r="AH96" i="21"/>
  <c r="AH97" i="21"/>
  <c r="AH98" i="21"/>
  <c r="AH99" i="21"/>
  <c r="AH100" i="21"/>
  <c r="AH101" i="21"/>
  <c r="AH102" i="21"/>
  <c r="AH103" i="21"/>
  <c r="AH104" i="21"/>
  <c r="AH105" i="21"/>
  <c r="AH106" i="21"/>
  <c r="AH107" i="21"/>
  <c r="AH108" i="21"/>
  <c r="AH109" i="21"/>
  <c r="AH110" i="21"/>
  <c r="AH111" i="21"/>
  <c r="AH112" i="21"/>
  <c r="AH113" i="21"/>
  <c r="AH114" i="21"/>
  <c r="AH115" i="21"/>
  <c r="AH116" i="21"/>
  <c r="AH117" i="21"/>
  <c r="AH118" i="21"/>
  <c r="AH119" i="21"/>
  <c r="AH120" i="21"/>
  <c r="AH121" i="21"/>
  <c r="AH122" i="21"/>
  <c r="AH123" i="21"/>
  <c r="AH124" i="21"/>
  <c r="AH125" i="21"/>
  <c r="AH126" i="21"/>
  <c r="AH127" i="21"/>
  <c r="AH128" i="21"/>
  <c r="AH129" i="21"/>
  <c r="AH130" i="21"/>
  <c r="AH131" i="21"/>
  <c r="AH132" i="21"/>
  <c r="AH133" i="21"/>
  <c r="AH134" i="21"/>
  <c r="AH135" i="21"/>
  <c r="AH136" i="21"/>
  <c r="AH137" i="21"/>
  <c r="AH138" i="21"/>
  <c r="AH139" i="21"/>
  <c r="AH140" i="21"/>
  <c r="AH141" i="21"/>
  <c r="AH142" i="21"/>
  <c r="AH143" i="21"/>
  <c r="AH144" i="21"/>
  <c r="AH145" i="21"/>
  <c r="AH146" i="21"/>
  <c r="AH147" i="21"/>
  <c r="AH148" i="21"/>
  <c r="AH149" i="21"/>
  <c r="AH150" i="21"/>
  <c r="AH151" i="21"/>
  <c r="AH152" i="21"/>
  <c r="AH153" i="21"/>
  <c r="AH154" i="21"/>
  <c r="AH155" i="21"/>
  <c r="AH156" i="21"/>
  <c r="AH157" i="21"/>
  <c r="AH158" i="21"/>
  <c r="AH159" i="21"/>
  <c r="AH160" i="21"/>
  <c r="AH161" i="21"/>
  <c r="AH162" i="21"/>
  <c r="AH163" i="21"/>
  <c r="AH164" i="21"/>
  <c r="AH165" i="21"/>
  <c r="AH166" i="21"/>
  <c r="AH167" i="21"/>
  <c r="AH168" i="21"/>
  <c r="AH169" i="21"/>
  <c r="AH170" i="21"/>
  <c r="AH171" i="21"/>
  <c r="AH172" i="21"/>
  <c r="AH173" i="21"/>
  <c r="AH174" i="21"/>
  <c r="AH175" i="21"/>
  <c r="AH176" i="21"/>
  <c r="AH177" i="21"/>
  <c r="AH178" i="21"/>
  <c r="AH179" i="21"/>
  <c r="AH180" i="21"/>
  <c r="AH181" i="21"/>
  <c r="AH182" i="21"/>
  <c r="AH183" i="21"/>
  <c r="AH184" i="21"/>
  <c r="AH185" i="21"/>
  <c r="AH186" i="21"/>
  <c r="AH187" i="21"/>
  <c r="AH188" i="21"/>
  <c r="AH189" i="21"/>
  <c r="AH190" i="21"/>
  <c r="AH191" i="21"/>
  <c r="AH192" i="21"/>
  <c r="AH193" i="21"/>
  <c r="AH194" i="21"/>
  <c r="AH195" i="21"/>
  <c r="AH196" i="21"/>
  <c r="AH197" i="21"/>
  <c r="AH198" i="21"/>
  <c r="AH199" i="21"/>
  <c r="AH200" i="21"/>
  <c r="AH201" i="21"/>
  <c r="AH202" i="21"/>
  <c r="AH203" i="21"/>
  <c r="AH204" i="21"/>
  <c r="AH205" i="21"/>
  <c r="AH206" i="21"/>
  <c r="AH207" i="21"/>
  <c r="AH208" i="21"/>
  <c r="AH209" i="21"/>
  <c r="AH210" i="21"/>
  <c r="AH211" i="21"/>
  <c r="AH212" i="21"/>
  <c r="AH213" i="21"/>
  <c r="AH214" i="21"/>
  <c r="AH215" i="21"/>
  <c r="AH216" i="21"/>
  <c r="AH217" i="21"/>
  <c r="AH218" i="21"/>
  <c r="AH219" i="21"/>
  <c r="AH220" i="21"/>
  <c r="AH221" i="21"/>
  <c r="AH222" i="21"/>
  <c r="AH223" i="21"/>
  <c r="AH224" i="21"/>
  <c r="AH225" i="21"/>
  <c r="AH226" i="21"/>
  <c r="AH227" i="21"/>
  <c r="AH228" i="21"/>
  <c r="AH229" i="21"/>
  <c r="AH230" i="21"/>
  <c r="AH231" i="21"/>
  <c r="AH232" i="21"/>
  <c r="AH233" i="21"/>
  <c r="AH234" i="21"/>
  <c r="AH235" i="21"/>
  <c r="AH236" i="21"/>
  <c r="AH237" i="21"/>
  <c r="AH238" i="21"/>
  <c r="AH239" i="21"/>
  <c r="AH240" i="21"/>
  <c r="AH241" i="21"/>
  <c r="AH242" i="21"/>
  <c r="AH243" i="21"/>
  <c r="AH244" i="21"/>
  <c r="AH245" i="21"/>
  <c r="AH246" i="21"/>
  <c r="AH247" i="21"/>
  <c r="AH248" i="21"/>
  <c r="AH249" i="21"/>
  <c r="AH250" i="21"/>
  <c r="AH251" i="21"/>
  <c r="AH252" i="21"/>
  <c r="AH253" i="21"/>
  <c r="AH254" i="21"/>
  <c r="AH255" i="21"/>
  <c r="AU19" i="12" l="1"/>
  <c r="AU8" i="12"/>
  <c r="AV8" i="12" s="1"/>
  <c r="AT3" i="12"/>
  <c r="C4" i="21"/>
  <c r="C5" i="21"/>
  <c r="C6" i="21"/>
  <c r="C7" i="21"/>
  <c r="C8" i="21"/>
  <c r="C9" i="21"/>
  <c r="C10" i="21"/>
  <c r="C11" i="21"/>
  <c r="C12" i="21"/>
  <c r="C13" i="21"/>
  <c r="C14" i="21"/>
  <c r="C15" i="21"/>
  <c r="C16" i="21"/>
  <c r="C17" i="21"/>
  <c r="C18" i="21"/>
  <c r="C19" i="21"/>
  <c r="C20" i="21"/>
  <c r="C21" i="21"/>
  <c r="C22" i="21"/>
  <c r="C23" i="21"/>
  <c r="C24" i="21"/>
  <c r="C25" i="21"/>
  <c r="C26" i="21"/>
  <c r="C27" i="21"/>
  <c r="C28" i="21"/>
  <c r="C29" i="21"/>
  <c r="C30" i="21"/>
  <c r="C31" i="21"/>
  <c r="C32" i="21"/>
  <c r="C33" i="21"/>
  <c r="C34" i="21"/>
  <c r="C35" i="21"/>
  <c r="C36" i="21"/>
  <c r="C37" i="21"/>
  <c r="C38" i="21"/>
  <c r="C39" i="21"/>
  <c r="C40" i="21"/>
  <c r="C41" i="21"/>
  <c r="C42" i="21"/>
  <c r="C43" i="21" s="1"/>
  <c r="C44" i="21"/>
  <c r="C45" i="21"/>
  <c r="C46" i="21"/>
  <c r="C47" i="21"/>
  <c r="C48" i="21"/>
  <c r="C49" i="21"/>
  <c r="C50" i="21"/>
  <c r="C51" i="21"/>
  <c r="C52" i="21"/>
  <c r="C53" i="21"/>
  <c r="C54" i="21"/>
  <c r="C55" i="21"/>
  <c r="C56" i="21"/>
  <c r="C57" i="21"/>
  <c r="C58" i="21"/>
  <c r="C59" i="21"/>
  <c r="C60" i="21"/>
  <c r="C61" i="21"/>
  <c r="C62" i="21"/>
  <c r="C63" i="21"/>
  <c r="C64" i="21"/>
  <c r="C65" i="21"/>
  <c r="C66" i="21"/>
  <c r="C67" i="21"/>
  <c r="C68" i="21"/>
  <c r="C69" i="21"/>
  <c r="C70" i="21"/>
  <c r="C71" i="21"/>
  <c r="C72" i="21"/>
  <c r="C73" i="21"/>
  <c r="C74" i="21"/>
  <c r="C75" i="21"/>
  <c r="C76" i="21"/>
  <c r="C77" i="21"/>
  <c r="C78" i="21"/>
  <c r="C79" i="21"/>
  <c r="C80" i="21"/>
  <c r="C81" i="21"/>
  <c r="C82" i="21"/>
  <c r="C83" i="21"/>
  <c r="C84" i="21"/>
  <c r="C85" i="21"/>
  <c r="C86" i="21"/>
  <c r="C87" i="21"/>
  <c r="C88" i="21"/>
  <c r="C89" i="21"/>
  <c r="C90" i="21"/>
  <c r="C91" i="21"/>
  <c r="C92" i="21"/>
  <c r="C93" i="21"/>
  <c r="C94" i="21"/>
  <c r="C95" i="21"/>
  <c r="C96" i="21"/>
  <c r="C97" i="21"/>
  <c r="C98" i="21"/>
  <c r="C99" i="21"/>
  <c r="C100" i="21"/>
  <c r="C101" i="21"/>
  <c r="C102" i="21"/>
  <c r="C103" i="21"/>
  <c r="C104" i="21"/>
  <c r="C105" i="21"/>
  <c r="C106" i="21"/>
  <c r="C107" i="21"/>
  <c r="C108" i="21"/>
  <c r="C109" i="21"/>
  <c r="C110" i="21"/>
  <c r="C111" i="21"/>
  <c r="C112" i="21"/>
  <c r="C113" i="21"/>
  <c r="C114" i="21"/>
  <c r="C115" i="21"/>
  <c r="C116" i="21"/>
  <c r="C117" i="21"/>
  <c r="C118" i="21"/>
  <c r="C119" i="21"/>
  <c r="C120" i="21"/>
  <c r="C121" i="21"/>
  <c r="C122" i="21"/>
  <c r="C123" i="21"/>
  <c r="C124" i="21"/>
  <c r="C125" i="21"/>
  <c r="C126" i="21"/>
  <c r="C127" i="21"/>
  <c r="C128" i="21"/>
  <c r="C129" i="21"/>
  <c r="C130" i="21"/>
  <c r="C131" i="21"/>
  <c r="C132" i="21"/>
  <c r="C133" i="21"/>
  <c r="C134" i="21"/>
  <c r="C135" i="21"/>
  <c r="C136" i="21"/>
  <c r="C137" i="21"/>
  <c r="C138" i="21"/>
  <c r="C139" i="21"/>
  <c r="C140" i="21"/>
  <c r="C141" i="21"/>
  <c r="C142" i="21"/>
  <c r="C143" i="21"/>
  <c r="C144" i="21"/>
  <c r="C145" i="21"/>
  <c r="C146" i="21"/>
  <c r="C147" i="21"/>
  <c r="C148" i="21"/>
  <c r="C149" i="21"/>
  <c r="C150" i="21"/>
  <c r="C151" i="21"/>
  <c r="C152" i="21"/>
  <c r="C153" i="21"/>
  <c r="C154" i="21"/>
  <c r="C155" i="21"/>
  <c r="C156" i="21"/>
  <c r="C157" i="21"/>
  <c r="C158" i="21"/>
  <c r="C159" i="21"/>
  <c r="C160" i="21"/>
  <c r="C161" i="21"/>
  <c r="C162" i="21"/>
  <c r="C163" i="21" s="1"/>
  <c r="C164" i="21"/>
  <c r="C165" i="21"/>
  <c r="C166" i="21"/>
  <c r="C167" i="21"/>
  <c r="C168" i="21"/>
  <c r="C169" i="21"/>
  <c r="C170" i="21"/>
  <c r="C171" i="21"/>
  <c r="C172" i="21"/>
  <c r="C173" i="21"/>
  <c r="C174" i="21"/>
  <c r="C175" i="21"/>
  <c r="C176" i="21"/>
  <c r="C177" i="21"/>
  <c r="C178" i="21"/>
  <c r="C179" i="21"/>
  <c r="C180" i="21"/>
  <c r="C181" i="21"/>
  <c r="C182" i="21"/>
  <c r="C183" i="21"/>
  <c r="C184" i="21"/>
  <c r="C185" i="21"/>
  <c r="C186" i="21"/>
  <c r="C187" i="21"/>
  <c r="C188" i="21"/>
  <c r="C189" i="21"/>
  <c r="C190" i="21"/>
  <c r="C191" i="21"/>
  <c r="C192" i="21"/>
  <c r="C193" i="21"/>
  <c r="C194" i="21"/>
  <c r="C195" i="21"/>
  <c r="C196" i="21"/>
  <c r="C197" i="21"/>
  <c r="C198" i="21"/>
  <c r="C199" i="21"/>
  <c r="C200" i="21"/>
  <c r="C201" i="21"/>
  <c r="C202" i="21"/>
  <c r="C203" i="21"/>
  <c r="C204" i="21"/>
  <c r="C205" i="21"/>
  <c r="C206" i="21"/>
  <c r="C207" i="21"/>
  <c r="C208" i="21"/>
  <c r="C209" i="21"/>
  <c r="C210" i="21"/>
  <c r="C211" i="21"/>
  <c r="C212" i="21"/>
  <c r="C213" i="21"/>
  <c r="C214" i="21"/>
  <c r="C215" i="21"/>
  <c r="C216" i="21"/>
  <c r="C217" i="21"/>
  <c r="C218" i="21"/>
  <c r="C219" i="21"/>
  <c r="C220" i="21"/>
  <c r="C221" i="21"/>
  <c r="C222" i="21"/>
  <c r="C223" i="21"/>
  <c r="C224" i="21"/>
  <c r="C225" i="21"/>
  <c r="C226" i="21"/>
  <c r="C227" i="21"/>
  <c r="C228" i="21"/>
  <c r="C229" i="21"/>
  <c r="C230" i="21"/>
  <c r="C231" i="21"/>
  <c r="C232" i="21"/>
  <c r="C233" i="21"/>
  <c r="C234" i="21"/>
  <c r="C235" i="21"/>
  <c r="C236" i="21"/>
  <c r="C237" i="21"/>
  <c r="C238" i="21"/>
  <c r="C239" i="21"/>
  <c r="C240" i="21"/>
  <c r="C241" i="21"/>
  <c r="C242" i="21"/>
  <c r="C243" i="21"/>
  <c r="C244" i="21"/>
  <c r="C245" i="21"/>
  <c r="C246" i="21"/>
  <c r="C247" i="21"/>
  <c r="C248" i="21"/>
  <c r="C249" i="21"/>
  <c r="C250" i="21"/>
  <c r="C251" i="21"/>
  <c r="C252" i="21"/>
  <c r="C253" i="21"/>
  <c r="C254" i="21"/>
  <c r="C255" i="21" s="1"/>
  <c r="C3" i="21"/>
  <c r="AX19" i="12" l="1"/>
  <c r="AO24" i="21"/>
  <c r="AO25" i="21" s="1"/>
  <c r="AI255" i="21"/>
  <c r="S255" i="21"/>
  <c r="T255" i="21" s="1"/>
  <c r="G255" i="21"/>
  <c r="H255" i="21" s="1"/>
  <c r="AI254" i="21"/>
  <c r="S254" i="21"/>
  <c r="T254" i="21" s="1"/>
  <c r="G254" i="21"/>
  <c r="H254" i="21" s="1"/>
  <c r="AI253" i="21"/>
  <c r="S253" i="21"/>
  <c r="T253" i="21" s="1"/>
  <c r="G253" i="21"/>
  <c r="H253" i="21" s="1"/>
  <c r="AI252" i="21"/>
  <c r="S252" i="21"/>
  <c r="T252" i="21" s="1"/>
  <c r="G252" i="21"/>
  <c r="H252" i="21" s="1"/>
  <c r="AI251" i="21"/>
  <c r="S251" i="21"/>
  <c r="T251" i="21" s="1"/>
  <c r="G251" i="21"/>
  <c r="H251" i="21" s="1"/>
  <c r="AI250" i="21"/>
  <c r="S250" i="21"/>
  <c r="T250" i="21" s="1"/>
  <c r="G250" i="21"/>
  <c r="H250" i="21" s="1"/>
  <c r="AI249" i="21"/>
  <c r="S249" i="21"/>
  <c r="T249" i="21" s="1"/>
  <c r="G249" i="21"/>
  <c r="H249" i="21" s="1"/>
  <c r="AI248" i="21"/>
  <c r="S248" i="21"/>
  <c r="T248" i="21" s="1"/>
  <c r="G248" i="21"/>
  <c r="H248" i="21" s="1"/>
  <c r="AI247" i="21"/>
  <c r="S247" i="21"/>
  <c r="T247" i="21" s="1"/>
  <c r="G247" i="21"/>
  <c r="H247" i="21" s="1"/>
  <c r="AI246" i="21"/>
  <c r="S246" i="21"/>
  <c r="T246" i="21" s="1"/>
  <c r="G246" i="21"/>
  <c r="H246" i="21" s="1"/>
  <c r="AI245" i="21"/>
  <c r="S245" i="21"/>
  <c r="T245" i="21" s="1"/>
  <c r="G245" i="21"/>
  <c r="H245" i="21" s="1"/>
  <c r="AI244" i="21"/>
  <c r="S244" i="21"/>
  <c r="T244" i="21" s="1"/>
  <c r="G244" i="21"/>
  <c r="H244" i="21" s="1"/>
  <c r="AI243" i="21"/>
  <c r="S243" i="21"/>
  <c r="T243" i="21" s="1"/>
  <c r="G243" i="21"/>
  <c r="H243" i="21" s="1"/>
  <c r="AI242" i="21"/>
  <c r="S242" i="21"/>
  <c r="T242" i="21" s="1"/>
  <c r="G242" i="21"/>
  <c r="H242" i="21" s="1"/>
  <c r="AI241" i="21"/>
  <c r="S241" i="21"/>
  <c r="T241" i="21" s="1"/>
  <c r="G241" i="21"/>
  <c r="H241" i="21" s="1"/>
  <c r="AI240" i="21"/>
  <c r="S240" i="21"/>
  <c r="T240" i="21" s="1"/>
  <c r="G240" i="21"/>
  <c r="H240" i="21" s="1"/>
  <c r="AI239" i="21"/>
  <c r="S239" i="21"/>
  <c r="T239" i="21" s="1"/>
  <c r="G239" i="21"/>
  <c r="H239" i="21" s="1"/>
  <c r="AI238" i="21"/>
  <c r="S238" i="21"/>
  <c r="T238" i="21" s="1"/>
  <c r="G238" i="21"/>
  <c r="H238" i="21" s="1"/>
  <c r="AI237" i="21"/>
  <c r="S237" i="21"/>
  <c r="T237" i="21" s="1"/>
  <c r="G237" i="21"/>
  <c r="H237" i="21" s="1"/>
  <c r="AI236" i="21"/>
  <c r="S236" i="21"/>
  <c r="T236" i="21" s="1"/>
  <c r="G236" i="21"/>
  <c r="H236" i="21" s="1"/>
  <c r="AI235" i="21"/>
  <c r="S235" i="21"/>
  <c r="T235" i="21" s="1"/>
  <c r="G235" i="21"/>
  <c r="H235" i="21" s="1"/>
  <c r="AI234" i="21"/>
  <c r="S234" i="21"/>
  <c r="T234" i="21" s="1"/>
  <c r="G234" i="21"/>
  <c r="H234" i="21" s="1"/>
  <c r="AI233" i="21"/>
  <c r="S233" i="21"/>
  <c r="T233" i="21" s="1"/>
  <c r="G233" i="21"/>
  <c r="H233" i="21" s="1"/>
  <c r="AI232" i="21"/>
  <c r="S232" i="21"/>
  <c r="T232" i="21" s="1"/>
  <c r="G232" i="21"/>
  <c r="H232" i="21" s="1"/>
  <c r="AI231" i="21"/>
  <c r="S231" i="21"/>
  <c r="T231" i="21" s="1"/>
  <c r="G231" i="21"/>
  <c r="H231" i="21" s="1"/>
  <c r="AI230" i="21"/>
  <c r="S230" i="21"/>
  <c r="T230" i="21" s="1"/>
  <c r="G230" i="21"/>
  <c r="H230" i="21" s="1"/>
  <c r="AI229" i="21"/>
  <c r="S229" i="21"/>
  <c r="T229" i="21" s="1"/>
  <c r="G229" i="21"/>
  <c r="H229" i="21" s="1"/>
  <c r="AI228" i="21"/>
  <c r="S228" i="21"/>
  <c r="T228" i="21" s="1"/>
  <c r="G228" i="21"/>
  <c r="H228" i="21" s="1"/>
  <c r="AI227" i="21"/>
  <c r="S227" i="21"/>
  <c r="T227" i="21" s="1"/>
  <c r="G227" i="21"/>
  <c r="H227" i="21" s="1"/>
  <c r="AI226" i="21"/>
  <c r="S226" i="21"/>
  <c r="T226" i="21" s="1"/>
  <c r="G226" i="21"/>
  <c r="H226" i="21" s="1"/>
  <c r="AI225" i="21"/>
  <c r="S225" i="21"/>
  <c r="T225" i="21" s="1"/>
  <c r="G225" i="21"/>
  <c r="H225" i="21" s="1"/>
  <c r="AI224" i="21"/>
  <c r="S224" i="21"/>
  <c r="T224" i="21" s="1"/>
  <c r="G224" i="21"/>
  <c r="H224" i="21" s="1"/>
  <c r="AI223" i="21"/>
  <c r="S223" i="21"/>
  <c r="T223" i="21" s="1"/>
  <c r="G223" i="21"/>
  <c r="H223" i="21" s="1"/>
  <c r="AI222" i="21"/>
  <c r="S222" i="21"/>
  <c r="T222" i="21" s="1"/>
  <c r="G222" i="21"/>
  <c r="H222" i="21" s="1"/>
  <c r="AI221" i="21"/>
  <c r="S221" i="21"/>
  <c r="T221" i="21" s="1"/>
  <c r="G221" i="21"/>
  <c r="H221" i="21" s="1"/>
  <c r="AI220" i="21"/>
  <c r="S220" i="21"/>
  <c r="T220" i="21" s="1"/>
  <c r="G220" i="21"/>
  <c r="H220" i="21" s="1"/>
  <c r="AI219" i="21"/>
  <c r="S219" i="21"/>
  <c r="T219" i="21" s="1"/>
  <c r="G219" i="21"/>
  <c r="H219" i="21" s="1"/>
  <c r="AI218" i="21"/>
  <c r="S218" i="21"/>
  <c r="T218" i="21" s="1"/>
  <c r="G218" i="21"/>
  <c r="H218" i="21" s="1"/>
  <c r="AI217" i="21"/>
  <c r="S217" i="21"/>
  <c r="T217" i="21" s="1"/>
  <c r="G217" i="21"/>
  <c r="H217" i="21" s="1"/>
  <c r="AI216" i="21"/>
  <c r="S216" i="21"/>
  <c r="T216" i="21" s="1"/>
  <c r="G216" i="21"/>
  <c r="H216" i="21" s="1"/>
  <c r="AI215" i="21"/>
  <c r="S215" i="21"/>
  <c r="T215" i="21" s="1"/>
  <c r="G215" i="21"/>
  <c r="H215" i="21" s="1"/>
  <c r="AI214" i="21"/>
  <c r="S214" i="21"/>
  <c r="T214" i="21" s="1"/>
  <c r="G214" i="21"/>
  <c r="H214" i="21" s="1"/>
  <c r="AI213" i="21"/>
  <c r="S213" i="21"/>
  <c r="T213" i="21" s="1"/>
  <c r="G213" i="21"/>
  <c r="H213" i="21" s="1"/>
  <c r="AI212" i="21"/>
  <c r="S212" i="21"/>
  <c r="T212" i="21" s="1"/>
  <c r="G212" i="21"/>
  <c r="H212" i="21" s="1"/>
  <c r="AI211" i="21"/>
  <c r="S211" i="21"/>
  <c r="T211" i="21" s="1"/>
  <c r="G211" i="21"/>
  <c r="H211" i="21" s="1"/>
  <c r="AI210" i="21"/>
  <c r="S210" i="21"/>
  <c r="T210" i="21" s="1"/>
  <c r="G210" i="21"/>
  <c r="H210" i="21" s="1"/>
  <c r="AI209" i="21"/>
  <c r="S209" i="21"/>
  <c r="T209" i="21" s="1"/>
  <c r="G209" i="21"/>
  <c r="H209" i="21" s="1"/>
  <c r="AI208" i="21"/>
  <c r="S208" i="21"/>
  <c r="T208" i="21" s="1"/>
  <c r="G208" i="21"/>
  <c r="H208" i="21" s="1"/>
  <c r="AI207" i="21"/>
  <c r="S207" i="21"/>
  <c r="T207" i="21" s="1"/>
  <c r="G207" i="21"/>
  <c r="H207" i="21" s="1"/>
  <c r="AI206" i="21"/>
  <c r="S206" i="21"/>
  <c r="T206" i="21" s="1"/>
  <c r="G206" i="21"/>
  <c r="H206" i="21" s="1"/>
  <c r="AI205" i="21"/>
  <c r="S205" i="21"/>
  <c r="T205" i="21" s="1"/>
  <c r="G205" i="21"/>
  <c r="H205" i="21" s="1"/>
  <c r="AI204" i="21"/>
  <c r="S204" i="21"/>
  <c r="T204" i="21" s="1"/>
  <c r="G204" i="21"/>
  <c r="H204" i="21" s="1"/>
  <c r="AI203" i="21"/>
  <c r="S203" i="21"/>
  <c r="T203" i="21" s="1"/>
  <c r="G203" i="21"/>
  <c r="H203" i="21" s="1"/>
  <c r="AI202" i="21"/>
  <c r="S202" i="21"/>
  <c r="T202" i="21" s="1"/>
  <c r="G202" i="21"/>
  <c r="H202" i="21" s="1"/>
  <c r="AI201" i="21"/>
  <c r="S201" i="21"/>
  <c r="T201" i="21" s="1"/>
  <c r="G201" i="21"/>
  <c r="H201" i="21" s="1"/>
  <c r="AI200" i="21"/>
  <c r="S200" i="21"/>
  <c r="T200" i="21" s="1"/>
  <c r="G200" i="21"/>
  <c r="H200" i="21" s="1"/>
  <c r="AI199" i="21"/>
  <c r="S199" i="21"/>
  <c r="T199" i="21" s="1"/>
  <c r="G199" i="21"/>
  <c r="H199" i="21" s="1"/>
  <c r="AI198" i="21"/>
  <c r="S198" i="21"/>
  <c r="T198" i="21" s="1"/>
  <c r="G198" i="21"/>
  <c r="H198" i="21" s="1"/>
  <c r="AI197" i="21"/>
  <c r="S197" i="21"/>
  <c r="T197" i="21" s="1"/>
  <c r="G197" i="21"/>
  <c r="H197" i="21" s="1"/>
  <c r="AI196" i="21"/>
  <c r="S196" i="21"/>
  <c r="T196" i="21" s="1"/>
  <c r="G196" i="21"/>
  <c r="H196" i="21" s="1"/>
  <c r="AI195" i="21"/>
  <c r="S195" i="21"/>
  <c r="T195" i="21" s="1"/>
  <c r="G195" i="21"/>
  <c r="H195" i="21" s="1"/>
  <c r="AI194" i="21"/>
  <c r="S194" i="21"/>
  <c r="T194" i="21" s="1"/>
  <c r="G194" i="21"/>
  <c r="H194" i="21" s="1"/>
  <c r="AI193" i="21"/>
  <c r="S193" i="21"/>
  <c r="T193" i="21" s="1"/>
  <c r="G193" i="21"/>
  <c r="H193" i="21" s="1"/>
  <c r="AI192" i="21"/>
  <c r="S192" i="21"/>
  <c r="T192" i="21" s="1"/>
  <c r="G192" i="21"/>
  <c r="H192" i="21" s="1"/>
  <c r="AI191" i="21"/>
  <c r="S191" i="21"/>
  <c r="T191" i="21" s="1"/>
  <c r="G191" i="21"/>
  <c r="H191" i="21" s="1"/>
  <c r="AI190" i="21"/>
  <c r="S190" i="21"/>
  <c r="T190" i="21" s="1"/>
  <c r="G190" i="21"/>
  <c r="H190" i="21" s="1"/>
  <c r="AI189" i="21"/>
  <c r="S189" i="21"/>
  <c r="T189" i="21" s="1"/>
  <c r="G189" i="21"/>
  <c r="H189" i="21" s="1"/>
  <c r="AI188" i="21"/>
  <c r="S188" i="21"/>
  <c r="T188" i="21" s="1"/>
  <c r="G188" i="21"/>
  <c r="H188" i="21" s="1"/>
  <c r="AI187" i="21"/>
  <c r="S187" i="21"/>
  <c r="T187" i="21" s="1"/>
  <c r="G187" i="21"/>
  <c r="H187" i="21" s="1"/>
  <c r="AI186" i="21"/>
  <c r="S186" i="21"/>
  <c r="T186" i="21" s="1"/>
  <c r="G186" i="21"/>
  <c r="H186" i="21" s="1"/>
  <c r="AI185" i="21"/>
  <c r="S185" i="21"/>
  <c r="T185" i="21" s="1"/>
  <c r="G185" i="21"/>
  <c r="H185" i="21" s="1"/>
  <c r="AI184" i="21"/>
  <c r="S184" i="21"/>
  <c r="T184" i="21" s="1"/>
  <c r="G184" i="21"/>
  <c r="H184" i="21" s="1"/>
  <c r="AI183" i="21"/>
  <c r="S183" i="21"/>
  <c r="T183" i="21" s="1"/>
  <c r="G183" i="21"/>
  <c r="H183" i="21" s="1"/>
  <c r="AI182" i="21"/>
  <c r="S182" i="21"/>
  <c r="T182" i="21" s="1"/>
  <c r="G182" i="21"/>
  <c r="H182" i="21" s="1"/>
  <c r="AI181" i="21"/>
  <c r="S181" i="21"/>
  <c r="T181" i="21" s="1"/>
  <c r="G181" i="21"/>
  <c r="H181" i="21" s="1"/>
  <c r="AI180" i="21"/>
  <c r="S180" i="21"/>
  <c r="T180" i="21" s="1"/>
  <c r="G180" i="21"/>
  <c r="H180" i="21" s="1"/>
  <c r="AI179" i="21"/>
  <c r="S179" i="21"/>
  <c r="T179" i="21" s="1"/>
  <c r="G179" i="21"/>
  <c r="H179" i="21" s="1"/>
  <c r="AI178" i="21"/>
  <c r="S178" i="21"/>
  <c r="T178" i="21" s="1"/>
  <c r="G178" i="21"/>
  <c r="H178" i="21" s="1"/>
  <c r="AI177" i="21"/>
  <c r="S177" i="21"/>
  <c r="T177" i="21" s="1"/>
  <c r="G177" i="21"/>
  <c r="H177" i="21" s="1"/>
  <c r="AI176" i="21"/>
  <c r="S176" i="21"/>
  <c r="T176" i="21" s="1"/>
  <c r="G176" i="21"/>
  <c r="H176" i="21" s="1"/>
  <c r="AI175" i="21"/>
  <c r="S175" i="21"/>
  <c r="T175" i="21" s="1"/>
  <c r="G175" i="21"/>
  <c r="H175" i="21" s="1"/>
  <c r="AI174" i="21"/>
  <c r="S174" i="21"/>
  <c r="T174" i="21" s="1"/>
  <c r="G174" i="21"/>
  <c r="H174" i="21" s="1"/>
  <c r="AI173" i="21"/>
  <c r="S173" i="21"/>
  <c r="T173" i="21" s="1"/>
  <c r="G173" i="21"/>
  <c r="H173" i="21" s="1"/>
  <c r="AI172" i="21"/>
  <c r="S172" i="21"/>
  <c r="T172" i="21" s="1"/>
  <c r="G172" i="21"/>
  <c r="H172" i="21" s="1"/>
  <c r="AI171" i="21"/>
  <c r="S171" i="21"/>
  <c r="T171" i="21" s="1"/>
  <c r="G171" i="21"/>
  <c r="H171" i="21" s="1"/>
  <c r="AI170" i="21"/>
  <c r="S170" i="21"/>
  <c r="T170" i="21" s="1"/>
  <c r="G170" i="21"/>
  <c r="H170" i="21" s="1"/>
  <c r="AI169" i="21"/>
  <c r="S169" i="21"/>
  <c r="T169" i="21" s="1"/>
  <c r="G169" i="21"/>
  <c r="H169" i="21" s="1"/>
  <c r="AI168" i="21"/>
  <c r="S168" i="21"/>
  <c r="T168" i="21" s="1"/>
  <c r="G168" i="21"/>
  <c r="H168" i="21" s="1"/>
  <c r="AI167" i="21"/>
  <c r="S167" i="21"/>
  <c r="T167" i="21" s="1"/>
  <c r="G167" i="21"/>
  <c r="H167" i="21" s="1"/>
  <c r="AI166" i="21"/>
  <c r="S166" i="21"/>
  <c r="T166" i="21" s="1"/>
  <c r="G166" i="21"/>
  <c r="H166" i="21" s="1"/>
  <c r="AI165" i="21"/>
  <c r="S165" i="21"/>
  <c r="T165" i="21" s="1"/>
  <c r="G165" i="21"/>
  <c r="H165" i="21" s="1"/>
  <c r="AI164" i="21"/>
  <c r="S164" i="21"/>
  <c r="T164" i="21" s="1"/>
  <c r="G164" i="21"/>
  <c r="H164" i="21" s="1"/>
  <c r="AI163" i="21"/>
  <c r="S163" i="21"/>
  <c r="T163" i="21" s="1"/>
  <c r="G163" i="21"/>
  <c r="H163" i="21" s="1"/>
  <c r="AI162" i="21"/>
  <c r="S162" i="21"/>
  <c r="T162" i="21" s="1"/>
  <c r="G162" i="21"/>
  <c r="H162" i="21" s="1"/>
  <c r="AI161" i="21"/>
  <c r="S161" i="21"/>
  <c r="T161" i="21" s="1"/>
  <c r="G161" i="21"/>
  <c r="H161" i="21" s="1"/>
  <c r="AI160" i="21"/>
  <c r="S160" i="21"/>
  <c r="T160" i="21" s="1"/>
  <c r="G160" i="21"/>
  <c r="H160" i="21" s="1"/>
  <c r="AI159" i="21"/>
  <c r="S159" i="21"/>
  <c r="T159" i="21" s="1"/>
  <c r="G159" i="21"/>
  <c r="H159" i="21" s="1"/>
  <c r="AI158" i="21"/>
  <c r="S158" i="21"/>
  <c r="T158" i="21" s="1"/>
  <c r="G158" i="21"/>
  <c r="H158" i="21" s="1"/>
  <c r="AI157" i="21"/>
  <c r="S157" i="21"/>
  <c r="T157" i="21" s="1"/>
  <c r="G157" i="21"/>
  <c r="H157" i="21" s="1"/>
  <c r="AI156" i="21"/>
  <c r="S156" i="21"/>
  <c r="T156" i="21" s="1"/>
  <c r="G156" i="21"/>
  <c r="H156" i="21" s="1"/>
  <c r="AI155" i="21"/>
  <c r="S155" i="21"/>
  <c r="T155" i="21" s="1"/>
  <c r="G155" i="21"/>
  <c r="H155" i="21" s="1"/>
  <c r="AI154" i="21"/>
  <c r="S154" i="21"/>
  <c r="T154" i="21" s="1"/>
  <c r="G154" i="21"/>
  <c r="H154" i="21" s="1"/>
  <c r="AI153" i="21"/>
  <c r="S153" i="21"/>
  <c r="T153" i="21" s="1"/>
  <c r="G153" i="21"/>
  <c r="H153" i="21" s="1"/>
  <c r="AI152" i="21"/>
  <c r="S152" i="21"/>
  <c r="T152" i="21" s="1"/>
  <c r="G152" i="21"/>
  <c r="H152" i="21" s="1"/>
  <c r="AI151" i="21"/>
  <c r="S151" i="21"/>
  <c r="T151" i="21" s="1"/>
  <c r="G151" i="21"/>
  <c r="H151" i="21" s="1"/>
  <c r="AI150" i="21"/>
  <c r="S150" i="21"/>
  <c r="T150" i="21" s="1"/>
  <c r="G150" i="21"/>
  <c r="H150" i="21" s="1"/>
  <c r="AI149" i="21"/>
  <c r="S149" i="21"/>
  <c r="T149" i="21" s="1"/>
  <c r="G149" i="21"/>
  <c r="H149" i="21" s="1"/>
  <c r="AI148" i="21"/>
  <c r="S148" i="21"/>
  <c r="T148" i="21" s="1"/>
  <c r="G148" i="21"/>
  <c r="H148" i="21" s="1"/>
  <c r="AI147" i="21"/>
  <c r="S147" i="21"/>
  <c r="T147" i="21" s="1"/>
  <c r="G147" i="21"/>
  <c r="H147" i="21" s="1"/>
  <c r="AI146" i="21"/>
  <c r="S146" i="21"/>
  <c r="T146" i="21" s="1"/>
  <c r="G146" i="21"/>
  <c r="H146" i="21" s="1"/>
  <c r="AI145" i="21"/>
  <c r="S145" i="21"/>
  <c r="T145" i="21" s="1"/>
  <c r="G145" i="21"/>
  <c r="H145" i="21" s="1"/>
  <c r="AI144" i="21"/>
  <c r="S144" i="21"/>
  <c r="T144" i="21" s="1"/>
  <c r="G144" i="21"/>
  <c r="H144" i="21" s="1"/>
  <c r="AI143" i="21"/>
  <c r="S143" i="21"/>
  <c r="T143" i="21" s="1"/>
  <c r="G143" i="21"/>
  <c r="H143" i="21" s="1"/>
  <c r="AI142" i="21"/>
  <c r="S142" i="21"/>
  <c r="T142" i="21" s="1"/>
  <c r="G142" i="21"/>
  <c r="H142" i="21" s="1"/>
  <c r="AI141" i="21"/>
  <c r="S141" i="21"/>
  <c r="T141" i="21" s="1"/>
  <c r="G141" i="21"/>
  <c r="H141" i="21" s="1"/>
  <c r="AI140" i="21"/>
  <c r="S140" i="21"/>
  <c r="T140" i="21" s="1"/>
  <c r="G140" i="21"/>
  <c r="H140" i="21" s="1"/>
  <c r="AI139" i="21"/>
  <c r="S139" i="21"/>
  <c r="T139" i="21" s="1"/>
  <c r="G139" i="21"/>
  <c r="H139" i="21" s="1"/>
  <c r="AI138" i="21"/>
  <c r="S138" i="21"/>
  <c r="T138" i="21" s="1"/>
  <c r="G138" i="21"/>
  <c r="H138" i="21" s="1"/>
  <c r="AI137" i="21"/>
  <c r="S137" i="21"/>
  <c r="T137" i="21" s="1"/>
  <c r="G137" i="21"/>
  <c r="H137" i="21" s="1"/>
  <c r="AI136" i="21"/>
  <c r="S136" i="21"/>
  <c r="T136" i="21" s="1"/>
  <c r="G136" i="21"/>
  <c r="H136" i="21" s="1"/>
  <c r="AI135" i="21"/>
  <c r="S135" i="21"/>
  <c r="T135" i="21" s="1"/>
  <c r="G135" i="21"/>
  <c r="H135" i="21" s="1"/>
  <c r="AI134" i="21"/>
  <c r="S134" i="21"/>
  <c r="T134" i="21" s="1"/>
  <c r="G134" i="21"/>
  <c r="H134" i="21" s="1"/>
  <c r="AI133" i="21"/>
  <c r="S133" i="21"/>
  <c r="T133" i="21" s="1"/>
  <c r="G133" i="21"/>
  <c r="H133" i="21" s="1"/>
  <c r="AI132" i="21"/>
  <c r="S132" i="21"/>
  <c r="T132" i="21" s="1"/>
  <c r="G132" i="21"/>
  <c r="H132" i="21" s="1"/>
  <c r="AI131" i="21"/>
  <c r="S131" i="21"/>
  <c r="T131" i="21" s="1"/>
  <c r="G131" i="21"/>
  <c r="H131" i="21" s="1"/>
  <c r="AI130" i="21"/>
  <c r="S130" i="21"/>
  <c r="T130" i="21" s="1"/>
  <c r="G130" i="21"/>
  <c r="H130" i="21" s="1"/>
  <c r="AI129" i="21"/>
  <c r="S129" i="21"/>
  <c r="T129" i="21" s="1"/>
  <c r="G129" i="21"/>
  <c r="H129" i="21" s="1"/>
  <c r="AI128" i="21"/>
  <c r="S128" i="21"/>
  <c r="T128" i="21" s="1"/>
  <c r="G128" i="21"/>
  <c r="H128" i="21" s="1"/>
  <c r="AI127" i="21"/>
  <c r="S127" i="21"/>
  <c r="T127" i="21" s="1"/>
  <c r="G127" i="21"/>
  <c r="H127" i="21" s="1"/>
  <c r="AI126" i="21"/>
  <c r="S126" i="21"/>
  <c r="T126" i="21" s="1"/>
  <c r="G126" i="21"/>
  <c r="H126" i="21" s="1"/>
  <c r="AI125" i="21"/>
  <c r="S125" i="21"/>
  <c r="T125" i="21" s="1"/>
  <c r="G125" i="21"/>
  <c r="H125" i="21" s="1"/>
  <c r="AI124" i="21"/>
  <c r="S124" i="21"/>
  <c r="T124" i="21" s="1"/>
  <c r="G124" i="21"/>
  <c r="H124" i="21" s="1"/>
  <c r="AI123" i="21"/>
  <c r="S123" i="21"/>
  <c r="T123" i="21" s="1"/>
  <c r="G123" i="21"/>
  <c r="H123" i="21" s="1"/>
  <c r="AI122" i="21"/>
  <c r="S122" i="21"/>
  <c r="T122" i="21" s="1"/>
  <c r="G122" i="21"/>
  <c r="H122" i="21" s="1"/>
  <c r="AI121" i="21"/>
  <c r="S121" i="21"/>
  <c r="T121" i="21" s="1"/>
  <c r="G121" i="21"/>
  <c r="H121" i="21" s="1"/>
  <c r="AI120" i="21"/>
  <c r="S120" i="21"/>
  <c r="T120" i="21" s="1"/>
  <c r="G120" i="21"/>
  <c r="H120" i="21" s="1"/>
  <c r="AI119" i="21"/>
  <c r="S119" i="21"/>
  <c r="T119" i="21" s="1"/>
  <c r="G119" i="21"/>
  <c r="H119" i="21" s="1"/>
  <c r="AI118" i="21"/>
  <c r="S118" i="21"/>
  <c r="T118" i="21" s="1"/>
  <c r="G118" i="21"/>
  <c r="H118" i="21" s="1"/>
  <c r="AI117" i="21"/>
  <c r="S117" i="21"/>
  <c r="T117" i="21" s="1"/>
  <c r="G117" i="21"/>
  <c r="H117" i="21" s="1"/>
  <c r="AI116" i="21"/>
  <c r="S116" i="21"/>
  <c r="T116" i="21" s="1"/>
  <c r="G116" i="21"/>
  <c r="H116" i="21" s="1"/>
  <c r="AI115" i="21"/>
  <c r="S115" i="21"/>
  <c r="T115" i="21" s="1"/>
  <c r="G115" i="21"/>
  <c r="H115" i="21" s="1"/>
  <c r="AI114" i="21"/>
  <c r="S114" i="21"/>
  <c r="T114" i="21" s="1"/>
  <c r="G114" i="21"/>
  <c r="H114" i="21" s="1"/>
  <c r="AI113" i="21"/>
  <c r="S113" i="21"/>
  <c r="T113" i="21" s="1"/>
  <c r="G113" i="21"/>
  <c r="H113" i="21" s="1"/>
  <c r="AI112" i="21"/>
  <c r="S112" i="21"/>
  <c r="T112" i="21" s="1"/>
  <c r="G112" i="21"/>
  <c r="H112" i="21" s="1"/>
  <c r="AI111" i="21"/>
  <c r="S111" i="21"/>
  <c r="T111" i="21" s="1"/>
  <c r="G111" i="21"/>
  <c r="H111" i="21" s="1"/>
  <c r="AI110" i="21"/>
  <c r="S110" i="21"/>
  <c r="T110" i="21" s="1"/>
  <c r="G110" i="21"/>
  <c r="H110" i="21" s="1"/>
  <c r="AI109" i="21"/>
  <c r="S109" i="21"/>
  <c r="T109" i="21" s="1"/>
  <c r="G109" i="21"/>
  <c r="H109" i="21" s="1"/>
  <c r="AI108" i="21"/>
  <c r="S108" i="21"/>
  <c r="T108" i="21" s="1"/>
  <c r="G108" i="21"/>
  <c r="H108" i="21" s="1"/>
  <c r="AI107" i="21"/>
  <c r="S107" i="21"/>
  <c r="T107" i="21" s="1"/>
  <c r="G107" i="21"/>
  <c r="H107" i="21" s="1"/>
  <c r="AI106" i="21"/>
  <c r="S106" i="21"/>
  <c r="T106" i="21" s="1"/>
  <c r="G106" i="21"/>
  <c r="H106" i="21" s="1"/>
  <c r="AI105" i="21"/>
  <c r="S105" i="21"/>
  <c r="T105" i="21" s="1"/>
  <c r="G105" i="21"/>
  <c r="H105" i="21" s="1"/>
  <c r="AI104" i="21"/>
  <c r="S104" i="21"/>
  <c r="T104" i="21" s="1"/>
  <c r="G104" i="21"/>
  <c r="H104" i="21" s="1"/>
  <c r="AI103" i="21"/>
  <c r="S103" i="21"/>
  <c r="T103" i="21" s="1"/>
  <c r="G103" i="21"/>
  <c r="H103" i="21" s="1"/>
  <c r="AI102" i="21"/>
  <c r="S102" i="21"/>
  <c r="T102" i="21" s="1"/>
  <c r="G102" i="21"/>
  <c r="H102" i="21" s="1"/>
  <c r="AI101" i="21"/>
  <c r="S101" i="21"/>
  <c r="T101" i="21" s="1"/>
  <c r="G101" i="21"/>
  <c r="H101" i="21" s="1"/>
  <c r="AI100" i="21"/>
  <c r="S100" i="21"/>
  <c r="T100" i="21" s="1"/>
  <c r="G100" i="21"/>
  <c r="H100" i="21" s="1"/>
  <c r="AI99" i="21"/>
  <c r="S99" i="21"/>
  <c r="T99" i="21" s="1"/>
  <c r="G99" i="21"/>
  <c r="H99" i="21" s="1"/>
  <c r="AI98" i="21"/>
  <c r="S98" i="21"/>
  <c r="T98" i="21" s="1"/>
  <c r="G98" i="21"/>
  <c r="H98" i="21" s="1"/>
  <c r="AI97" i="21"/>
  <c r="S97" i="21"/>
  <c r="T97" i="21" s="1"/>
  <c r="G97" i="21"/>
  <c r="H97" i="21" s="1"/>
  <c r="AI96" i="21"/>
  <c r="S96" i="21"/>
  <c r="T96" i="21" s="1"/>
  <c r="G96" i="21"/>
  <c r="H96" i="21" s="1"/>
  <c r="AI95" i="21"/>
  <c r="S95" i="21"/>
  <c r="T95" i="21" s="1"/>
  <c r="G95" i="21"/>
  <c r="H95" i="21" s="1"/>
  <c r="AI94" i="21"/>
  <c r="S94" i="21"/>
  <c r="T94" i="21" s="1"/>
  <c r="G94" i="21"/>
  <c r="H94" i="21" s="1"/>
  <c r="AI93" i="21"/>
  <c r="S93" i="21"/>
  <c r="T93" i="21" s="1"/>
  <c r="G93" i="21"/>
  <c r="H93" i="21" s="1"/>
  <c r="AI92" i="21"/>
  <c r="S92" i="21"/>
  <c r="T92" i="21" s="1"/>
  <c r="G92" i="21"/>
  <c r="H92" i="21" s="1"/>
  <c r="AI91" i="21"/>
  <c r="S91" i="21"/>
  <c r="T91" i="21" s="1"/>
  <c r="G91" i="21"/>
  <c r="H91" i="21" s="1"/>
  <c r="AI90" i="21"/>
  <c r="S90" i="21"/>
  <c r="T90" i="21" s="1"/>
  <c r="G90" i="21"/>
  <c r="H90" i="21" s="1"/>
  <c r="AI89" i="21"/>
  <c r="S89" i="21"/>
  <c r="T89" i="21" s="1"/>
  <c r="G89" i="21"/>
  <c r="H89" i="21" s="1"/>
  <c r="AI88" i="21"/>
  <c r="S88" i="21"/>
  <c r="T88" i="21" s="1"/>
  <c r="G88" i="21"/>
  <c r="H88" i="21" s="1"/>
  <c r="AI87" i="21"/>
  <c r="S87" i="21"/>
  <c r="T87" i="21" s="1"/>
  <c r="G87" i="21"/>
  <c r="H87" i="21" s="1"/>
  <c r="AI86" i="21"/>
  <c r="S86" i="21"/>
  <c r="T86" i="21" s="1"/>
  <c r="G86" i="21"/>
  <c r="H86" i="21" s="1"/>
  <c r="AI85" i="21"/>
  <c r="S85" i="21"/>
  <c r="T85" i="21" s="1"/>
  <c r="G85" i="21"/>
  <c r="H85" i="21" s="1"/>
  <c r="AI84" i="21"/>
  <c r="S84" i="21"/>
  <c r="T84" i="21" s="1"/>
  <c r="G84" i="21"/>
  <c r="H84" i="21" s="1"/>
  <c r="AI83" i="21"/>
  <c r="S83" i="21"/>
  <c r="T83" i="21" s="1"/>
  <c r="G83" i="21"/>
  <c r="H83" i="21" s="1"/>
  <c r="AI82" i="21"/>
  <c r="S82" i="21"/>
  <c r="T82" i="21" s="1"/>
  <c r="G82" i="21"/>
  <c r="H82" i="21" s="1"/>
  <c r="AI81" i="21"/>
  <c r="S81" i="21"/>
  <c r="T81" i="21" s="1"/>
  <c r="G81" i="21"/>
  <c r="H81" i="21" s="1"/>
  <c r="AI80" i="21"/>
  <c r="S80" i="21"/>
  <c r="T80" i="21" s="1"/>
  <c r="G80" i="21"/>
  <c r="H80" i="21" s="1"/>
  <c r="AI79" i="21"/>
  <c r="S79" i="21"/>
  <c r="T79" i="21" s="1"/>
  <c r="G79" i="21"/>
  <c r="H79" i="21" s="1"/>
  <c r="AI78" i="21"/>
  <c r="S78" i="21"/>
  <c r="T78" i="21" s="1"/>
  <c r="G78" i="21"/>
  <c r="H78" i="21" s="1"/>
  <c r="AI77" i="21"/>
  <c r="S77" i="21"/>
  <c r="T77" i="21" s="1"/>
  <c r="G77" i="21"/>
  <c r="H77" i="21" s="1"/>
  <c r="AI76" i="21"/>
  <c r="S76" i="21"/>
  <c r="T76" i="21" s="1"/>
  <c r="G76" i="21"/>
  <c r="H76" i="21" s="1"/>
  <c r="AI75" i="21"/>
  <c r="S75" i="21"/>
  <c r="T75" i="21" s="1"/>
  <c r="G75" i="21"/>
  <c r="H75" i="21" s="1"/>
  <c r="AI74" i="21"/>
  <c r="S74" i="21"/>
  <c r="T74" i="21" s="1"/>
  <c r="G74" i="21"/>
  <c r="H74" i="21" s="1"/>
  <c r="AI73" i="21"/>
  <c r="S73" i="21"/>
  <c r="T73" i="21" s="1"/>
  <c r="G73" i="21"/>
  <c r="H73" i="21" s="1"/>
  <c r="AI72" i="21"/>
  <c r="S72" i="21"/>
  <c r="T72" i="21" s="1"/>
  <c r="G72" i="21"/>
  <c r="H72" i="21" s="1"/>
  <c r="AI71" i="21"/>
  <c r="S71" i="21"/>
  <c r="T71" i="21" s="1"/>
  <c r="G71" i="21"/>
  <c r="H71" i="21" s="1"/>
  <c r="AI70" i="21"/>
  <c r="S70" i="21"/>
  <c r="T70" i="21" s="1"/>
  <c r="G70" i="21"/>
  <c r="H70" i="21" s="1"/>
  <c r="AI69" i="21"/>
  <c r="S69" i="21"/>
  <c r="T69" i="21" s="1"/>
  <c r="G69" i="21"/>
  <c r="H69" i="21" s="1"/>
  <c r="AI68" i="21"/>
  <c r="S68" i="21"/>
  <c r="T68" i="21" s="1"/>
  <c r="G68" i="21"/>
  <c r="H68" i="21" s="1"/>
  <c r="AI67" i="21"/>
  <c r="S67" i="21"/>
  <c r="T67" i="21" s="1"/>
  <c r="G67" i="21"/>
  <c r="H67" i="21" s="1"/>
  <c r="AI66" i="21"/>
  <c r="S66" i="21"/>
  <c r="T66" i="21" s="1"/>
  <c r="G66" i="21"/>
  <c r="H66" i="21" s="1"/>
  <c r="AI65" i="21"/>
  <c r="S65" i="21"/>
  <c r="T65" i="21" s="1"/>
  <c r="G65" i="21"/>
  <c r="H65" i="21" s="1"/>
  <c r="AI64" i="21"/>
  <c r="S64" i="21"/>
  <c r="T64" i="21" s="1"/>
  <c r="G64" i="21"/>
  <c r="H64" i="21" s="1"/>
  <c r="AI63" i="21"/>
  <c r="S63" i="21"/>
  <c r="T63" i="21" s="1"/>
  <c r="G63" i="21"/>
  <c r="H63" i="21" s="1"/>
  <c r="AI62" i="21"/>
  <c r="S62" i="21"/>
  <c r="T62" i="21" s="1"/>
  <c r="G62" i="21"/>
  <c r="H62" i="21" s="1"/>
  <c r="AI61" i="21"/>
  <c r="S61" i="21"/>
  <c r="T61" i="21" s="1"/>
  <c r="G61" i="21"/>
  <c r="H61" i="21" s="1"/>
  <c r="AI60" i="21"/>
  <c r="S60" i="21"/>
  <c r="T60" i="21" s="1"/>
  <c r="G60" i="21"/>
  <c r="H60" i="21" s="1"/>
  <c r="AI59" i="21"/>
  <c r="S59" i="21"/>
  <c r="T59" i="21" s="1"/>
  <c r="G59" i="21"/>
  <c r="H59" i="21" s="1"/>
  <c r="AI58" i="21"/>
  <c r="S58" i="21"/>
  <c r="T58" i="21" s="1"/>
  <c r="G58" i="21"/>
  <c r="H58" i="21" s="1"/>
  <c r="AI57" i="21"/>
  <c r="S57" i="21"/>
  <c r="T57" i="21" s="1"/>
  <c r="G57" i="21"/>
  <c r="H57" i="21" s="1"/>
  <c r="AI56" i="21"/>
  <c r="S56" i="21"/>
  <c r="T56" i="21" s="1"/>
  <c r="G56" i="21"/>
  <c r="H56" i="21" s="1"/>
  <c r="AI55" i="21"/>
  <c r="S55" i="21"/>
  <c r="T55" i="21" s="1"/>
  <c r="G55" i="21"/>
  <c r="H55" i="21" s="1"/>
  <c r="AI54" i="21"/>
  <c r="S54" i="21"/>
  <c r="T54" i="21" s="1"/>
  <c r="G54" i="21"/>
  <c r="H54" i="21" s="1"/>
  <c r="AI53" i="21"/>
  <c r="S53" i="21"/>
  <c r="T53" i="21" s="1"/>
  <c r="G53" i="21"/>
  <c r="H53" i="21" s="1"/>
  <c r="AI52" i="21"/>
  <c r="S52" i="21"/>
  <c r="T52" i="21" s="1"/>
  <c r="G52" i="21"/>
  <c r="H52" i="21" s="1"/>
  <c r="AI51" i="21"/>
  <c r="S51" i="21"/>
  <c r="T51" i="21" s="1"/>
  <c r="G51" i="21"/>
  <c r="H51" i="21" s="1"/>
  <c r="AI50" i="21"/>
  <c r="S50" i="21"/>
  <c r="T50" i="21" s="1"/>
  <c r="G50" i="21"/>
  <c r="H50" i="21" s="1"/>
  <c r="AI49" i="21"/>
  <c r="S49" i="21"/>
  <c r="T49" i="21" s="1"/>
  <c r="G49" i="21"/>
  <c r="H49" i="21" s="1"/>
  <c r="AI48" i="21"/>
  <c r="S48" i="21"/>
  <c r="T48" i="21" s="1"/>
  <c r="G48" i="21"/>
  <c r="H48" i="21" s="1"/>
  <c r="AI47" i="21"/>
  <c r="S47" i="21"/>
  <c r="T47" i="21" s="1"/>
  <c r="G47" i="21"/>
  <c r="H47" i="21" s="1"/>
  <c r="AI46" i="21"/>
  <c r="S46" i="21"/>
  <c r="T46" i="21" s="1"/>
  <c r="G46" i="21"/>
  <c r="H46" i="21" s="1"/>
  <c r="AI45" i="21"/>
  <c r="S45" i="21"/>
  <c r="T45" i="21" s="1"/>
  <c r="G45" i="21"/>
  <c r="H45" i="21" s="1"/>
  <c r="AI44" i="21"/>
  <c r="S44" i="21"/>
  <c r="T44" i="21" s="1"/>
  <c r="G44" i="21"/>
  <c r="H44" i="21" s="1"/>
  <c r="AI43" i="21"/>
  <c r="S43" i="21"/>
  <c r="T43" i="21" s="1"/>
  <c r="G43" i="21"/>
  <c r="H43" i="21" s="1"/>
  <c r="AI42" i="21"/>
  <c r="S42" i="21"/>
  <c r="T42" i="21" s="1"/>
  <c r="G42" i="21"/>
  <c r="H42" i="21" s="1"/>
  <c r="AI41" i="21"/>
  <c r="S41" i="21"/>
  <c r="T41" i="21" s="1"/>
  <c r="G41" i="21"/>
  <c r="H41" i="21" s="1"/>
  <c r="AI40" i="21"/>
  <c r="S40" i="21"/>
  <c r="T40" i="21" s="1"/>
  <c r="G40" i="21"/>
  <c r="H40" i="21" s="1"/>
  <c r="AI39" i="21"/>
  <c r="S39" i="21"/>
  <c r="T39" i="21" s="1"/>
  <c r="G39" i="21"/>
  <c r="H39" i="21" s="1"/>
  <c r="AI38" i="21"/>
  <c r="S38" i="21"/>
  <c r="T38" i="21" s="1"/>
  <c r="G38" i="21"/>
  <c r="H38" i="21" s="1"/>
  <c r="AI37" i="21"/>
  <c r="S37" i="21"/>
  <c r="T37" i="21" s="1"/>
  <c r="G37" i="21"/>
  <c r="H37" i="21" s="1"/>
  <c r="AI36" i="21"/>
  <c r="S36" i="21"/>
  <c r="T36" i="21" s="1"/>
  <c r="G36" i="21"/>
  <c r="H36" i="21" s="1"/>
  <c r="AI35" i="21"/>
  <c r="S35" i="21"/>
  <c r="T35" i="21" s="1"/>
  <c r="G35" i="21"/>
  <c r="H35" i="21" s="1"/>
  <c r="AI34" i="21"/>
  <c r="S34" i="21"/>
  <c r="T34" i="21" s="1"/>
  <c r="G34" i="21"/>
  <c r="H34" i="21" s="1"/>
  <c r="AI33" i="21"/>
  <c r="S33" i="21"/>
  <c r="T33" i="21" s="1"/>
  <c r="G33" i="21"/>
  <c r="H33" i="21" s="1"/>
  <c r="AI32" i="21"/>
  <c r="S32" i="21"/>
  <c r="T32" i="21" s="1"/>
  <c r="G32" i="21"/>
  <c r="H32" i="21" s="1"/>
  <c r="AI31" i="21"/>
  <c r="S31" i="21"/>
  <c r="T31" i="21" s="1"/>
  <c r="G31" i="21"/>
  <c r="H31" i="21" s="1"/>
  <c r="AI30" i="21"/>
  <c r="S30" i="21"/>
  <c r="T30" i="21" s="1"/>
  <c r="G30" i="21"/>
  <c r="H30" i="21" s="1"/>
  <c r="AI29" i="21"/>
  <c r="S29" i="21"/>
  <c r="T29" i="21" s="1"/>
  <c r="G29" i="21"/>
  <c r="H29" i="21" s="1"/>
  <c r="AI28" i="21"/>
  <c r="S28" i="21"/>
  <c r="T28" i="21" s="1"/>
  <c r="G28" i="21"/>
  <c r="H28" i="21" s="1"/>
  <c r="AI27" i="21"/>
  <c r="S27" i="21"/>
  <c r="T27" i="21" s="1"/>
  <c r="G27" i="21"/>
  <c r="H27" i="21" s="1"/>
  <c r="AI26" i="21"/>
  <c r="S26" i="21"/>
  <c r="T26" i="21" s="1"/>
  <c r="G26" i="21"/>
  <c r="H26" i="21" s="1"/>
  <c r="AI25" i="21"/>
  <c r="S25" i="21"/>
  <c r="T25" i="21" s="1"/>
  <c r="G25" i="21"/>
  <c r="H25" i="21" s="1"/>
  <c r="AI24" i="21"/>
  <c r="S24" i="21"/>
  <c r="T24" i="21" s="1"/>
  <c r="G24" i="21"/>
  <c r="H24" i="21" s="1"/>
  <c r="AI23" i="21"/>
  <c r="S23" i="21"/>
  <c r="T23" i="21" s="1"/>
  <c r="G23" i="21"/>
  <c r="H23" i="21" s="1"/>
  <c r="AI22" i="21"/>
  <c r="S22" i="21"/>
  <c r="T22" i="21" s="1"/>
  <c r="G22" i="21"/>
  <c r="H22" i="21" s="1"/>
  <c r="AI21" i="21"/>
  <c r="S21" i="21"/>
  <c r="T21" i="21" s="1"/>
  <c r="G21" i="21"/>
  <c r="H21" i="21" s="1"/>
  <c r="AO20" i="21"/>
  <c r="AI20" i="21"/>
  <c r="S20" i="21"/>
  <c r="T20" i="21" s="1"/>
  <c r="G20" i="21"/>
  <c r="H20" i="21" s="1"/>
  <c r="AI19" i="21"/>
  <c r="S19" i="21"/>
  <c r="T19" i="21" s="1"/>
  <c r="G19" i="21"/>
  <c r="H19" i="21" s="1"/>
  <c r="AI18" i="21"/>
  <c r="S18" i="21"/>
  <c r="T18" i="21" s="1"/>
  <c r="G18" i="21"/>
  <c r="H18" i="21" s="1"/>
  <c r="AI17" i="21"/>
  <c r="S17" i="21"/>
  <c r="T17" i="21" s="1"/>
  <c r="G17" i="21"/>
  <c r="H17" i="21" s="1"/>
  <c r="AI16" i="21"/>
  <c r="S16" i="21"/>
  <c r="T16" i="21" s="1"/>
  <c r="G16" i="21"/>
  <c r="H16" i="21" s="1"/>
  <c r="AI15" i="21"/>
  <c r="S15" i="21"/>
  <c r="T15" i="21" s="1"/>
  <c r="G15" i="21"/>
  <c r="H15" i="21" s="1"/>
  <c r="AI14" i="21"/>
  <c r="S14" i="21"/>
  <c r="T14" i="21" s="1"/>
  <c r="G14" i="21"/>
  <c r="H14" i="21" s="1"/>
  <c r="AI13" i="21"/>
  <c r="S13" i="21"/>
  <c r="T13" i="21" s="1"/>
  <c r="G13" i="21"/>
  <c r="H13" i="21" s="1"/>
  <c r="AI12" i="21"/>
  <c r="S12" i="21"/>
  <c r="T12" i="21" s="1"/>
  <c r="G12" i="21"/>
  <c r="H12" i="21" s="1"/>
  <c r="AI11" i="21"/>
  <c r="S11" i="21"/>
  <c r="T11" i="21" s="1"/>
  <c r="G11" i="21"/>
  <c r="H11" i="21" s="1"/>
  <c r="AI10" i="21"/>
  <c r="S10" i="21"/>
  <c r="T10" i="21" s="1"/>
  <c r="G10" i="21"/>
  <c r="H10" i="21" s="1"/>
  <c r="AI9" i="21"/>
  <c r="S9" i="21"/>
  <c r="T9" i="21" s="1"/>
  <c r="G9" i="21"/>
  <c r="H9" i="21" s="1"/>
  <c r="AO8" i="21"/>
  <c r="AP8" i="21" s="1"/>
  <c r="AI8" i="21"/>
  <c r="S8" i="21"/>
  <c r="T8" i="21" s="1"/>
  <c r="G8" i="21"/>
  <c r="H8" i="21" s="1"/>
  <c r="AI7" i="21"/>
  <c r="S7" i="21"/>
  <c r="T7" i="21" s="1"/>
  <c r="G7" i="21"/>
  <c r="H7" i="21" s="1"/>
  <c r="AI6" i="21"/>
  <c r="S6" i="21"/>
  <c r="T6" i="21" s="1"/>
  <c r="G6" i="21"/>
  <c r="H6" i="21" s="1"/>
  <c r="AI5" i="21"/>
  <c r="S5" i="21"/>
  <c r="T5" i="21" s="1"/>
  <c r="G5" i="21"/>
  <c r="H5" i="21" s="1"/>
  <c r="AI4" i="21"/>
  <c r="AJ4" i="21" s="1"/>
  <c r="AK4" i="21" s="1"/>
  <c r="AB4" i="21"/>
  <c r="AB5" i="21" s="1"/>
  <c r="S4" i="21"/>
  <c r="T4" i="21" s="1"/>
  <c r="U4" i="21" s="1"/>
  <c r="V4" i="21" s="1"/>
  <c r="R4" i="21"/>
  <c r="W4" i="21" s="1"/>
  <c r="X4" i="21" s="1"/>
  <c r="Y4" i="21" s="1"/>
  <c r="Z4" i="21" s="1"/>
  <c r="G4" i="21"/>
  <c r="H4" i="21" s="1"/>
  <c r="F4" i="21"/>
  <c r="K4" i="21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35" i="21" s="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7" i="21" s="1"/>
  <c r="A78" i="21" s="1"/>
  <c r="A79" i="21" s="1"/>
  <c r="A80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93" i="21" s="1"/>
  <c r="A94" i="21" s="1"/>
  <c r="A95" i="21" s="1"/>
  <c r="A96" i="21" s="1"/>
  <c r="A97" i="21" s="1"/>
  <c r="A98" i="21" s="1"/>
  <c r="A99" i="21" s="1"/>
  <c r="A100" i="21" s="1"/>
  <c r="A101" i="21" s="1"/>
  <c r="A102" i="21" s="1"/>
  <c r="A103" i="21" s="1"/>
  <c r="A104" i="21" s="1"/>
  <c r="A105" i="21" s="1"/>
  <c r="A106" i="21" s="1"/>
  <c r="A107" i="21" s="1"/>
  <c r="A108" i="21" s="1"/>
  <c r="A109" i="21" s="1"/>
  <c r="A110" i="21" s="1"/>
  <c r="A111" i="21" s="1"/>
  <c r="A112" i="21" s="1"/>
  <c r="A113" i="21" s="1"/>
  <c r="A114" i="21" s="1"/>
  <c r="A115" i="21" s="1"/>
  <c r="A116" i="21" s="1"/>
  <c r="A117" i="21" s="1"/>
  <c r="A118" i="21" s="1"/>
  <c r="A119" i="21" s="1"/>
  <c r="A120" i="21" s="1"/>
  <c r="A121" i="21" s="1"/>
  <c r="A122" i="21" s="1"/>
  <c r="A123" i="21" s="1"/>
  <c r="A124" i="21" s="1"/>
  <c r="A125" i="21" s="1"/>
  <c r="A126" i="21" s="1"/>
  <c r="A127" i="21" s="1"/>
  <c r="A128" i="21" s="1"/>
  <c r="A129" i="21" s="1"/>
  <c r="A130" i="21" s="1"/>
  <c r="A131" i="21" s="1"/>
  <c r="A132" i="21" s="1"/>
  <c r="A133" i="21" s="1"/>
  <c r="A134" i="21" s="1"/>
  <c r="A135" i="21" s="1"/>
  <c r="A136" i="21" s="1"/>
  <c r="A137" i="21" s="1"/>
  <c r="A138" i="21" s="1"/>
  <c r="A139" i="21" s="1"/>
  <c r="A140" i="21" s="1"/>
  <c r="A141" i="21" s="1"/>
  <c r="A142" i="21" s="1"/>
  <c r="A143" i="21" s="1"/>
  <c r="A144" i="21" s="1"/>
  <c r="A145" i="21" s="1"/>
  <c r="A146" i="21" s="1"/>
  <c r="A147" i="21" s="1"/>
  <c r="A148" i="21" s="1"/>
  <c r="A149" i="21" s="1"/>
  <c r="A150" i="21" s="1"/>
  <c r="A151" i="21" s="1"/>
  <c r="A152" i="21" s="1"/>
  <c r="A153" i="21" s="1"/>
  <c r="A154" i="21" s="1"/>
  <c r="A155" i="21" s="1"/>
  <c r="A156" i="21" s="1"/>
  <c r="A157" i="21" s="1"/>
  <c r="A158" i="21" s="1"/>
  <c r="A159" i="21" s="1"/>
  <c r="A160" i="21" s="1"/>
  <c r="A161" i="21" s="1"/>
  <c r="A162" i="21" s="1"/>
  <c r="A163" i="21" s="1"/>
  <c r="A164" i="21" s="1"/>
  <c r="A165" i="21" s="1"/>
  <c r="A166" i="21" s="1"/>
  <c r="A167" i="21" s="1"/>
  <c r="A168" i="21" s="1"/>
  <c r="A169" i="21" s="1"/>
  <c r="A170" i="21" s="1"/>
  <c r="A171" i="21" s="1"/>
  <c r="A172" i="21" s="1"/>
  <c r="A173" i="21" s="1"/>
  <c r="A174" i="21" s="1"/>
  <c r="A175" i="21" s="1"/>
  <c r="A176" i="21" s="1"/>
  <c r="A177" i="21" s="1"/>
  <c r="A178" i="21" s="1"/>
  <c r="A179" i="21" s="1"/>
  <c r="A180" i="21" s="1"/>
  <c r="A181" i="21" s="1"/>
  <c r="A182" i="21" s="1"/>
  <c r="A183" i="21" s="1"/>
  <c r="A184" i="21" s="1"/>
  <c r="A185" i="21" s="1"/>
  <c r="A186" i="21" s="1"/>
  <c r="A187" i="21" s="1"/>
  <c r="A188" i="21" s="1"/>
  <c r="A189" i="21" s="1"/>
  <c r="A190" i="21" s="1"/>
  <c r="A191" i="21" s="1"/>
  <c r="A192" i="21" s="1"/>
  <c r="A193" i="21" s="1"/>
  <c r="A194" i="21" s="1"/>
  <c r="A195" i="21" s="1"/>
  <c r="A196" i="21" s="1"/>
  <c r="A197" i="21" s="1"/>
  <c r="A198" i="21" s="1"/>
  <c r="A199" i="21" s="1"/>
  <c r="A200" i="21" s="1"/>
  <c r="A201" i="21" s="1"/>
  <c r="A202" i="21" s="1"/>
  <c r="A203" i="21" s="1"/>
  <c r="A204" i="21" s="1"/>
  <c r="A205" i="21" s="1"/>
  <c r="A206" i="21" s="1"/>
  <c r="A207" i="21" s="1"/>
  <c r="A208" i="21" s="1"/>
  <c r="A209" i="21" s="1"/>
  <c r="A210" i="21" s="1"/>
  <c r="A211" i="21" s="1"/>
  <c r="A212" i="21" s="1"/>
  <c r="A213" i="21" s="1"/>
  <c r="A214" i="21" s="1"/>
  <c r="A215" i="21" s="1"/>
  <c r="A216" i="21" s="1"/>
  <c r="A217" i="21" s="1"/>
  <c r="A218" i="21" s="1"/>
  <c r="A219" i="21" s="1"/>
  <c r="A220" i="21" s="1"/>
  <c r="A221" i="21" s="1"/>
  <c r="A222" i="21" s="1"/>
  <c r="A223" i="21" s="1"/>
  <c r="A224" i="21" s="1"/>
  <c r="A225" i="21" s="1"/>
  <c r="A226" i="21" s="1"/>
  <c r="A227" i="21" s="1"/>
  <c r="A228" i="21" s="1"/>
  <c r="A229" i="21" s="1"/>
  <c r="A230" i="21" s="1"/>
  <c r="A231" i="21" s="1"/>
  <c r="A232" i="21" s="1"/>
  <c r="A233" i="21" s="1"/>
  <c r="A234" i="21" s="1"/>
  <c r="A235" i="21" s="1"/>
  <c r="A236" i="21" s="1"/>
  <c r="A237" i="21" s="1"/>
  <c r="A238" i="21" s="1"/>
  <c r="A239" i="21" s="1"/>
  <c r="A240" i="21" s="1"/>
  <c r="A241" i="21" s="1"/>
  <c r="A242" i="21" s="1"/>
  <c r="A243" i="21" s="1"/>
  <c r="A244" i="21" s="1"/>
  <c r="A245" i="21" s="1"/>
  <c r="A246" i="21" s="1"/>
  <c r="A247" i="21" s="1"/>
  <c r="A248" i="21" s="1"/>
  <c r="A249" i="21" s="1"/>
  <c r="A250" i="21" s="1"/>
  <c r="A251" i="21" s="1"/>
  <c r="A252" i="21" s="1"/>
  <c r="A253" i="21" s="1"/>
  <c r="A254" i="21" s="1"/>
  <c r="A255" i="21" s="1"/>
  <c r="AN3" i="21"/>
  <c r="W3" i="21"/>
  <c r="K3" i="21"/>
  <c r="AC4" i="21" l="1"/>
  <c r="AD4" i="21" s="1"/>
  <c r="AE4" i="21" s="1"/>
  <c r="AJ5" i="21"/>
  <c r="AJ6" i="21" s="1"/>
  <c r="AK6" i="21" s="1"/>
  <c r="R5" i="21"/>
  <c r="U5" i="21"/>
  <c r="V5" i="21" s="1"/>
  <c r="L4" i="21"/>
  <c r="M4" i="21" s="1"/>
  <c r="N4" i="21" s="1"/>
  <c r="AO19" i="21"/>
  <c r="AR19" i="21" s="1"/>
  <c r="AO27" i="21"/>
  <c r="AO22" i="21"/>
  <c r="AO26" i="21" s="1"/>
  <c r="AC5" i="21"/>
  <c r="AD5" i="21" s="1"/>
  <c r="AE5" i="21" s="1"/>
  <c r="AB6" i="21"/>
  <c r="AO17" i="21"/>
  <c r="I4" i="21"/>
  <c r="F5" i="21" l="1"/>
  <c r="F6" i="21" s="1"/>
  <c r="AK5" i="21"/>
  <c r="U6" i="21"/>
  <c r="V6" i="21" s="1"/>
  <c r="R6" i="21"/>
  <c r="W5" i="21"/>
  <c r="X5" i="21" s="1"/>
  <c r="Y5" i="21" s="1"/>
  <c r="Z5" i="21" s="1"/>
  <c r="AO23" i="21"/>
  <c r="AO21" i="21"/>
  <c r="U7" i="21"/>
  <c r="K5" i="21"/>
  <c r="L5" i="21" s="1"/>
  <c r="I5" i="21"/>
  <c r="J4" i="21"/>
  <c r="AJ7" i="21"/>
  <c r="AB7" i="21"/>
  <c r="AC6" i="21"/>
  <c r="AD6" i="21" s="1"/>
  <c r="AE6" i="21" s="1"/>
  <c r="W6" i="21" l="1"/>
  <c r="X6" i="21" s="1"/>
  <c r="Y6" i="21" s="1"/>
  <c r="Z6" i="21" s="1"/>
  <c r="R7" i="21"/>
  <c r="J5" i="21"/>
  <c r="I6" i="21"/>
  <c r="M5" i="21"/>
  <c r="N5" i="21" s="1"/>
  <c r="AB8" i="21"/>
  <c r="AC7" i="21"/>
  <c r="AD7" i="21" s="1"/>
  <c r="AE7" i="21" s="1"/>
  <c r="AK7" i="21"/>
  <c r="AJ8" i="21"/>
  <c r="K6" i="21"/>
  <c r="L6" i="21" s="1"/>
  <c r="F7" i="21"/>
  <c r="V7" i="21"/>
  <c r="U8" i="21"/>
  <c r="W7" i="21" l="1"/>
  <c r="X7" i="21" s="1"/>
  <c r="Y7" i="21" s="1"/>
  <c r="Z7" i="21" s="1"/>
  <c r="R8" i="21"/>
  <c r="AK8" i="21"/>
  <c r="AJ9" i="21"/>
  <c r="I7" i="21"/>
  <c r="J6" i="21"/>
  <c r="V8" i="21"/>
  <c r="U9" i="21"/>
  <c r="F8" i="21"/>
  <c r="K7" i="21"/>
  <c r="L7" i="21" s="1"/>
  <c r="AB9" i="21"/>
  <c r="AC8" i="21"/>
  <c r="AD8" i="21" s="1"/>
  <c r="AE8" i="21" s="1"/>
  <c r="M6" i="21"/>
  <c r="N6" i="21" s="1"/>
  <c r="W8" i="21" l="1"/>
  <c r="X8" i="21" s="1"/>
  <c r="Y8" i="21" s="1"/>
  <c r="Z8" i="21" s="1"/>
  <c r="R9" i="21"/>
  <c r="J7" i="21"/>
  <c r="I8" i="21"/>
  <c r="AJ10" i="21"/>
  <c r="AK9" i="21"/>
  <c r="M7" i="21"/>
  <c r="N7" i="21" s="1"/>
  <c r="K8" i="21"/>
  <c r="L8" i="21" s="1"/>
  <c r="F9" i="21"/>
  <c r="AB10" i="21"/>
  <c r="AC9" i="21"/>
  <c r="AD9" i="21" s="1"/>
  <c r="AE9" i="21" s="1"/>
  <c r="U10" i="21"/>
  <c r="V9" i="21"/>
  <c r="R10" i="21" l="1"/>
  <c r="W9" i="21"/>
  <c r="X9" i="21" s="1"/>
  <c r="Y9" i="21" s="1"/>
  <c r="Z9" i="21" s="1"/>
  <c r="M8" i="21"/>
  <c r="N8" i="21" s="1"/>
  <c r="J8" i="21"/>
  <c r="I9" i="21"/>
  <c r="AK10" i="21"/>
  <c r="AJ11" i="21"/>
  <c r="K9" i="21"/>
  <c r="L9" i="21" s="1"/>
  <c r="F10" i="21"/>
  <c r="V10" i="21"/>
  <c r="U11" i="21"/>
  <c r="AB11" i="21"/>
  <c r="AC10" i="21"/>
  <c r="AD10" i="21" s="1"/>
  <c r="AE10" i="21" s="1"/>
  <c r="W10" i="21" l="1"/>
  <c r="X10" i="21" s="1"/>
  <c r="Y10" i="21" s="1"/>
  <c r="Z10" i="21" s="1"/>
  <c r="R11" i="21"/>
  <c r="AJ12" i="21"/>
  <c r="AK11" i="21"/>
  <c r="J9" i="21"/>
  <c r="I10" i="21"/>
  <c r="AB12" i="21"/>
  <c r="AC11" i="21"/>
  <c r="AD11" i="21" s="1"/>
  <c r="AE11" i="21" s="1"/>
  <c r="V11" i="21"/>
  <c r="U12" i="21"/>
  <c r="F11" i="21"/>
  <c r="K10" i="21"/>
  <c r="L10" i="21" s="1"/>
  <c r="M9" i="21"/>
  <c r="N9" i="21" s="1"/>
  <c r="M10" i="21" l="1"/>
  <c r="N10" i="21" s="1"/>
  <c r="W11" i="21"/>
  <c r="X11" i="21" s="1"/>
  <c r="Y11" i="21" s="1"/>
  <c r="Z11" i="21" s="1"/>
  <c r="R12" i="21"/>
  <c r="AB13" i="21"/>
  <c r="AC12" i="21"/>
  <c r="AD12" i="21" s="1"/>
  <c r="AE12" i="21" s="1"/>
  <c r="J10" i="21"/>
  <c r="I11" i="21"/>
  <c r="F12" i="21"/>
  <c r="K11" i="21"/>
  <c r="L11" i="21" s="1"/>
  <c r="M11" i="21" s="1"/>
  <c r="N11" i="21" s="1"/>
  <c r="V12" i="21"/>
  <c r="U13" i="21"/>
  <c r="AK12" i="21"/>
  <c r="AJ13" i="21"/>
  <c r="W12" i="21" l="1"/>
  <c r="X12" i="21" s="1"/>
  <c r="Y12" i="21" s="1"/>
  <c r="Z12" i="21" s="1"/>
  <c r="R13" i="21"/>
  <c r="V13" i="21"/>
  <c r="U14" i="21"/>
  <c r="I12" i="21"/>
  <c r="J11" i="21"/>
  <c r="F13" i="21"/>
  <c r="K12" i="21"/>
  <c r="L12" i="21" s="1"/>
  <c r="M12" i="21" s="1"/>
  <c r="N12" i="21" s="1"/>
  <c r="AJ14" i="21"/>
  <c r="AK13" i="21"/>
  <c r="AC13" i="21"/>
  <c r="AD13" i="21" s="1"/>
  <c r="AE13" i="21" s="1"/>
  <c r="AB14" i="21"/>
  <c r="W13" i="21" l="1"/>
  <c r="X13" i="21" s="1"/>
  <c r="Y13" i="21" s="1"/>
  <c r="Z13" i="21" s="1"/>
  <c r="R14" i="21"/>
  <c r="F14" i="21"/>
  <c r="K13" i="21"/>
  <c r="L13" i="21" s="1"/>
  <c r="M13" i="21" s="1"/>
  <c r="N13" i="21" s="1"/>
  <c r="J12" i="21"/>
  <c r="I13" i="21"/>
  <c r="V14" i="21"/>
  <c r="U15" i="21"/>
  <c r="AK14" i="21"/>
  <c r="AJ15" i="21"/>
  <c r="AC14" i="21"/>
  <c r="AD14" i="21" s="1"/>
  <c r="AE14" i="21" s="1"/>
  <c r="AB15" i="21"/>
  <c r="W14" i="21" l="1"/>
  <c r="X14" i="21" s="1"/>
  <c r="Y14" i="21" s="1"/>
  <c r="Z14" i="21" s="1"/>
  <c r="R15" i="21"/>
  <c r="AB16" i="21"/>
  <c r="AC15" i="21"/>
  <c r="AD15" i="21" s="1"/>
  <c r="AE15" i="21" s="1"/>
  <c r="J13" i="21"/>
  <c r="I14" i="21"/>
  <c r="AJ16" i="21"/>
  <c r="AK15" i="21"/>
  <c r="V15" i="21"/>
  <c r="U16" i="21"/>
  <c r="F15" i="21"/>
  <c r="K14" i="21"/>
  <c r="L14" i="21" s="1"/>
  <c r="M14" i="21" s="1"/>
  <c r="N14" i="21" s="1"/>
  <c r="R16" i="21" l="1"/>
  <c r="W15" i="21"/>
  <c r="X15" i="21" s="1"/>
  <c r="Y15" i="21" s="1"/>
  <c r="Z15" i="21" s="1"/>
  <c r="K15" i="21"/>
  <c r="L15" i="21" s="1"/>
  <c r="M15" i="21" s="1"/>
  <c r="N15" i="21" s="1"/>
  <c r="F16" i="21"/>
  <c r="AK16" i="21"/>
  <c r="AJ17" i="21"/>
  <c r="V16" i="21"/>
  <c r="U17" i="21"/>
  <c r="J14" i="21"/>
  <c r="I15" i="21"/>
  <c r="AC16" i="21"/>
  <c r="AD16" i="21" s="1"/>
  <c r="AE16" i="21" s="1"/>
  <c r="AB17" i="21"/>
  <c r="W16" i="21" l="1"/>
  <c r="X16" i="21" s="1"/>
  <c r="Y16" i="21" s="1"/>
  <c r="Z16" i="21" s="1"/>
  <c r="R17" i="21"/>
  <c r="AK17" i="21"/>
  <c r="AJ18" i="21"/>
  <c r="AB18" i="21"/>
  <c r="AC17" i="21"/>
  <c r="AD17" i="21" s="1"/>
  <c r="AE17" i="21" s="1"/>
  <c r="J15" i="21"/>
  <c r="I16" i="21"/>
  <c r="F17" i="21"/>
  <c r="K16" i="21"/>
  <c r="L16" i="21" s="1"/>
  <c r="M16" i="21" s="1"/>
  <c r="N16" i="21" s="1"/>
  <c r="V17" i="21"/>
  <c r="U18" i="21"/>
  <c r="W17" i="21" l="1"/>
  <c r="X17" i="21" s="1"/>
  <c r="Y17" i="21" s="1"/>
  <c r="Z17" i="21" s="1"/>
  <c r="R18" i="21"/>
  <c r="AK18" i="21"/>
  <c r="AJ19" i="21"/>
  <c r="V18" i="21"/>
  <c r="U19" i="21"/>
  <c r="F18" i="21"/>
  <c r="K17" i="21"/>
  <c r="L17" i="21" s="1"/>
  <c r="M17" i="21" s="1"/>
  <c r="N17" i="21" s="1"/>
  <c r="AB19" i="21"/>
  <c r="AC18" i="21"/>
  <c r="AD18" i="21" s="1"/>
  <c r="AE18" i="21" s="1"/>
  <c r="J16" i="21"/>
  <c r="I17" i="21"/>
  <c r="R19" i="21" l="1"/>
  <c r="W18" i="21"/>
  <c r="X18" i="21" s="1"/>
  <c r="Y18" i="21" s="1"/>
  <c r="Z18" i="21" s="1"/>
  <c r="K18" i="21"/>
  <c r="L18" i="21" s="1"/>
  <c r="M18" i="21" s="1"/>
  <c r="N18" i="21" s="1"/>
  <c r="F19" i="21"/>
  <c r="J17" i="21"/>
  <c r="I18" i="21"/>
  <c r="V19" i="21"/>
  <c r="U20" i="21"/>
  <c r="AJ20" i="21"/>
  <c r="AK19" i="21"/>
  <c r="AC19" i="21"/>
  <c r="AD19" i="21" s="1"/>
  <c r="AE19" i="21" s="1"/>
  <c r="AB20" i="21"/>
  <c r="R20" i="21" l="1"/>
  <c r="W19" i="21"/>
  <c r="X19" i="21" s="1"/>
  <c r="Y19" i="21" s="1"/>
  <c r="Z19" i="21" s="1"/>
  <c r="AB21" i="21"/>
  <c r="AC20" i="21"/>
  <c r="AD20" i="21" s="1"/>
  <c r="AE20" i="21" s="1"/>
  <c r="J18" i="21"/>
  <c r="I19" i="21"/>
  <c r="F20" i="21"/>
  <c r="K19" i="21"/>
  <c r="L19" i="21" s="1"/>
  <c r="M19" i="21" s="1"/>
  <c r="N19" i="21" s="1"/>
  <c r="AJ21" i="21"/>
  <c r="AK20" i="21"/>
  <c r="V20" i="21"/>
  <c r="U21" i="21"/>
  <c r="W20" i="21" l="1"/>
  <c r="X20" i="21" s="1"/>
  <c r="Y20" i="21" s="1"/>
  <c r="Z20" i="21" s="1"/>
  <c r="R21" i="21"/>
  <c r="K20" i="21"/>
  <c r="L20" i="21" s="1"/>
  <c r="M20" i="21" s="1"/>
  <c r="N20" i="21" s="1"/>
  <c r="F21" i="21"/>
  <c r="V21" i="21"/>
  <c r="U22" i="21"/>
  <c r="J19" i="21"/>
  <c r="I20" i="21"/>
  <c r="AK21" i="21"/>
  <c r="AJ22" i="21"/>
  <c r="AC21" i="21"/>
  <c r="AD21" i="21" s="1"/>
  <c r="AE21" i="21" s="1"/>
  <c r="AB22" i="21"/>
  <c r="R22" i="21" l="1"/>
  <c r="W21" i="21"/>
  <c r="X21" i="21" s="1"/>
  <c r="Y21" i="21" s="1"/>
  <c r="Z21" i="21" s="1"/>
  <c r="AC22" i="21"/>
  <c r="AD22" i="21" s="1"/>
  <c r="AE22" i="21" s="1"/>
  <c r="AB23" i="21"/>
  <c r="V22" i="21"/>
  <c r="U23" i="21"/>
  <c r="AJ23" i="21"/>
  <c r="AK22" i="21"/>
  <c r="K21" i="21"/>
  <c r="L21" i="21" s="1"/>
  <c r="M21" i="21" s="1"/>
  <c r="N21" i="21" s="1"/>
  <c r="F22" i="21"/>
  <c r="J20" i="21"/>
  <c r="I21" i="21"/>
  <c r="W22" i="21" l="1"/>
  <c r="X22" i="21" s="1"/>
  <c r="Y22" i="21" s="1"/>
  <c r="Z22" i="21" s="1"/>
  <c r="R23" i="21"/>
  <c r="AK23" i="21"/>
  <c r="AJ24" i="21"/>
  <c r="J21" i="21"/>
  <c r="I22" i="21"/>
  <c r="V23" i="21"/>
  <c r="U24" i="21"/>
  <c r="F23" i="21"/>
  <c r="K22" i="21"/>
  <c r="L22" i="21" s="1"/>
  <c r="M22" i="21" s="1"/>
  <c r="N22" i="21" s="1"/>
  <c r="AB24" i="21"/>
  <c r="AC23" i="21"/>
  <c r="AD23" i="21" s="1"/>
  <c r="AE23" i="21" s="1"/>
  <c r="W23" i="21" l="1"/>
  <c r="X23" i="21" s="1"/>
  <c r="Y23" i="21" s="1"/>
  <c r="Z23" i="21" s="1"/>
  <c r="R24" i="21"/>
  <c r="J22" i="21"/>
  <c r="I23" i="21"/>
  <c r="AC24" i="21"/>
  <c r="AD24" i="21" s="1"/>
  <c r="AE24" i="21" s="1"/>
  <c r="AB25" i="21"/>
  <c r="AK24" i="21"/>
  <c r="AJ25" i="21"/>
  <c r="K23" i="21"/>
  <c r="L23" i="21" s="1"/>
  <c r="M23" i="21" s="1"/>
  <c r="N23" i="21" s="1"/>
  <c r="F24" i="21"/>
  <c r="V24" i="21"/>
  <c r="U25" i="21"/>
  <c r="R25" i="21" l="1"/>
  <c r="W24" i="21"/>
  <c r="X24" i="21" s="1"/>
  <c r="Y24" i="21" s="1"/>
  <c r="Z24" i="21" s="1"/>
  <c r="AJ26" i="21"/>
  <c r="AK25" i="21"/>
  <c r="V25" i="21"/>
  <c r="U26" i="21"/>
  <c r="AC25" i="21"/>
  <c r="AD25" i="21" s="1"/>
  <c r="AE25" i="21" s="1"/>
  <c r="AB26" i="21"/>
  <c r="K24" i="21"/>
  <c r="L24" i="21" s="1"/>
  <c r="M24" i="21" s="1"/>
  <c r="N24" i="21" s="1"/>
  <c r="F25" i="21"/>
  <c r="J23" i="21"/>
  <c r="I24" i="21"/>
  <c r="W25" i="21" l="1"/>
  <c r="X25" i="21" s="1"/>
  <c r="Y25" i="21" s="1"/>
  <c r="Z25" i="21" s="1"/>
  <c r="R26" i="21"/>
  <c r="J24" i="21"/>
  <c r="I25" i="21"/>
  <c r="V26" i="21"/>
  <c r="U27" i="21"/>
  <c r="F26" i="21"/>
  <c r="K25" i="21"/>
  <c r="L25" i="21" s="1"/>
  <c r="M25" i="21" s="1"/>
  <c r="N25" i="21" s="1"/>
  <c r="AK26" i="21"/>
  <c r="AJ27" i="21"/>
  <c r="AB27" i="21"/>
  <c r="AC26" i="21"/>
  <c r="AD26" i="21" s="1"/>
  <c r="AE26" i="21" s="1"/>
  <c r="W26" i="21" l="1"/>
  <c r="X26" i="21" s="1"/>
  <c r="Y26" i="21" s="1"/>
  <c r="Z26" i="21" s="1"/>
  <c r="R27" i="21"/>
  <c r="K26" i="21"/>
  <c r="L26" i="21" s="1"/>
  <c r="M26" i="21" s="1"/>
  <c r="N26" i="21" s="1"/>
  <c r="F27" i="21"/>
  <c r="V27" i="21"/>
  <c r="U28" i="21"/>
  <c r="AC27" i="21"/>
  <c r="AD27" i="21" s="1"/>
  <c r="AE27" i="21" s="1"/>
  <c r="AB28" i="21"/>
  <c r="AJ28" i="21"/>
  <c r="AK27" i="21"/>
  <c r="J25" i="21"/>
  <c r="I26" i="21"/>
  <c r="R28" i="21" l="1"/>
  <c r="W27" i="21"/>
  <c r="X27" i="21" s="1"/>
  <c r="Y27" i="21" s="1"/>
  <c r="Z27" i="21" s="1"/>
  <c r="J26" i="21"/>
  <c r="I27" i="21"/>
  <c r="V28" i="21"/>
  <c r="U29" i="21"/>
  <c r="K27" i="21"/>
  <c r="L27" i="21" s="1"/>
  <c r="M27" i="21" s="1"/>
  <c r="N27" i="21" s="1"/>
  <c r="F28" i="21"/>
  <c r="AJ29" i="21"/>
  <c r="AK28" i="21"/>
  <c r="AB29" i="21"/>
  <c r="AC28" i="21"/>
  <c r="AD28" i="21" s="1"/>
  <c r="AE28" i="21" s="1"/>
  <c r="R29" i="21" l="1"/>
  <c r="W28" i="21"/>
  <c r="X28" i="21" s="1"/>
  <c r="Y28" i="21" s="1"/>
  <c r="Z28" i="21" s="1"/>
  <c r="F29" i="21"/>
  <c r="K28" i="21"/>
  <c r="L28" i="21" s="1"/>
  <c r="M28" i="21" s="1"/>
  <c r="N28" i="21" s="1"/>
  <c r="V29" i="21"/>
  <c r="U30" i="21"/>
  <c r="AB30" i="21"/>
  <c r="AC29" i="21"/>
  <c r="AD29" i="21" s="1"/>
  <c r="AE29" i="21" s="1"/>
  <c r="J27" i="21"/>
  <c r="I28" i="21"/>
  <c r="AK29" i="21"/>
  <c r="AJ30" i="21"/>
  <c r="R30" i="21" l="1"/>
  <c r="W29" i="21"/>
  <c r="X29" i="21" s="1"/>
  <c r="Y29" i="21" s="1"/>
  <c r="Z29" i="21" s="1"/>
  <c r="AJ31" i="21"/>
  <c r="AK30" i="21"/>
  <c r="V30" i="21"/>
  <c r="U31" i="21"/>
  <c r="AB31" i="21"/>
  <c r="AC30" i="21"/>
  <c r="AD30" i="21" s="1"/>
  <c r="AE30" i="21" s="1"/>
  <c r="J28" i="21"/>
  <c r="I29" i="21"/>
  <c r="K29" i="21"/>
  <c r="L29" i="21" s="1"/>
  <c r="M29" i="21" s="1"/>
  <c r="N29" i="21" s="1"/>
  <c r="F30" i="21"/>
  <c r="R31" i="21" l="1"/>
  <c r="W30" i="21"/>
  <c r="X30" i="21" s="1"/>
  <c r="Y30" i="21" s="1"/>
  <c r="Z30" i="21" s="1"/>
  <c r="K30" i="21"/>
  <c r="L30" i="21" s="1"/>
  <c r="M30" i="21" s="1"/>
  <c r="N30" i="21" s="1"/>
  <c r="F31" i="21"/>
  <c r="J29" i="21"/>
  <c r="I30" i="21"/>
  <c r="V31" i="21"/>
  <c r="U32" i="21"/>
  <c r="AB32" i="21"/>
  <c r="AC31" i="21"/>
  <c r="AD31" i="21" s="1"/>
  <c r="AE31" i="21" s="1"/>
  <c r="AK31" i="21"/>
  <c r="AJ32" i="21"/>
  <c r="R32" i="21" l="1"/>
  <c r="W31" i="21"/>
  <c r="X31" i="21" s="1"/>
  <c r="Y31" i="21" s="1"/>
  <c r="Z31" i="21" s="1"/>
  <c r="AJ33" i="21"/>
  <c r="AK32" i="21"/>
  <c r="J30" i="21"/>
  <c r="I31" i="21"/>
  <c r="AB33" i="21"/>
  <c r="AC32" i="21"/>
  <c r="AD32" i="21" s="1"/>
  <c r="AE32" i="21" s="1"/>
  <c r="V32" i="21"/>
  <c r="U33" i="21"/>
  <c r="K31" i="21"/>
  <c r="L31" i="21" s="1"/>
  <c r="M31" i="21" s="1"/>
  <c r="N31" i="21" s="1"/>
  <c r="F32" i="21"/>
  <c r="W32" i="21" l="1"/>
  <c r="X32" i="21" s="1"/>
  <c r="Y32" i="21" s="1"/>
  <c r="Z32" i="21" s="1"/>
  <c r="R33" i="21"/>
  <c r="F33" i="21"/>
  <c r="K32" i="21"/>
  <c r="L32" i="21" s="1"/>
  <c r="M32" i="21" s="1"/>
  <c r="N32" i="21" s="1"/>
  <c r="V33" i="21"/>
  <c r="U34" i="21"/>
  <c r="J31" i="21"/>
  <c r="I32" i="21"/>
  <c r="AB34" i="21"/>
  <c r="AC33" i="21"/>
  <c r="AD33" i="21" s="1"/>
  <c r="AE33" i="21" s="1"/>
  <c r="AK33" i="21"/>
  <c r="AJ34" i="21"/>
  <c r="R34" i="21" l="1"/>
  <c r="W33" i="21"/>
  <c r="X33" i="21" s="1"/>
  <c r="Y33" i="21" s="1"/>
  <c r="Z33" i="21" s="1"/>
  <c r="AJ35" i="21"/>
  <c r="AK34" i="21"/>
  <c r="V34" i="21"/>
  <c r="U35" i="21"/>
  <c r="AB35" i="21"/>
  <c r="AC34" i="21"/>
  <c r="AD34" i="21" s="1"/>
  <c r="AE34" i="21" s="1"/>
  <c r="J32" i="21"/>
  <c r="I33" i="21"/>
  <c r="K33" i="21"/>
  <c r="L33" i="21" s="1"/>
  <c r="M33" i="21" s="1"/>
  <c r="N33" i="21" s="1"/>
  <c r="F34" i="21"/>
  <c r="W34" i="21" l="1"/>
  <c r="X34" i="21" s="1"/>
  <c r="Y34" i="21" s="1"/>
  <c r="Z34" i="21" s="1"/>
  <c r="R35" i="21"/>
  <c r="F35" i="21"/>
  <c r="K34" i="21"/>
  <c r="L34" i="21" s="1"/>
  <c r="M34" i="21" s="1"/>
  <c r="N34" i="21" s="1"/>
  <c r="J33" i="21"/>
  <c r="I34" i="21"/>
  <c r="V35" i="21"/>
  <c r="U36" i="21"/>
  <c r="AB36" i="21"/>
  <c r="AC35" i="21"/>
  <c r="AD35" i="21" s="1"/>
  <c r="AE35" i="21" s="1"/>
  <c r="AK35" i="21"/>
  <c r="AJ36" i="21"/>
  <c r="R36" i="21" l="1"/>
  <c r="W35" i="21"/>
  <c r="X35" i="21" s="1"/>
  <c r="Y35" i="21" s="1"/>
  <c r="Z35" i="21" s="1"/>
  <c r="AJ37" i="21"/>
  <c r="AK36" i="21"/>
  <c r="J34" i="21"/>
  <c r="I35" i="21"/>
  <c r="AB37" i="21"/>
  <c r="AC36" i="21"/>
  <c r="AD36" i="21" s="1"/>
  <c r="AE36" i="21" s="1"/>
  <c r="V36" i="21"/>
  <c r="U37" i="21"/>
  <c r="K35" i="21"/>
  <c r="L35" i="21" s="1"/>
  <c r="M35" i="21" s="1"/>
  <c r="N35" i="21" s="1"/>
  <c r="F36" i="21"/>
  <c r="W36" i="21" l="1"/>
  <c r="X36" i="21" s="1"/>
  <c r="Y36" i="21" s="1"/>
  <c r="Z36" i="21" s="1"/>
  <c r="R37" i="21"/>
  <c r="F37" i="21"/>
  <c r="K36" i="21"/>
  <c r="L36" i="21" s="1"/>
  <c r="M36" i="21" s="1"/>
  <c r="N36" i="21" s="1"/>
  <c r="V37" i="21"/>
  <c r="U38" i="21"/>
  <c r="J35" i="21"/>
  <c r="I36" i="21"/>
  <c r="AB38" i="21"/>
  <c r="AC37" i="21"/>
  <c r="AD37" i="21" s="1"/>
  <c r="AE37" i="21" s="1"/>
  <c r="AK37" i="21"/>
  <c r="AJ38" i="21"/>
  <c r="R38" i="21" l="1"/>
  <c r="W37" i="21"/>
  <c r="X37" i="21" s="1"/>
  <c r="Y37" i="21" s="1"/>
  <c r="Z37" i="21" s="1"/>
  <c r="AJ39" i="21"/>
  <c r="AK38" i="21"/>
  <c r="V38" i="21"/>
  <c r="U39" i="21"/>
  <c r="AB39" i="21"/>
  <c r="AC38" i="21"/>
  <c r="AD38" i="21" s="1"/>
  <c r="AE38" i="21" s="1"/>
  <c r="J36" i="21"/>
  <c r="I37" i="21"/>
  <c r="K37" i="21"/>
  <c r="L37" i="21" s="1"/>
  <c r="M37" i="21" s="1"/>
  <c r="N37" i="21" s="1"/>
  <c r="F38" i="21"/>
  <c r="W38" i="21" l="1"/>
  <c r="X38" i="21" s="1"/>
  <c r="Y38" i="21" s="1"/>
  <c r="Z38" i="21" s="1"/>
  <c r="R39" i="21"/>
  <c r="F39" i="21"/>
  <c r="K38" i="21"/>
  <c r="L38" i="21" s="1"/>
  <c r="M38" i="21" s="1"/>
  <c r="N38" i="21" s="1"/>
  <c r="J37" i="21"/>
  <c r="I38" i="21"/>
  <c r="V39" i="21"/>
  <c r="U40" i="21"/>
  <c r="AB40" i="21"/>
  <c r="AC39" i="21"/>
  <c r="AD39" i="21" s="1"/>
  <c r="AE39" i="21" s="1"/>
  <c r="AK39" i="21"/>
  <c r="AJ40" i="21"/>
  <c r="R40" i="21" l="1"/>
  <c r="W39" i="21"/>
  <c r="X39" i="21" s="1"/>
  <c r="Y39" i="21" s="1"/>
  <c r="Z39" i="21" s="1"/>
  <c r="AJ41" i="21"/>
  <c r="AK40" i="21"/>
  <c r="J38" i="21"/>
  <c r="I39" i="21"/>
  <c r="AB41" i="21"/>
  <c r="AC40" i="21"/>
  <c r="AD40" i="21" s="1"/>
  <c r="AE40" i="21" s="1"/>
  <c r="V40" i="21"/>
  <c r="U41" i="21"/>
  <c r="K39" i="21"/>
  <c r="L39" i="21" s="1"/>
  <c r="M39" i="21" s="1"/>
  <c r="N39" i="21" s="1"/>
  <c r="F40" i="21"/>
  <c r="W40" i="21" l="1"/>
  <c r="X40" i="21" s="1"/>
  <c r="Y40" i="21" s="1"/>
  <c r="Z40" i="21" s="1"/>
  <c r="R41" i="21"/>
  <c r="F41" i="21"/>
  <c r="K40" i="21"/>
  <c r="L40" i="21" s="1"/>
  <c r="M40" i="21" s="1"/>
  <c r="N40" i="21" s="1"/>
  <c r="V41" i="21"/>
  <c r="U42" i="21"/>
  <c r="J39" i="21"/>
  <c r="I40" i="21"/>
  <c r="AB42" i="21"/>
  <c r="AC41" i="21"/>
  <c r="AD41" i="21" s="1"/>
  <c r="AE41" i="21" s="1"/>
  <c r="AK41" i="21"/>
  <c r="AJ42" i="21"/>
  <c r="W41" i="21" l="1"/>
  <c r="X41" i="21" s="1"/>
  <c r="Y41" i="21" s="1"/>
  <c r="Z41" i="21" s="1"/>
  <c r="R42" i="21"/>
  <c r="AJ43" i="21"/>
  <c r="AK42" i="21"/>
  <c r="J40" i="21"/>
  <c r="I41" i="21"/>
  <c r="V42" i="21"/>
  <c r="U43" i="21"/>
  <c r="AB43" i="21"/>
  <c r="AC42" i="21"/>
  <c r="AD42" i="21" s="1"/>
  <c r="AE42" i="21" s="1"/>
  <c r="K41" i="21"/>
  <c r="L41" i="21" s="1"/>
  <c r="M41" i="21" s="1"/>
  <c r="N41" i="21" s="1"/>
  <c r="F42" i="21"/>
  <c r="R43" i="21" l="1"/>
  <c r="W42" i="21"/>
  <c r="X42" i="21" s="1"/>
  <c r="Y42" i="21" s="1"/>
  <c r="Z42" i="21" s="1"/>
  <c r="F43" i="21"/>
  <c r="K42" i="21"/>
  <c r="L42" i="21" s="1"/>
  <c r="M42" i="21" s="1"/>
  <c r="N42" i="21" s="1"/>
  <c r="V43" i="21"/>
  <c r="U44" i="21"/>
  <c r="J41" i="21"/>
  <c r="I42" i="21"/>
  <c r="AB44" i="21"/>
  <c r="AC43" i="21"/>
  <c r="AD43" i="21" s="1"/>
  <c r="AE43" i="21" s="1"/>
  <c r="AK43" i="21"/>
  <c r="AJ44" i="21"/>
  <c r="R44" i="21" l="1"/>
  <c r="W43" i="21"/>
  <c r="X43" i="21" s="1"/>
  <c r="Y43" i="21" s="1"/>
  <c r="Z43" i="21" s="1"/>
  <c r="AJ45" i="21"/>
  <c r="AK44" i="21"/>
  <c r="J42" i="21"/>
  <c r="I43" i="21"/>
  <c r="V44" i="21"/>
  <c r="U45" i="21"/>
  <c r="AB45" i="21"/>
  <c r="AC44" i="21"/>
  <c r="AD44" i="21" s="1"/>
  <c r="AE44" i="21" s="1"/>
  <c r="K43" i="21"/>
  <c r="L43" i="21" s="1"/>
  <c r="M43" i="21" s="1"/>
  <c r="N43" i="21" s="1"/>
  <c r="F44" i="21"/>
  <c r="W44" i="21" l="1"/>
  <c r="X44" i="21" s="1"/>
  <c r="Y44" i="21" s="1"/>
  <c r="Z44" i="21" s="1"/>
  <c r="R45" i="21"/>
  <c r="F45" i="21"/>
  <c r="K44" i="21"/>
  <c r="L44" i="21" s="1"/>
  <c r="M44" i="21" s="1"/>
  <c r="N44" i="21" s="1"/>
  <c r="V45" i="21"/>
  <c r="U46" i="21"/>
  <c r="J43" i="21"/>
  <c r="I44" i="21"/>
  <c r="AB46" i="21"/>
  <c r="AC45" i="21"/>
  <c r="AD45" i="21" s="1"/>
  <c r="AE45" i="21" s="1"/>
  <c r="AK45" i="21"/>
  <c r="AJ46" i="21"/>
  <c r="R46" i="21" l="1"/>
  <c r="W45" i="21"/>
  <c r="X45" i="21" s="1"/>
  <c r="Y45" i="21" s="1"/>
  <c r="Z45" i="21" s="1"/>
  <c r="J44" i="21"/>
  <c r="I45" i="21"/>
  <c r="V46" i="21"/>
  <c r="U47" i="21"/>
  <c r="AJ47" i="21"/>
  <c r="AK46" i="21"/>
  <c r="AB47" i="21"/>
  <c r="AC46" i="21"/>
  <c r="AD46" i="21" s="1"/>
  <c r="AE46" i="21" s="1"/>
  <c r="K45" i="21"/>
  <c r="L45" i="21" s="1"/>
  <c r="M45" i="21" s="1"/>
  <c r="N45" i="21" s="1"/>
  <c r="F46" i="21"/>
  <c r="W46" i="21" l="1"/>
  <c r="X46" i="21" s="1"/>
  <c r="Y46" i="21" s="1"/>
  <c r="Z46" i="21" s="1"/>
  <c r="R47" i="21"/>
  <c r="F47" i="21"/>
  <c r="K46" i="21"/>
  <c r="L46" i="21" s="1"/>
  <c r="M46" i="21" s="1"/>
  <c r="N46" i="21" s="1"/>
  <c r="AB48" i="21"/>
  <c r="AC47" i="21"/>
  <c r="AD47" i="21" s="1"/>
  <c r="AE47" i="21" s="1"/>
  <c r="J45" i="21"/>
  <c r="I46" i="21"/>
  <c r="V47" i="21"/>
  <c r="U48" i="21"/>
  <c r="AK47" i="21"/>
  <c r="AJ48" i="21"/>
  <c r="R48" i="21" l="1"/>
  <c r="W47" i="21"/>
  <c r="X47" i="21" s="1"/>
  <c r="Y47" i="21" s="1"/>
  <c r="Z47" i="21" s="1"/>
  <c r="AJ49" i="21"/>
  <c r="AK48" i="21"/>
  <c r="V48" i="21"/>
  <c r="U49" i="21"/>
  <c r="AB49" i="21"/>
  <c r="AC48" i="21"/>
  <c r="AD48" i="21" s="1"/>
  <c r="AE48" i="21" s="1"/>
  <c r="J46" i="21"/>
  <c r="I47" i="21"/>
  <c r="K47" i="21"/>
  <c r="L47" i="21" s="1"/>
  <c r="M47" i="21" s="1"/>
  <c r="N47" i="21" s="1"/>
  <c r="F48" i="21"/>
  <c r="W48" i="21" l="1"/>
  <c r="X48" i="21" s="1"/>
  <c r="Y48" i="21" s="1"/>
  <c r="Z48" i="21" s="1"/>
  <c r="R49" i="21"/>
  <c r="F49" i="21"/>
  <c r="K48" i="21"/>
  <c r="L48" i="21" s="1"/>
  <c r="M48" i="21" s="1"/>
  <c r="N48" i="21" s="1"/>
  <c r="V49" i="21"/>
  <c r="U50" i="21"/>
  <c r="J47" i="21"/>
  <c r="I48" i="21"/>
  <c r="AB50" i="21"/>
  <c r="AC49" i="21"/>
  <c r="AD49" i="21" s="1"/>
  <c r="AE49" i="21" s="1"/>
  <c r="AK49" i="21"/>
  <c r="AJ50" i="21"/>
  <c r="R50" i="21" l="1"/>
  <c r="W49" i="21"/>
  <c r="X49" i="21" s="1"/>
  <c r="Y49" i="21" s="1"/>
  <c r="Z49" i="21" s="1"/>
  <c r="AJ51" i="21"/>
  <c r="AK50" i="21"/>
  <c r="J48" i="21"/>
  <c r="I49" i="21"/>
  <c r="V50" i="21"/>
  <c r="U51" i="21"/>
  <c r="AB51" i="21"/>
  <c r="AC50" i="21"/>
  <c r="AD50" i="21" s="1"/>
  <c r="AE50" i="21" s="1"/>
  <c r="K49" i="21"/>
  <c r="L49" i="21" s="1"/>
  <c r="M49" i="21" s="1"/>
  <c r="N49" i="21" s="1"/>
  <c r="F50" i="21"/>
  <c r="W50" i="21" l="1"/>
  <c r="X50" i="21" s="1"/>
  <c r="Y50" i="21" s="1"/>
  <c r="Z50" i="21" s="1"/>
  <c r="R51" i="21"/>
  <c r="F51" i="21"/>
  <c r="K50" i="21"/>
  <c r="L50" i="21" s="1"/>
  <c r="M50" i="21" s="1"/>
  <c r="N50" i="21" s="1"/>
  <c r="J49" i="21"/>
  <c r="I50" i="21"/>
  <c r="V51" i="21"/>
  <c r="U52" i="21"/>
  <c r="AB52" i="21"/>
  <c r="AC51" i="21"/>
  <c r="AD51" i="21" s="1"/>
  <c r="AE51" i="21" s="1"/>
  <c r="AK51" i="21"/>
  <c r="AJ52" i="21"/>
  <c r="R52" i="21" l="1"/>
  <c r="W51" i="21"/>
  <c r="X51" i="21" s="1"/>
  <c r="Y51" i="21" s="1"/>
  <c r="Z51" i="21" s="1"/>
  <c r="AJ53" i="21"/>
  <c r="AK52" i="21"/>
  <c r="V52" i="21"/>
  <c r="U53" i="21"/>
  <c r="J50" i="21"/>
  <c r="I51" i="21"/>
  <c r="AB53" i="21"/>
  <c r="AC52" i="21"/>
  <c r="AD52" i="21" s="1"/>
  <c r="AE52" i="21" s="1"/>
  <c r="K51" i="21"/>
  <c r="L51" i="21" s="1"/>
  <c r="M51" i="21" s="1"/>
  <c r="N51" i="21" s="1"/>
  <c r="F52" i="21"/>
  <c r="W52" i="21" l="1"/>
  <c r="X52" i="21" s="1"/>
  <c r="Y52" i="21" s="1"/>
  <c r="Z52" i="21" s="1"/>
  <c r="R53" i="21"/>
  <c r="F53" i="21"/>
  <c r="K52" i="21"/>
  <c r="L52" i="21" s="1"/>
  <c r="M52" i="21" s="1"/>
  <c r="N52" i="21" s="1"/>
  <c r="J51" i="21"/>
  <c r="I52" i="21"/>
  <c r="V53" i="21"/>
  <c r="U54" i="21"/>
  <c r="AB54" i="21"/>
  <c r="AC53" i="21"/>
  <c r="AD53" i="21" s="1"/>
  <c r="AE53" i="21" s="1"/>
  <c r="AK53" i="21"/>
  <c r="AJ54" i="21"/>
  <c r="R54" i="21" l="1"/>
  <c r="W53" i="21"/>
  <c r="X53" i="21" s="1"/>
  <c r="Y53" i="21" s="1"/>
  <c r="Z53" i="21" s="1"/>
  <c r="AB55" i="21"/>
  <c r="AC54" i="21"/>
  <c r="AD54" i="21" s="1"/>
  <c r="AE54" i="21" s="1"/>
  <c r="AJ55" i="21"/>
  <c r="AK54" i="21"/>
  <c r="V54" i="21"/>
  <c r="U55" i="21"/>
  <c r="J52" i="21"/>
  <c r="I53" i="21"/>
  <c r="K53" i="21"/>
  <c r="L53" i="21" s="1"/>
  <c r="M53" i="21" s="1"/>
  <c r="N53" i="21" s="1"/>
  <c r="F54" i="21"/>
  <c r="W54" i="21" l="1"/>
  <c r="X54" i="21" s="1"/>
  <c r="Y54" i="21" s="1"/>
  <c r="Z54" i="21" s="1"/>
  <c r="R55" i="21"/>
  <c r="F55" i="21"/>
  <c r="K54" i="21"/>
  <c r="L54" i="21" s="1"/>
  <c r="M54" i="21" s="1"/>
  <c r="N54" i="21" s="1"/>
  <c r="AK55" i="21"/>
  <c r="AJ56" i="21"/>
  <c r="V55" i="21"/>
  <c r="U56" i="21"/>
  <c r="J53" i="21"/>
  <c r="I54" i="21"/>
  <c r="AB56" i="21"/>
  <c r="AC55" i="21"/>
  <c r="AD55" i="21" s="1"/>
  <c r="AE55" i="21" s="1"/>
  <c r="R56" i="21" l="1"/>
  <c r="W55" i="21"/>
  <c r="X55" i="21" s="1"/>
  <c r="Y55" i="21" s="1"/>
  <c r="Z55" i="21" s="1"/>
  <c r="AJ57" i="21"/>
  <c r="AK56" i="21"/>
  <c r="AB57" i="21"/>
  <c r="AC56" i="21"/>
  <c r="AD56" i="21" s="1"/>
  <c r="AE56" i="21" s="1"/>
  <c r="J54" i="21"/>
  <c r="I55" i="21"/>
  <c r="V56" i="21"/>
  <c r="U57" i="21"/>
  <c r="K55" i="21"/>
  <c r="L55" i="21" s="1"/>
  <c r="M55" i="21" s="1"/>
  <c r="N55" i="21" s="1"/>
  <c r="F56" i="21"/>
  <c r="W56" i="21" l="1"/>
  <c r="X56" i="21" s="1"/>
  <c r="Y56" i="21" s="1"/>
  <c r="Z56" i="21" s="1"/>
  <c r="R57" i="21"/>
  <c r="F57" i="21"/>
  <c r="K56" i="21"/>
  <c r="L56" i="21" s="1"/>
  <c r="M56" i="21" s="1"/>
  <c r="N56" i="21" s="1"/>
  <c r="J55" i="21"/>
  <c r="I56" i="21"/>
  <c r="V57" i="21"/>
  <c r="U58" i="21"/>
  <c r="AB58" i="21"/>
  <c r="AC57" i="21"/>
  <c r="AD57" i="21" s="1"/>
  <c r="AE57" i="21" s="1"/>
  <c r="AK57" i="21"/>
  <c r="AJ58" i="21"/>
  <c r="W57" i="21" l="1"/>
  <c r="X57" i="21" s="1"/>
  <c r="Y57" i="21" s="1"/>
  <c r="Z57" i="21" s="1"/>
  <c r="R58" i="21"/>
  <c r="AJ59" i="21"/>
  <c r="AK58" i="21"/>
  <c r="V58" i="21"/>
  <c r="U59" i="21"/>
  <c r="J56" i="21"/>
  <c r="I57" i="21"/>
  <c r="AB59" i="21"/>
  <c r="AC58" i="21"/>
  <c r="AD58" i="21" s="1"/>
  <c r="AE58" i="21" s="1"/>
  <c r="K57" i="21"/>
  <c r="L57" i="21" s="1"/>
  <c r="M57" i="21" s="1"/>
  <c r="N57" i="21" s="1"/>
  <c r="F58" i="21"/>
  <c r="W58" i="21" l="1"/>
  <c r="X58" i="21" s="1"/>
  <c r="Y58" i="21" s="1"/>
  <c r="Z58" i="21" s="1"/>
  <c r="R59" i="21"/>
  <c r="F59" i="21"/>
  <c r="K58" i="21"/>
  <c r="L58" i="21" s="1"/>
  <c r="M58" i="21" s="1"/>
  <c r="N58" i="21" s="1"/>
  <c r="V59" i="21"/>
  <c r="U60" i="21"/>
  <c r="AB60" i="21"/>
  <c r="AC59" i="21"/>
  <c r="AD59" i="21" s="1"/>
  <c r="AE59" i="21" s="1"/>
  <c r="J57" i="21"/>
  <c r="I58" i="21"/>
  <c r="AK59" i="21"/>
  <c r="AJ60" i="21"/>
  <c r="R60" i="21" l="1"/>
  <c r="W59" i="21"/>
  <c r="X59" i="21" s="1"/>
  <c r="Y59" i="21" s="1"/>
  <c r="Z59" i="21" s="1"/>
  <c r="AJ61" i="21"/>
  <c r="AK60" i="21"/>
  <c r="V60" i="21"/>
  <c r="U61" i="21"/>
  <c r="J58" i="21"/>
  <c r="I59" i="21"/>
  <c r="AB61" i="21"/>
  <c r="AC60" i="21"/>
  <c r="AD60" i="21" s="1"/>
  <c r="AE60" i="21" s="1"/>
  <c r="K59" i="21"/>
  <c r="L59" i="21" s="1"/>
  <c r="M59" i="21" s="1"/>
  <c r="N59" i="21" s="1"/>
  <c r="F60" i="21"/>
  <c r="W60" i="21" l="1"/>
  <c r="X60" i="21" s="1"/>
  <c r="Y60" i="21" s="1"/>
  <c r="Z60" i="21" s="1"/>
  <c r="R61" i="21"/>
  <c r="F61" i="21"/>
  <c r="K60" i="21"/>
  <c r="L60" i="21" s="1"/>
  <c r="M60" i="21" s="1"/>
  <c r="N60" i="21" s="1"/>
  <c r="J59" i="21"/>
  <c r="I60" i="21"/>
  <c r="V61" i="21"/>
  <c r="U62" i="21"/>
  <c r="AB62" i="21"/>
  <c r="AC61" i="21"/>
  <c r="AD61" i="21" s="1"/>
  <c r="AE61" i="21" s="1"/>
  <c r="AK61" i="21"/>
  <c r="AJ62" i="21"/>
  <c r="R62" i="21" l="1"/>
  <c r="W61" i="21"/>
  <c r="X61" i="21" s="1"/>
  <c r="Y61" i="21" s="1"/>
  <c r="Z61" i="21" s="1"/>
  <c r="AJ63" i="21"/>
  <c r="AK62" i="21"/>
  <c r="V62" i="21"/>
  <c r="U63" i="21"/>
  <c r="J60" i="21"/>
  <c r="I61" i="21"/>
  <c r="AB63" i="21"/>
  <c r="AC62" i="21"/>
  <c r="AD62" i="21" s="1"/>
  <c r="AE62" i="21" s="1"/>
  <c r="K61" i="21"/>
  <c r="L61" i="21" s="1"/>
  <c r="M61" i="21" s="1"/>
  <c r="N61" i="21" s="1"/>
  <c r="F62" i="21"/>
  <c r="W62" i="21" l="1"/>
  <c r="X62" i="21" s="1"/>
  <c r="Y62" i="21" s="1"/>
  <c r="Z62" i="21" s="1"/>
  <c r="R63" i="21"/>
  <c r="F63" i="21"/>
  <c r="K62" i="21"/>
  <c r="L62" i="21" s="1"/>
  <c r="M62" i="21" s="1"/>
  <c r="N62" i="21" s="1"/>
  <c r="V63" i="21"/>
  <c r="U64" i="21"/>
  <c r="AB64" i="21"/>
  <c r="AC63" i="21"/>
  <c r="AD63" i="21" s="1"/>
  <c r="AE63" i="21" s="1"/>
  <c r="J61" i="21"/>
  <c r="I62" i="21"/>
  <c r="AK63" i="21"/>
  <c r="AJ64" i="21"/>
  <c r="R64" i="21" l="1"/>
  <c r="W63" i="21"/>
  <c r="X63" i="21" s="1"/>
  <c r="Y63" i="21" s="1"/>
  <c r="Z63" i="21" s="1"/>
  <c r="AJ65" i="21"/>
  <c r="AK64" i="21"/>
  <c r="V64" i="21"/>
  <c r="U65" i="21"/>
  <c r="J62" i="21"/>
  <c r="I63" i="21"/>
  <c r="AB65" i="21"/>
  <c r="AC64" i="21"/>
  <c r="AD64" i="21" s="1"/>
  <c r="AE64" i="21" s="1"/>
  <c r="K63" i="21"/>
  <c r="L63" i="21" s="1"/>
  <c r="M63" i="21" s="1"/>
  <c r="N63" i="21" s="1"/>
  <c r="F64" i="21"/>
  <c r="W64" i="21" l="1"/>
  <c r="X64" i="21" s="1"/>
  <c r="Y64" i="21" s="1"/>
  <c r="Z64" i="21" s="1"/>
  <c r="R65" i="21"/>
  <c r="F65" i="21"/>
  <c r="K64" i="21"/>
  <c r="L64" i="21" s="1"/>
  <c r="M64" i="21" s="1"/>
  <c r="N64" i="21" s="1"/>
  <c r="V65" i="21"/>
  <c r="U66" i="21"/>
  <c r="J63" i="21"/>
  <c r="I64" i="21"/>
  <c r="AB66" i="21"/>
  <c r="AC65" i="21"/>
  <c r="AD65" i="21" s="1"/>
  <c r="AE65" i="21" s="1"/>
  <c r="AK65" i="21"/>
  <c r="AJ66" i="21"/>
  <c r="R66" i="21" l="1"/>
  <c r="W65" i="21"/>
  <c r="X65" i="21" s="1"/>
  <c r="Y65" i="21" s="1"/>
  <c r="Z65" i="21" s="1"/>
  <c r="J64" i="21"/>
  <c r="I65" i="21"/>
  <c r="V66" i="21"/>
  <c r="U67" i="21"/>
  <c r="AJ67" i="21"/>
  <c r="AK66" i="21"/>
  <c r="AB67" i="21"/>
  <c r="AC66" i="21"/>
  <c r="AD66" i="21" s="1"/>
  <c r="AE66" i="21" s="1"/>
  <c r="K65" i="21"/>
  <c r="L65" i="21" s="1"/>
  <c r="M65" i="21" s="1"/>
  <c r="N65" i="21" s="1"/>
  <c r="F66" i="21"/>
  <c r="W66" i="21" l="1"/>
  <c r="X66" i="21" s="1"/>
  <c r="Y66" i="21" s="1"/>
  <c r="Z66" i="21" s="1"/>
  <c r="R67" i="21"/>
  <c r="F67" i="21"/>
  <c r="K66" i="21"/>
  <c r="L66" i="21" s="1"/>
  <c r="M66" i="21" s="1"/>
  <c r="N66" i="21" s="1"/>
  <c r="AB68" i="21"/>
  <c r="AC67" i="21"/>
  <c r="AD67" i="21" s="1"/>
  <c r="AE67" i="21" s="1"/>
  <c r="J65" i="21"/>
  <c r="I66" i="21"/>
  <c r="V67" i="21"/>
  <c r="U68" i="21"/>
  <c r="AK67" i="21"/>
  <c r="AJ68" i="21"/>
  <c r="R68" i="21" l="1"/>
  <c r="W67" i="21"/>
  <c r="X67" i="21" s="1"/>
  <c r="Y67" i="21" s="1"/>
  <c r="Z67" i="21" s="1"/>
  <c r="V68" i="21"/>
  <c r="U69" i="21"/>
  <c r="AB69" i="21"/>
  <c r="AC68" i="21"/>
  <c r="AD68" i="21" s="1"/>
  <c r="AE68" i="21" s="1"/>
  <c r="J66" i="21"/>
  <c r="I67" i="21"/>
  <c r="AK68" i="21"/>
  <c r="AJ69" i="21"/>
  <c r="K67" i="21"/>
  <c r="L67" i="21" s="1"/>
  <c r="M67" i="21" s="1"/>
  <c r="N67" i="21" s="1"/>
  <c r="F68" i="21"/>
  <c r="W68" i="21" l="1"/>
  <c r="X68" i="21" s="1"/>
  <c r="Y68" i="21" s="1"/>
  <c r="Z68" i="21" s="1"/>
  <c r="R69" i="21"/>
  <c r="AB70" i="21"/>
  <c r="AC69" i="21"/>
  <c r="AD69" i="21" s="1"/>
  <c r="AE69" i="21" s="1"/>
  <c r="F69" i="21"/>
  <c r="K68" i="21"/>
  <c r="L68" i="21" s="1"/>
  <c r="M68" i="21" s="1"/>
  <c r="N68" i="21" s="1"/>
  <c r="AK69" i="21"/>
  <c r="AJ70" i="21"/>
  <c r="V69" i="21"/>
  <c r="U70" i="21"/>
  <c r="J67" i="21"/>
  <c r="I68" i="21"/>
  <c r="R70" i="21" l="1"/>
  <c r="W69" i="21"/>
  <c r="X69" i="21" s="1"/>
  <c r="Y69" i="21" s="1"/>
  <c r="Z69" i="21" s="1"/>
  <c r="AK70" i="21"/>
  <c r="AJ71" i="21"/>
  <c r="J68" i="21"/>
  <c r="I69" i="21"/>
  <c r="F70" i="21"/>
  <c r="K69" i="21"/>
  <c r="L69" i="21" s="1"/>
  <c r="M69" i="21" s="1"/>
  <c r="N69" i="21" s="1"/>
  <c r="V70" i="21"/>
  <c r="U71" i="21"/>
  <c r="AB71" i="21"/>
  <c r="AC70" i="21"/>
  <c r="AD70" i="21" s="1"/>
  <c r="AE70" i="21" s="1"/>
  <c r="R71" i="21" l="1"/>
  <c r="W70" i="21"/>
  <c r="X70" i="21" s="1"/>
  <c r="Y70" i="21" s="1"/>
  <c r="Z70" i="21" s="1"/>
  <c r="AB72" i="21"/>
  <c r="AC71" i="21"/>
  <c r="AD71" i="21" s="1"/>
  <c r="AE71" i="21" s="1"/>
  <c r="J69" i="21"/>
  <c r="I70" i="21"/>
  <c r="V71" i="21"/>
  <c r="U72" i="21"/>
  <c r="AK71" i="21"/>
  <c r="AJ72" i="21"/>
  <c r="F71" i="21"/>
  <c r="K70" i="21"/>
  <c r="L70" i="21" s="1"/>
  <c r="M70" i="21" s="1"/>
  <c r="N70" i="21" s="1"/>
  <c r="W71" i="21" l="1"/>
  <c r="X71" i="21" s="1"/>
  <c r="Y71" i="21" s="1"/>
  <c r="Z71" i="21" s="1"/>
  <c r="R72" i="21"/>
  <c r="F72" i="21"/>
  <c r="K71" i="21"/>
  <c r="L71" i="21" s="1"/>
  <c r="M71" i="21" s="1"/>
  <c r="N71" i="21" s="1"/>
  <c r="V72" i="21"/>
  <c r="U73" i="21"/>
  <c r="AK72" i="21"/>
  <c r="AJ73" i="21"/>
  <c r="J70" i="21"/>
  <c r="I71" i="21"/>
  <c r="AB73" i="21"/>
  <c r="AC72" i="21"/>
  <c r="AD72" i="21" s="1"/>
  <c r="AE72" i="21" s="1"/>
  <c r="R73" i="21" l="1"/>
  <c r="W72" i="21"/>
  <c r="X72" i="21" s="1"/>
  <c r="Y72" i="21" s="1"/>
  <c r="Z72" i="21" s="1"/>
  <c r="AB74" i="21"/>
  <c r="AC73" i="21"/>
  <c r="AD73" i="21" s="1"/>
  <c r="AE73" i="21" s="1"/>
  <c r="V73" i="21"/>
  <c r="U74" i="21"/>
  <c r="AK73" i="21"/>
  <c r="AJ74" i="21"/>
  <c r="J71" i="21"/>
  <c r="I72" i="21"/>
  <c r="K72" i="21"/>
  <c r="L72" i="21" s="1"/>
  <c r="M72" i="21" s="1"/>
  <c r="N72" i="21" s="1"/>
  <c r="F73" i="21"/>
  <c r="W73" i="21" l="1"/>
  <c r="X73" i="21" s="1"/>
  <c r="Y73" i="21" s="1"/>
  <c r="Z73" i="21" s="1"/>
  <c r="R74" i="21"/>
  <c r="V74" i="21"/>
  <c r="U75" i="21"/>
  <c r="J72" i="21"/>
  <c r="I73" i="21"/>
  <c r="F74" i="21"/>
  <c r="K73" i="21"/>
  <c r="L73" i="21" s="1"/>
  <c r="M73" i="21" s="1"/>
  <c r="N73" i="21" s="1"/>
  <c r="AK74" i="21"/>
  <c r="AJ75" i="21"/>
  <c r="AB75" i="21"/>
  <c r="AC74" i="21"/>
  <c r="AD74" i="21" s="1"/>
  <c r="AE74" i="21" s="1"/>
  <c r="R75" i="21" l="1"/>
  <c r="W74" i="21"/>
  <c r="X74" i="21" s="1"/>
  <c r="Y74" i="21" s="1"/>
  <c r="Z74" i="21" s="1"/>
  <c r="AB76" i="21"/>
  <c r="AC75" i="21"/>
  <c r="AD75" i="21" s="1"/>
  <c r="AE75" i="21" s="1"/>
  <c r="K74" i="21"/>
  <c r="L74" i="21" s="1"/>
  <c r="M74" i="21" s="1"/>
  <c r="N74" i="21" s="1"/>
  <c r="F75" i="21"/>
  <c r="AK75" i="21"/>
  <c r="AJ76" i="21"/>
  <c r="J73" i="21"/>
  <c r="I74" i="21"/>
  <c r="V75" i="21"/>
  <c r="U76" i="21"/>
  <c r="R76" i="21" l="1"/>
  <c r="W75" i="21"/>
  <c r="X75" i="21" s="1"/>
  <c r="Y75" i="21" s="1"/>
  <c r="Z75" i="21" s="1"/>
  <c r="V76" i="21"/>
  <c r="U77" i="21"/>
  <c r="AK76" i="21"/>
  <c r="AJ77" i="21"/>
  <c r="F76" i="21"/>
  <c r="K75" i="21"/>
  <c r="L75" i="21" s="1"/>
  <c r="M75" i="21" s="1"/>
  <c r="N75" i="21" s="1"/>
  <c r="J74" i="21"/>
  <c r="I75" i="21"/>
  <c r="AB77" i="21"/>
  <c r="AC76" i="21"/>
  <c r="AD76" i="21" s="1"/>
  <c r="AE76" i="21" s="1"/>
  <c r="R77" i="21" l="1"/>
  <c r="W76" i="21"/>
  <c r="X76" i="21" s="1"/>
  <c r="Y76" i="21" s="1"/>
  <c r="Z76" i="21" s="1"/>
  <c r="J75" i="21"/>
  <c r="I76" i="21"/>
  <c r="AK77" i="21"/>
  <c r="AJ78" i="21"/>
  <c r="AB78" i="21"/>
  <c r="AC77" i="21"/>
  <c r="AD77" i="21" s="1"/>
  <c r="AE77" i="21" s="1"/>
  <c r="V77" i="21"/>
  <c r="U78" i="21"/>
  <c r="K76" i="21"/>
  <c r="L76" i="21" s="1"/>
  <c r="M76" i="21" s="1"/>
  <c r="N76" i="21" s="1"/>
  <c r="F77" i="21"/>
  <c r="W77" i="21" l="1"/>
  <c r="X77" i="21" s="1"/>
  <c r="Y77" i="21" s="1"/>
  <c r="Z77" i="21" s="1"/>
  <c r="R78" i="21"/>
  <c r="F78" i="21"/>
  <c r="K77" i="21"/>
  <c r="L77" i="21" s="1"/>
  <c r="M77" i="21" s="1"/>
  <c r="N77" i="21" s="1"/>
  <c r="AB79" i="21"/>
  <c r="AC78" i="21"/>
  <c r="AD78" i="21" s="1"/>
  <c r="AE78" i="21" s="1"/>
  <c r="V78" i="21"/>
  <c r="U79" i="21"/>
  <c r="AK78" i="21"/>
  <c r="AJ79" i="21"/>
  <c r="J76" i="21"/>
  <c r="I77" i="21"/>
  <c r="R79" i="21" l="1"/>
  <c r="W78" i="21"/>
  <c r="X78" i="21" s="1"/>
  <c r="Y78" i="21" s="1"/>
  <c r="Z78" i="21" s="1"/>
  <c r="V79" i="21"/>
  <c r="U80" i="21"/>
  <c r="J77" i="21"/>
  <c r="I78" i="21"/>
  <c r="AB80" i="21"/>
  <c r="AC79" i="21"/>
  <c r="AD79" i="21" s="1"/>
  <c r="AE79" i="21" s="1"/>
  <c r="AK79" i="21"/>
  <c r="AJ80" i="21"/>
  <c r="K78" i="21"/>
  <c r="L78" i="21" s="1"/>
  <c r="M78" i="21" s="1"/>
  <c r="N78" i="21" s="1"/>
  <c r="F79" i="21"/>
  <c r="W79" i="21" l="1"/>
  <c r="X79" i="21" s="1"/>
  <c r="Y79" i="21" s="1"/>
  <c r="Z79" i="21" s="1"/>
  <c r="R80" i="21"/>
  <c r="F80" i="21"/>
  <c r="K79" i="21"/>
  <c r="L79" i="21" s="1"/>
  <c r="M79" i="21" s="1"/>
  <c r="N79" i="21" s="1"/>
  <c r="J78" i="21"/>
  <c r="I79" i="21"/>
  <c r="AK80" i="21"/>
  <c r="AJ81" i="21"/>
  <c r="V80" i="21"/>
  <c r="U81" i="21"/>
  <c r="AB81" i="21"/>
  <c r="AC80" i="21"/>
  <c r="AD80" i="21" s="1"/>
  <c r="AE80" i="21" s="1"/>
  <c r="R81" i="21" l="1"/>
  <c r="W80" i="21"/>
  <c r="X80" i="21" s="1"/>
  <c r="Y80" i="21" s="1"/>
  <c r="Z80" i="21" s="1"/>
  <c r="AK81" i="21"/>
  <c r="AJ82" i="21"/>
  <c r="J79" i="21"/>
  <c r="I80" i="21"/>
  <c r="AB82" i="21"/>
  <c r="AC81" i="21"/>
  <c r="AD81" i="21" s="1"/>
  <c r="AE81" i="21" s="1"/>
  <c r="V81" i="21"/>
  <c r="U82" i="21"/>
  <c r="K80" i="21"/>
  <c r="L80" i="21" s="1"/>
  <c r="M80" i="21" s="1"/>
  <c r="N80" i="21" s="1"/>
  <c r="F81" i="21"/>
  <c r="W81" i="21" l="1"/>
  <c r="X81" i="21" s="1"/>
  <c r="Y81" i="21" s="1"/>
  <c r="Z81" i="21" s="1"/>
  <c r="R82" i="21"/>
  <c r="F82" i="21"/>
  <c r="K81" i="21"/>
  <c r="L81" i="21" s="1"/>
  <c r="M81" i="21" s="1"/>
  <c r="N81" i="21" s="1"/>
  <c r="J80" i="21"/>
  <c r="I81" i="21"/>
  <c r="V82" i="21"/>
  <c r="U83" i="21"/>
  <c r="AK82" i="21"/>
  <c r="AJ83" i="21"/>
  <c r="AB83" i="21"/>
  <c r="AC82" i="21"/>
  <c r="AD82" i="21" s="1"/>
  <c r="AE82" i="21" s="1"/>
  <c r="W82" i="21" l="1"/>
  <c r="X82" i="21" s="1"/>
  <c r="Y82" i="21" s="1"/>
  <c r="Z82" i="21" s="1"/>
  <c r="R83" i="21"/>
  <c r="V83" i="21"/>
  <c r="U84" i="21"/>
  <c r="J81" i="21"/>
  <c r="I82" i="21"/>
  <c r="AB84" i="21"/>
  <c r="AC83" i="21"/>
  <c r="AD83" i="21" s="1"/>
  <c r="AE83" i="21" s="1"/>
  <c r="AK83" i="21"/>
  <c r="AJ84" i="21"/>
  <c r="K82" i="21"/>
  <c r="L82" i="21" s="1"/>
  <c r="M82" i="21" s="1"/>
  <c r="N82" i="21" s="1"/>
  <c r="F83" i="21"/>
  <c r="W83" i="21" l="1"/>
  <c r="X83" i="21" s="1"/>
  <c r="Y83" i="21" s="1"/>
  <c r="Z83" i="21" s="1"/>
  <c r="R84" i="21"/>
  <c r="F84" i="21"/>
  <c r="K83" i="21"/>
  <c r="L83" i="21" s="1"/>
  <c r="M83" i="21" s="1"/>
  <c r="N83" i="21" s="1"/>
  <c r="J82" i="21"/>
  <c r="I83" i="21"/>
  <c r="AK84" i="21"/>
  <c r="AJ85" i="21"/>
  <c r="V84" i="21"/>
  <c r="U85" i="21"/>
  <c r="AB85" i="21"/>
  <c r="AC84" i="21"/>
  <c r="AD84" i="21" s="1"/>
  <c r="AE84" i="21" s="1"/>
  <c r="W84" i="21" l="1"/>
  <c r="X84" i="21" s="1"/>
  <c r="Y84" i="21" s="1"/>
  <c r="Z84" i="21" s="1"/>
  <c r="R85" i="21"/>
  <c r="AK85" i="21"/>
  <c r="AJ86" i="21"/>
  <c r="AB86" i="21"/>
  <c r="AC85" i="21"/>
  <c r="AD85" i="21" s="1"/>
  <c r="AE85" i="21" s="1"/>
  <c r="J83" i="21"/>
  <c r="I84" i="21"/>
  <c r="V85" i="21"/>
  <c r="U86" i="21"/>
  <c r="K84" i="21"/>
  <c r="L84" i="21" s="1"/>
  <c r="M84" i="21" s="1"/>
  <c r="N84" i="21" s="1"/>
  <c r="F85" i="21"/>
  <c r="W85" i="21" l="1"/>
  <c r="X85" i="21" s="1"/>
  <c r="Y85" i="21" s="1"/>
  <c r="Z85" i="21" s="1"/>
  <c r="R86" i="21"/>
  <c r="F86" i="21"/>
  <c r="K85" i="21"/>
  <c r="L85" i="21" s="1"/>
  <c r="M85" i="21" s="1"/>
  <c r="N85" i="21" s="1"/>
  <c r="AB87" i="21"/>
  <c r="AC86" i="21"/>
  <c r="AD86" i="21" s="1"/>
  <c r="AE86" i="21" s="1"/>
  <c r="V86" i="21"/>
  <c r="U87" i="21"/>
  <c r="AK86" i="21"/>
  <c r="AJ87" i="21"/>
  <c r="J84" i="21"/>
  <c r="I85" i="21"/>
  <c r="W86" i="21" l="1"/>
  <c r="X86" i="21" s="1"/>
  <c r="Y86" i="21" s="1"/>
  <c r="Z86" i="21" s="1"/>
  <c r="R87" i="21"/>
  <c r="V87" i="21"/>
  <c r="U88" i="21"/>
  <c r="J85" i="21"/>
  <c r="I86" i="21"/>
  <c r="AB88" i="21"/>
  <c r="AC87" i="21"/>
  <c r="AD87" i="21" s="1"/>
  <c r="AE87" i="21" s="1"/>
  <c r="AK87" i="21"/>
  <c r="AJ88" i="21"/>
  <c r="K86" i="21"/>
  <c r="L86" i="21" s="1"/>
  <c r="M86" i="21" s="1"/>
  <c r="N86" i="21" s="1"/>
  <c r="F87" i="21"/>
  <c r="W87" i="21" l="1"/>
  <c r="X87" i="21" s="1"/>
  <c r="Y87" i="21" s="1"/>
  <c r="Z87" i="21" s="1"/>
  <c r="R88" i="21"/>
  <c r="F88" i="21"/>
  <c r="K87" i="21"/>
  <c r="L87" i="21" s="1"/>
  <c r="M87" i="21" s="1"/>
  <c r="N87" i="21" s="1"/>
  <c r="J86" i="21"/>
  <c r="I87" i="21"/>
  <c r="AK88" i="21"/>
  <c r="AJ89" i="21"/>
  <c r="V88" i="21"/>
  <c r="U89" i="21"/>
  <c r="AB89" i="21"/>
  <c r="AC88" i="21"/>
  <c r="AD88" i="21" s="1"/>
  <c r="AE88" i="21" s="1"/>
  <c r="W88" i="21" l="1"/>
  <c r="X88" i="21" s="1"/>
  <c r="Y88" i="21" s="1"/>
  <c r="Z88" i="21" s="1"/>
  <c r="R89" i="21"/>
  <c r="AK89" i="21"/>
  <c r="AJ90" i="21"/>
  <c r="AB90" i="21"/>
  <c r="AC89" i="21"/>
  <c r="AD89" i="21" s="1"/>
  <c r="AE89" i="21" s="1"/>
  <c r="V89" i="21"/>
  <c r="U90" i="21"/>
  <c r="J87" i="21"/>
  <c r="I88" i="21"/>
  <c r="K88" i="21"/>
  <c r="L88" i="21" s="1"/>
  <c r="M88" i="21" s="1"/>
  <c r="N88" i="21" s="1"/>
  <c r="F89" i="21"/>
  <c r="W89" i="21" l="1"/>
  <c r="X89" i="21" s="1"/>
  <c r="Y89" i="21" s="1"/>
  <c r="Z89" i="21" s="1"/>
  <c r="R90" i="21"/>
  <c r="F90" i="21"/>
  <c r="K89" i="21"/>
  <c r="L89" i="21" s="1"/>
  <c r="M89" i="21" s="1"/>
  <c r="N89" i="21" s="1"/>
  <c r="U91" i="21"/>
  <c r="V90" i="21"/>
  <c r="AC90" i="21"/>
  <c r="AD90" i="21" s="1"/>
  <c r="AE90" i="21" s="1"/>
  <c r="AB91" i="21"/>
  <c r="J88" i="21"/>
  <c r="I89" i="21"/>
  <c r="AK90" i="21"/>
  <c r="AJ91" i="21"/>
  <c r="W90" i="21" l="1"/>
  <c r="X90" i="21" s="1"/>
  <c r="Y90" i="21" s="1"/>
  <c r="Z90" i="21" s="1"/>
  <c r="R91" i="21"/>
  <c r="AK91" i="21"/>
  <c r="AJ92" i="21"/>
  <c r="J89" i="21"/>
  <c r="I90" i="21"/>
  <c r="V91" i="21"/>
  <c r="U92" i="21"/>
  <c r="AB92" i="21"/>
  <c r="AC91" i="21"/>
  <c r="AD91" i="21" s="1"/>
  <c r="AE91" i="21" s="1"/>
  <c r="K90" i="21"/>
  <c r="L90" i="21" s="1"/>
  <c r="M90" i="21" s="1"/>
  <c r="N90" i="21" s="1"/>
  <c r="F91" i="21"/>
  <c r="R92" i="21" l="1"/>
  <c r="W91" i="21"/>
  <c r="X91" i="21" s="1"/>
  <c r="Y91" i="21" s="1"/>
  <c r="Z91" i="21" s="1"/>
  <c r="K91" i="21"/>
  <c r="L91" i="21" s="1"/>
  <c r="M91" i="21" s="1"/>
  <c r="N91" i="21" s="1"/>
  <c r="F92" i="21"/>
  <c r="J90" i="21"/>
  <c r="I91" i="21"/>
  <c r="AB93" i="21"/>
  <c r="AC92" i="21"/>
  <c r="AD92" i="21" s="1"/>
  <c r="AE92" i="21" s="1"/>
  <c r="V92" i="21"/>
  <c r="U93" i="21"/>
  <c r="AK92" i="21"/>
  <c r="AJ93" i="21"/>
  <c r="R93" i="21" l="1"/>
  <c r="W92" i="21"/>
  <c r="X92" i="21" s="1"/>
  <c r="Y92" i="21" s="1"/>
  <c r="Z92" i="21" s="1"/>
  <c r="AK93" i="21"/>
  <c r="AJ94" i="21"/>
  <c r="V93" i="21"/>
  <c r="U94" i="21"/>
  <c r="J91" i="21"/>
  <c r="I92" i="21"/>
  <c r="F93" i="21"/>
  <c r="K92" i="21"/>
  <c r="L92" i="21" s="1"/>
  <c r="M92" i="21" s="1"/>
  <c r="N92" i="21" s="1"/>
  <c r="AC93" i="21"/>
  <c r="AD93" i="21" s="1"/>
  <c r="AE93" i="21" s="1"/>
  <c r="AB94" i="21"/>
  <c r="W93" i="21" l="1"/>
  <c r="X93" i="21" s="1"/>
  <c r="Y93" i="21" s="1"/>
  <c r="Z93" i="21" s="1"/>
  <c r="R94" i="21"/>
  <c r="AC94" i="21"/>
  <c r="AD94" i="21" s="1"/>
  <c r="AE94" i="21" s="1"/>
  <c r="AB95" i="21"/>
  <c r="V94" i="21"/>
  <c r="U95" i="21"/>
  <c r="F94" i="21"/>
  <c r="K93" i="21"/>
  <c r="L93" i="21" s="1"/>
  <c r="M93" i="21" s="1"/>
  <c r="N93" i="21" s="1"/>
  <c r="J92" i="21"/>
  <c r="I93" i="21"/>
  <c r="AK94" i="21"/>
  <c r="AJ95" i="21"/>
  <c r="R95" i="21" l="1"/>
  <c r="W94" i="21"/>
  <c r="X94" i="21" s="1"/>
  <c r="Y94" i="21" s="1"/>
  <c r="Z94" i="21" s="1"/>
  <c r="AK95" i="21"/>
  <c r="AJ96" i="21"/>
  <c r="J93" i="21"/>
  <c r="I94" i="21"/>
  <c r="V95" i="21"/>
  <c r="U96" i="21"/>
  <c r="AB96" i="21"/>
  <c r="AC95" i="21"/>
  <c r="AD95" i="21" s="1"/>
  <c r="AE95" i="21" s="1"/>
  <c r="F95" i="21"/>
  <c r="K94" i="21"/>
  <c r="L94" i="21" s="1"/>
  <c r="M94" i="21" s="1"/>
  <c r="N94" i="21" s="1"/>
  <c r="R96" i="21" l="1"/>
  <c r="W95" i="21"/>
  <c r="X95" i="21" s="1"/>
  <c r="Y95" i="21" s="1"/>
  <c r="Z95" i="21" s="1"/>
  <c r="J94" i="21"/>
  <c r="I95" i="21"/>
  <c r="F96" i="21"/>
  <c r="K95" i="21"/>
  <c r="L95" i="21" s="1"/>
  <c r="M95" i="21" s="1"/>
  <c r="N95" i="21" s="1"/>
  <c r="AB97" i="21"/>
  <c r="AC96" i="21"/>
  <c r="AD96" i="21" s="1"/>
  <c r="AE96" i="21" s="1"/>
  <c r="V96" i="21"/>
  <c r="U97" i="21"/>
  <c r="AK96" i="21"/>
  <c r="AJ97" i="21"/>
  <c r="R97" i="21" l="1"/>
  <c r="W96" i="21"/>
  <c r="X96" i="21" s="1"/>
  <c r="Y96" i="21" s="1"/>
  <c r="Z96" i="21" s="1"/>
  <c r="AK97" i="21"/>
  <c r="AJ98" i="21"/>
  <c r="V97" i="21"/>
  <c r="U98" i="21"/>
  <c r="F97" i="21"/>
  <c r="K96" i="21"/>
  <c r="L96" i="21" s="1"/>
  <c r="M96" i="21" s="1"/>
  <c r="N96" i="21" s="1"/>
  <c r="J95" i="21"/>
  <c r="I96" i="21"/>
  <c r="AB98" i="21"/>
  <c r="AC97" i="21"/>
  <c r="AD97" i="21" s="1"/>
  <c r="AE97" i="21" s="1"/>
  <c r="R98" i="21" l="1"/>
  <c r="W97" i="21"/>
  <c r="X97" i="21" s="1"/>
  <c r="Y97" i="21" s="1"/>
  <c r="Z97" i="21" s="1"/>
  <c r="V98" i="21"/>
  <c r="U99" i="21"/>
  <c r="AB99" i="21"/>
  <c r="AC98" i="21"/>
  <c r="AD98" i="21" s="1"/>
  <c r="AE98" i="21" s="1"/>
  <c r="J96" i="21"/>
  <c r="I97" i="21"/>
  <c r="AK98" i="21"/>
  <c r="AJ99" i="21"/>
  <c r="F98" i="21"/>
  <c r="K97" i="21"/>
  <c r="L97" i="21" s="1"/>
  <c r="M97" i="21" s="1"/>
  <c r="N97" i="21" s="1"/>
  <c r="W98" i="21" l="1"/>
  <c r="X98" i="21" s="1"/>
  <c r="Y98" i="21" s="1"/>
  <c r="Z98" i="21" s="1"/>
  <c r="R99" i="21"/>
  <c r="J97" i="21"/>
  <c r="I98" i="21"/>
  <c r="F99" i="21"/>
  <c r="K98" i="21"/>
  <c r="L98" i="21" s="1"/>
  <c r="M98" i="21" s="1"/>
  <c r="N98" i="21" s="1"/>
  <c r="AK99" i="21"/>
  <c r="AJ100" i="21"/>
  <c r="AC99" i="21"/>
  <c r="AD99" i="21" s="1"/>
  <c r="AE99" i="21" s="1"/>
  <c r="AB100" i="21"/>
  <c r="V99" i="21"/>
  <c r="U100" i="21"/>
  <c r="W99" i="21" l="1"/>
  <c r="X99" i="21" s="1"/>
  <c r="Y99" i="21" s="1"/>
  <c r="Z99" i="21" s="1"/>
  <c r="R100" i="21"/>
  <c r="AK100" i="21"/>
  <c r="AJ101" i="21"/>
  <c r="V100" i="21"/>
  <c r="U101" i="21"/>
  <c r="F100" i="21"/>
  <c r="K99" i="21"/>
  <c r="L99" i="21" s="1"/>
  <c r="M99" i="21" s="1"/>
  <c r="N99" i="21" s="1"/>
  <c r="AB101" i="21"/>
  <c r="AC100" i="21"/>
  <c r="AD100" i="21" s="1"/>
  <c r="AE100" i="21" s="1"/>
  <c r="J98" i="21"/>
  <c r="I99" i="21"/>
  <c r="W100" i="21" l="1"/>
  <c r="X100" i="21" s="1"/>
  <c r="Y100" i="21" s="1"/>
  <c r="Z100" i="21" s="1"/>
  <c r="R101" i="21"/>
  <c r="AK101" i="21"/>
  <c r="AJ102" i="21"/>
  <c r="AC101" i="21"/>
  <c r="AD101" i="21" s="1"/>
  <c r="AE101" i="21" s="1"/>
  <c r="AB102" i="21"/>
  <c r="J99" i="21"/>
  <c r="I100" i="21"/>
  <c r="V101" i="21"/>
  <c r="U102" i="21"/>
  <c r="K100" i="21"/>
  <c r="L100" i="21" s="1"/>
  <c r="M100" i="21" s="1"/>
  <c r="N100" i="21" s="1"/>
  <c r="F101" i="21"/>
  <c r="R102" i="21" l="1"/>
  <c r="W101" i="21"/>
  <c r="X101" i="21" s="1"/>
  <c r="Y101" i="21" s="1"/>
  <c r="Z101" i="21" s="1"/>
  <c r="J100" i="21"/>
  <c r="I101" i="21"/>
  <c r="K101" i="21"/>
  <c r="L101" i="21" s="1"/>
  <c r="M101" i="21" s="1"/>
  <c r="N101" i="21" s="1"/>
  <c r="F102" i="21"/>
  <c r="AB103" i="21"/>
  <c r="AC102" i="21"/>
  <c r="AD102" i="21" s="1"/>
  <c r="AE102" i="21" s="1"/>
  <c r="V102" i="21"/>
  <c r="U103" i="21"/>
  <c r="AK102" i="21"/>
  <c r="AJ103" i="21"/>
  <c r="W102" i="21" l="1"/>
  <c r="X102" i="21" s="1"/>
  <c r="Y102" i="21" s="1"/>
  <c r="Z102" i="21" s="1"/>
  <c r="R103" i="21"/>
  <c r="AK103" i="21"/>
  <c r="AJ104" i="21"/>
  <c r="K102" i="21"/>
  <c r="L102" i="21" s="1"/>
  <c r="M102" i="21" s="1"/>
  <c r="N102" i="21" s="1"/>
  <c r="F103" i="21"/>
  <c r="V103" i="21"/>
  <c r="U104" i="21"/>
  <c r="J101" i="21"/>
  <c r="I102" i="21"/>
  <c r="AC103" i="21"/>
  <c r="AD103" i="21" s="1"/>
  <c r="AE103" i="21" s="1"/>
  <c r="AB104" i="21"/>
  <c r="W103" i="21" l="1"/>
  <c r="X103" i="21" s="1"/>
  <c r="Y103" i="21" s="1"/>
  <c r="Z103" i="21" s="1"/>
  <c r="R104" i="21"/>
  <c r="V104" i="21"/>
  <c r="U105" i="21"/>
  <c r="AB105" i="21"/>
  <c r="AC104" i="21"/>
  <c r="AD104" i="21" s="1"/>
  <c r="AE104" i="21" s="1"/>
  <c r="K103" i="21"/>
  <c r="L103" i="21" s="1"/>
  <c r="M103" i="21" s="1"/>
  <c r="N103" i="21" s="1"/>
  <c r="F104" i="21"/>
  <c r="J102" i="21"/>
  <c r="I103" i="21"/>
  <c r="AK104" i="21"/>
  <c r="AJ105" i="21"/>
  <c r="W104" i="21" l="1"/>
  <c r="X104" i="21" s="1"/>
  <c r="Y104" i="21" s="1"/>
  <c r="Z104" i="21" s="1"/>
  <c r="R105" i="21"/>
  <c r="AK105" i="21"/>
  <c r="AJ106" i="21"/>
  <c r="AC105" i="21"/>
  <c r="AD105" i="21" s="1"/>
  <c r="AE105" i="21" s="1"/>
  <c r="AB106" i="21"/>
  <c r="J103" i="21"/>
  <c r="I104" i="21"/>
  <c r="V105" i="21"/>
  <c r="U106" i="21"/>
  <c r="K104" i="21"/>
  <c r="L104" i="21" s="1"/>
  <c r="M104" i="21" s="1"/>
  <c r="N104" i="21" s="1"/>
  <c r="F105" i="21"/>
  <c r="W105" i="21" l="1"/>
  <c r="X105" i="21" s="1"/>
  <c r="Y105" i="21" s="1"/>
  <c r="Z105" i="21" s="1"/>
  <c r="R106" i="21"/>
  <c r="J104" i="21"/>
  <c r="I105" i="21"/>
  <c r="K105" i="21"/>
  <c r="L105" i="21" s="1"/>
  <c r="M105" i="21" s="1"/>
  <c r="N105" i="21" s="1"/>
  <c r="F106" i="21"/>
  <c r="V106" i="21"/>
  <c r="U107" i="21"/>
  <c r="AK106" i="21"/>
  <c r="AJ107" i="21"/>
  <c r="AB107" i="21"/>
  <c r="AC106" i="21"/>
  <c r="AD106" i="21" s="1"/>
  <c r="AE106" i="21" s="1"/>
  <c r="W106" i="21" l="1"/>
  <c r="X106" i="21" s="1"/>
  <c r="Y106" i="21" s="1"/>
  <c r="Z106" i="21" s="1"/>
  <c r="R107" i="21"/>
  <c r="K106" i="21"/>
  <c r="L106" i="21" s="1"/>
  <c r="M106" i="21" s="1"/>
  <c r="N106" i="21" s="1"/>
  <c r="F107" i="21"/>
  <c r="AK107" i="21"/>
  <c r="AJ108" i="21"/>
  <c r="J105" i="21"/>
  <c r="I106" i="21"/>
  <c r="V107" i="21"/>
  <c r="U108" i="21"/>
  <c r="AC107" i="21"/>
  <c r="AD107" i="21" s="1"/>
  <c r="AE107" i="21" s="1"/>
  <c r="AB108" i="21"/>
  <c r="W107" i="21" l="1"/>
  <c r="X107" i="21" s="1"/>
  <c r="Y107" i="21" s="1"/>
  <c r="Z107" i="21" s="1"/>
  <c r="R108" i="21"/>
  <c r="J106" i="21"/>
  <c r="I107" i="21"/>
  <c r="AB109" i="21"/>
  <c r="AC108" i="21"/>
  <c r="AD108" i="21" s="1"/>
  <c r="AE108" i="21" s="1"/>
  <c r="AK108" i="21"/>
  <c r="AJ109" i="21"/>
  <c r="V108" i="21"/>
  <c r="U109" i="21"/>
  <c r="K107" i="21"/>
  <c r="L107" i="21" s="1"/>
  <c r="M107" i="21" s="1"/>
  <c r="N107" i="21" s="1"/>
  <c r="F108" i="21"/>
  <c r="W108" i="21" l="1"/>
  <c r="X108" i="21" s="1"/>
  <c r="Y108" i="21" s="1"/>
  <c r="Z108" i="21" s="1"/>
  <c r="R109" i="21"/>
  <c r="K108" i="21"/>
  <c r="L108" i="21" s="1"/>
  <c r="M108" i="21" s="1"/>
  <c r="N108" i="21" s="1"/>
  <c r="F109" i="21"/>
  <c r="V109" i="21"/>
  <c r="U110" i="21"/>
  <c r="AC109" i="21"/>
  <c r="AD109" i="21" s="1"/>
  <c r="AE109" i="21" s="1"/>
  <c r="AB110" i="21"/>
  <c r="J107" i="21"/>
  <c r="I108" i="21"/>
  <c r="AK109" i="21"/>
  <c r="AJ110" i="21"/>
  <c r="W109" i="21" l="1"/>
  <c r="X109" i="21" s="1"/>
  <c r="Y109" i="21" s="1"/>
  <c r="Z109" i="21" s="1"/>
  <c r="R110" i="21"/>
  <c r="AK110" i="21"/>
  <c r="AJ111" i="21"/>
  <c r="V110" i="21"/>
  <c r="U111" i="21"/>
  <c r="AB111" i="21"/>
  <c r="AC110" i="21"/>
  <c r="AD110" i="21" s="1"/>
  <c r="AE110" i="21" s="1"/>
  <c r="J108" i="21"/>
  <c r="I109" i="21"/>
  <c r="K109" i="21"/>
  <c r="L109" i="21" s="1"/>
  <c r="M109" i="21" s="1"/>
  <c r="N109" i="21" s="1"/>
  <c r="F110" i="21"/>
  <c r="R111" i="21" l="1"/>
  <c r="W110" i="21"/>
  <c r="X110" i="21" s="1"/>
  <c r="Y110" i="21" s="1"/>
  <c r="Z110" i="21" s="1"/>
  <c r="K110" i="21"/>
  <c r="L110" i="21" s="1"/>
  <c r="M110" i="21" s="1"/>
  <c r="N110" i="21" s="1"/>
  <c r="F111" i="21"/>
  <c r="AC111" i="21"/>
  <c r="AD111" i="21" s="1"/>
  <c r="AE111" i="21" s="1"/>
  <c r="AB112" i="21"/>
  <c r="J109" i="21"/>
  <c r="I110" i="21"/>
  <c r="V111" i="21"/>
  <c r="U112" i="21"/>
  <c r="AK111" i="21"/>
  <c r="AJ112" i="21"/>
  <c r="W111" i="21" l="1"/>
  <c r="X111" i="21" s="1"/>
  <c r="Y111" i="21" s="1"/>
  <c r="Z111" i="21" s="1"/>
  <c r="R112" i="21"/>
  <c r="J110" i="21"/>
  <c r="I111" i="21"/>
  <c r="AK112" i="21"/>
  <c r="AJ113" i="21"/>
  <c r="AB113" i="21"/>
  <c r="AC112" i="21"/>
  <c r="AD112" i="21" s="1"/>
  <c r="AE112" i="21" s="1"/>
  <c r="V112" i="21"/>
  <c r="U113" i="21"/>
  <c r="K111" i="21"/>
  <c r="L111" i="21" s="1"/>
  <c r="M111" i="21" s="1"/>
  <c r="N111" i="21" s="1"/>
  <c r="F112" i="21"/>
  <c r="W112" i="21" l="1"/>
  <c r="X112" i="21" s="1"/>
  <c r="Y112" i="21" s="1"/>
  <c r="Z112" i="21" s="1"/>
  <c r="R113" i="21"/>
  <c r="K112" i="21"/>
  <c r="L112" i="21" s="1"/>
  <c r="M112" i="21" s="1"/>
  <c r="N112" i="21" s="1"/>
  <c r="F113" i="21"/>
  <c r="AK113" i="21"/>
  <c r="AJ114" i="21"/>
  <c r="V113" i="21"/>
  <c r="U114" i="21"/>
  <c r="J111" i="21"/>
  <c r="I112" i="21"/>
  <c r="AC113" i="21"/>
  <c r="AD113" i="21" s="1"/>
  <c r="AE113" i="21" s="1"/>
  <c r="AB114" i="21"/>
  <c r="W113" i="21" l="1"/>
  <c r="X113" i="21" s="1"/>
  <c r="Y113" i="21" s="1"/>
  <c r="Z113" i="21" s="1"/>
  <c r="R114" i="21"/>
  <c r="V114" i="21"/>
  <c r="U115" i="21"/>
  <c r="AB115" i="21"/>
  <c r="AC114" i="21"/>
  <c r="AD114" i="21" s="1"/>
  <c r="AE114" i="21" s="1"/>
  <c r="AK114" i="21"/>
  <c r="AJ115" i="21"/>
  <c r="J112" i="21"/>
  <c r="I113" i="21"/>
  <c r="K113" i="21"/>
  <c r="L113" i="21" s="1"/>
  <c r="M113" i="21" s="1"/>
  <c r="N113" i="21" s="1"/>
  <c r="F114" i="21"/>
  <c r="W114" i="21" l="1"/>
  <c r="X114" i="21" s="1"/>
  <c r="Y114" i="21" s="1"/>
  <c r="Z114" i="21" s="1"/>
  <c r="R115" i="21"/>
  <c r="K114" i="21"/>
  <c r="L114" i="21" s="1"/>
  <c r="M114" i="21" s="1"/>
  <c r="N114" i="21" s="1"/>
  <c r="F115" i="21"/>
  <c r="AC115" i="21"/>
  <c r="AD115" i="21" s="1"/>
  <c r="AE115" i="21" s="1"/>
  <c r="AB116" i="21"/>
  <c r="J113" i="21"/>
  <c r="I114" i="21"/>
  <c r="V115" i="21"/>
  <c r="U116" i="21"/>
  <c r="AK115" i="21"/>
  <c r="AJ116" i="21"/>
  <c r="W115" i="21" l="1"/>
  <c r="X115" i="21" s="1"/>
  <c r="Y115" i="21" s="1"/>
  <c r="Z115" i="21" s="1"/>
  <c r="R116" i="21"/>
  <c r="J114" i="21"/>
  <c r="I115" i="21"/>
  <c r="AK116" i="21"/>
  <c r="AJ117" i="21"/>
  <c r="AB117" i="21"/>
  <c r="AC116" i="21"/>
  <c r="AD116" i="21" s="1"/>
  <c r="AE116" i="21" s="1"/>
  <c r="V116" i="21"/>
  <c r="U117" i="21"/>
  <c r="K115" i="21"/>
  <c r="L115" i="21" s="1"/>
  <c r="M115" i="21" s="1"/>
  <c r="N115" i="21" s="1"/>
  <c r="F116" i="21"/>
  <c r="W116" i="21" l="1"/>
  <c r="X116" i="21" s="1"/>
  <c r="Y116" i="21" s="1"/>
  <c r="Z116" i="21" s="1"/>
  <c r="R117" i="21"/>
  <c r="K116" i="21"/>
  <c r="L116" i="21" s="1"/>
  <c r="M116" i="21" s="1"/>
  <c r="N116" i="21" s="1"/>
  <c r="F117" i="21"/>
  <c r="AK117" i="21"/>
  <c r="AJ118" i="21"/>
  <c r="V117" i="21"/>
  <c r="U118" i="21"/>
  <c r="J115" i="21"/>
  <c r="I116" i="21"/>
  <c r="AC117" i="21"/>
  <c r="AD117" i="21" s="1"/>
  <c r="AE117" i="21" s="1"/>
  <c r="AB118" i="21"/>
  <c r="R118" i="21" l="1"/>
  <c r="W117" i="21"/>
  <c r="X117" i="21" s="1"/>
  <c r="Y117" i="21" s="1"/>
  <c r="Z117" i="21" s="1"/>
  <c r="V118" i="21"/>
  <c r="U119" i="21"/>
  <c r="AB119" i="21"/>
  <c r="AC118" i="21"/>
  <c r="AD118" i="21" s="1"/>
  <c r="AE118" i="21" s="1"/>
  <c r="AK118" i="21"/>
  <c r="AJ119" i="21"/>
  <c r="J116" i="21"/>
  <c r="I117" i="21"/>
  <c r="K117" i="21"/>
  <c r="L117" i="21" s="1"/>
  <c r="M117" i="21" s="1"/>
  <c r="N117" i="21" s="1"/>
  <c r="F118" i="21"/>
  <c r="W118" i="21" l="1"/>
  <c r="X118" i="21" s="1"/>
  <c r="Y118" i="21" s="1"/>
  <c r="Z118" i="21" s="1"/>
  <c r="R119" i="21"/>
  <c r="K118" i="21"/>
  <c r="L118" i="21" s="1"/>
  <c r="M118" i="21" s="1"/>
  <c r="N118" i="21" s="1"/>
  <c r="F119" i="21"/>
  <c r="AC119" i="21"/>
  <c r="AD119" i="21" s="1"/>
  <c r="AE119" i="21" s="1"/>
  <c r="AB120" i="21"/>
  <c r="J117" i="21"/>
  <c r="I118" i="21"/>
  <c r="V119" i="21"/>
  <c r="U120" i="21"/>
  <c r="AK119" i="21"/>
  <c r="AJ120" i="21"/>
  <c r="R120" i="21" l="1"/>
  <c r="W119" i="21"/>
  <c r="X119" i="21" s="1"/>
  <c r="Y119" i="21" s="1"/>
  <c r="Z119" i="21" s="1"/>
  <c r="J118" i="21"/>
  <c r="I119" i="21"/>
  <c r="AK120" i="21"/>
  <c r="AJ121" i="21"/>
  <c r="AB121" i="21"/>
  <c r="AC120" i="21"/>
  <c r="AD120" i="21" s="1"/>
  <c r="AE120" i="21" s="1"/>
  <c r="V120" i="21"/>
  <c r="U121" i="21"/>
  <c r="K119" i="21"/>
  <c r="L119" i="21" s="1"/>
  <c r="M119" i="21" s="1"/>
  <c r="N119" i="21" s="1"/>
  <c r="F120" i="21"/>
  <c r="W120" i="21" l="1"/>
  <c r="X120" i="21" s="1"/>
  <c r="Y120" i="21" s="1"/>
  <c r="Z120" i="21" s="1"/>
  <c r="R121" i="21"/>
  <c r="K120" i="21"/>
  <c r="L120" i="21" s="1"/>
  <c r="M120" i="21" s="1"/>
  <c r="N120" i="21" s="1"/>
  <c r="F121" i="21"/>
  <c r="AK121" i="21"/>
  <c r="AJ122" i="21"/>
  <c r="V121" i="21"/>
  <c r="U122" i="21"/>
  <c r="J119" i="21"/>
  <c r="I120" i="21"/>
  <c r="AC121" i="21"/>
  <c r="AD121" i="21" s="1"/>
  <c r="AE121" i="21" s="1"/>
  <c r="AB122" i="21"/>
  <c r="W121" i="21" l="1"/>
  <c r="X121" i="21" s="1"/>
  <c r="Y121" i="21" s="1"/>
  <c r="Z121" i="21" s="1"/>
  <c r="R122" i="21"/>
  <c r="V122" i="21"/>
  <c r="U123" i="21"/>
  <c r="AB123" i="21"/>
  <c r="AC122" i="21"/>
  <c r="AD122" i="21" s="1"/>
  <c r="AE122" i="21" s="1"/>
  <c r="AK122" i="21"/>
  <c r="AJ123" i="21"/>
  <c r="J120" i="21"/>
  <c r="I121" i="21"/>
  <c r="K121" i="21"/>
  <c r="L121" i="21" s="1"/>
  <c r="M121" i="21" s="1"/>
  <c r="N121" i="21" s="1"/>
  <c r="F122" i="21"/>
  <c r="W122" i="21" l="1"/>
  <c r="X122" i="21" s="1"/>
  <c r="Y122" i="21" s="1"/>
  <c r="Z122" i="21" s="1"/>
  <c r="R123" i="21"/>
  <c r="K122" i="21"/>
  <c r="L122" i="21" s="1"/>
  <c r="M122" i="21" s="1"/>
  <c r="N122" i="21" s="1"/>
  <c r="F123" i="21"/>
  <c r="AB124" i="21"/>
  <c r="AC123" i="21"/>
  <c r="AD123" i="21" s="1"/>
  <c r="AE123" i="21" s="1"/>
  <c r="J121" i="21"/>
  <c r="I122" i="21"/>
  <c r="V123" i="21"/>
  <c r="U124" i="21"/>
  <c r="AK123" i="21"/>
  <c r="AJ124" i="21"/>
  <c r="R124" i="21" l="1"/>
  <c r="W123" i="21"/>
  <c r="X123" i="21" s="1"/>
  <c r="Y123" i="21" s="1"/>
  <c r="Z123" i="21" s="1"/>
  <c r="J122" i="21"/>
  <c r="I123" i="21"/>
  <c r="AK124" i="21"/>
  <c r="AJ125" i="21"/>
  <c r="AC124" i="21"/>
  <c r="AD124" i="21" s="1"/>
  <c r="AE124" i="21" s="1"/>
  <c r="AB125" i="21"/>
  <c r="V124" i="21"/>
  <c r="U125" i="21"/>
  <c r="K123" i="21"/>
  <c r="L123" i="21" s="1"/>
  <c r="M123" i="21" s="1"/>
  <c r="N123" i="21" s="1"/>
  <c r="F124" i="21"/>
  <c r="R125" i="21" l="1"/>
  <c r="W124" i="21"/>
  <c r="X124" i="21" s="1"/>
  <c r="Y124" i="21" s="1"/>
  <c r="Z124" i="21" s="1"/>
  <c r="K124" i="21"/>
  <c r="L124" i="21" s="1"/>
  <c r="M124" i="21" s="1"/>
  <c r="N124" i="21" s="1"/>
  <c r="F125" i="21"/>
  <c r="V125" i="21"/>
  <c r="U126" i="21"/>
  <c r="AK125" i="21"/>
  <c r="AJ126" i="21"/>
  <c r="AB126" i="21"/>
  <c r="AC125" i="21"/>
  <c r="AD125" i="21" s="1"/>
  <c r="AE125" i="21" s="1"/>
  <c r="J123" i="21"/>
  <c r="I124" i="21"/>
  <c r="W125" i="21" l="1"/>
  <c r="X125" i="21" s="1"/>
  <c r="Y125" i="21" s="1"/>
  <c r="Z125" i="21" s="1"/>
  <c r="R126" i="21"/>
  <c r="J124" i="21"/>
  <c r="I125" i="21"/>
  <c r="U127" i="21"/>
  <c r="V126" i="21"/>
  <c r="AK126" i="21"/>
  <c r="AJ127" i="21"/>
  <c r="F126" i="21"/>
  <c r="K125" i="21"/>
  <c r="L125" i="21" s="1"/>
  <c r="M125" i="21" s="1"/>
  <c r="N125" i="21" s="1"/>
  <c r="AC126" i="21"/>
  <c r="AD126" i="21" s="1"/>
  <c r="AE126" i="21" s="1"/>
  <c r="AB127" i="21"/>
  <c r="W126" i="21" l="1"/>
  <c r="X126" i="21" s="1"/>
  <c r="Y126" i="21" s="1"/>
  <c r="Z126" i="21" s="1"/>
  <c r="R127" i="21"/>
  <c r="K126" i="21"/>
  <c r="L126" i="21" s="1"/>
  <c r="M126" i="21" s="1"/>
  <c r="N126" i="21" s="1"/>
  <c r="F127" i="21"/>
  <c r="V127" i="21"/>
  <c r="U128" i="21"/>
  <c r="AK127" i="21"/>
  <c r="AJ128" i="21"/>
  <c r="J125" i="21"/>
  <c r="I126" i="21"/>
  <c r="AB128" i="21"/>
  <c r="AC127" i="21"/>
  <c r="AD127" i="21" s="1"/>
  <c r="AE127" i="21" s="1"/>
  <c r="W127" i="21" l="1"/>
  <c r="X127" i="21" s="1"/>
  <c r="Y127" i="21" s="1"/>
  <c r="Z127" i="21" s="1"/>
  <c r="R128" i="21"/>
  <c r="AC128" i="21"/>
  <c r="AD128" i="21" s="1"/>
  <c r="AE128" i="21" s="1"/>
  <c r="AB129" i="21"/>
  <c r="J126" i="21"/>
  <c r="I127" i="21"/>
  <c r="V128" i="21"/>
  <c r="U129" i="21"/>
  <c r="AK128" i="21"/>
  <c r="AJ129" i="21"/>
  <c r="F128" i="21"/>
  <c r="K127" i="21"/>
  <c r="L127" i="21" s="1"/>
  <c r="M127" i="21" s="1"/>
  <c r="N127" i="21" s="1"/>
  <c r="R129" i="21" l="1"/>
  <c r="W128" i="21"/>
  <c r="X128" i="21" s="1"/>
  <c r="Y128" i="21" s="1"/>
  <c r="Z128" i="21" s="1"/>
  <c r="J127" i="21"/>
  <c r="I128" i="21"/>
  <c r="K128" i="21"/>
  <c r="L128" i="21" s="1"/>
  <c r="M128" i="21" s="1"/>
  <c r="N128" i="21" s="1"/>
  <c r="F129" i="21"/>
  <c r="AK129" i="21"/>
  <c r="AJ130" i="21"/>
  <c r="V129" i="21"/>
  <c r="U130" i="21"/>
  <c r="AB130" i="21"/>
  <c r="AC129" i="21"/>
  <c r="AD129" i="21" s="1"/>
  <c r="AE129" i="21" s="1"/>
  <c r="R130" i="21" l="1"/>
  <c r="W129" i="21"/>
  <c r="X129" i="21" s="1"/>
  <c r="Y129" i="21" s="1"/>
  <c r="Z129" i="21" s="1"/>
  <c r="AK130" i="21"/>
  <c r="AJ131" i="21"/>
  <c r="AC130" i="21"/>
  <c r="AD130" i="21" s="1"/>
  <c r="AE130" i="21" s="1"/>
  <c r="AB131" i="21"/>
  <c r="V130" i="21"/>
  <c r="U131" i="21"/>
  <c r="K129" i="21"/>
  <c r="L129" i="21" s="1"/>
  <c r="M129" i="21" s="1"/>
  <c r="N129" i="21" s="1"/>
  <c r="F130" i="21"/>
  <c r="J128" i="21"/>
  <c r="I129" i="21"/>
  <c r="W130" i="21" l="1"/>
  <c r="X130" i="21" s="1"/>
  <c r="Y130" i="21" s="1"/>
  <c r="Z130" i="21" s="1"/>
  <c r="R131" i="21"/>
  <c r="V131" i="21"/>
  <c r="U132" i="21"/>
  <c r="J129" i="21"/>
  <c r="I130" i="21"/>
  <c r="AB132" i="21"/>
  <c r="AC131" i="21"/>
  <c r="AD131" i="21" s="1"/>
  <c r="AE131" i="21" s="1"/>
  <c r="K130" i="21"/>
  <c r="L130" i="21" s="1"/>
  <c r="M130" i="21" s="1"/>
  <c r="N130" i="21" s="1"/>
  <c r="F131" i="21"/>
  <c r="AK131" i="21"/>
  <c r="AJ132" i="21"/>
  <c r="W131" i="21" l="1"/>
  <c r="X131" i="21" s="1"/>
  <c r="Y131" i="21" s="1"/>
  <c r="Z131" i="21" s="1"/>
  <c r="R132" i="21"/>
  <c r="AK132" i="21"/>
  <c r="AJ133" i="21"/>
  <c r="J130" i="21"/>
  <c r="I131" i="21"/>
  <c r="K131" i="21"/>
  <c r="L131" i="21" s="1"/>
  <c r="M131" i="21" s="1"/>
  <c r="N131" i="21" s="1"/>
  <c r="F132" i="21"/>
  <c r="V132" i="21"/>
  <c r="U133" i="21"/>
  <c r="AC132" i="21"/>
  <c r="AD132" i="21" s="1"/>
  <c r="AE132" i="21" s="1"/>
  <c r="AB133" i="21"/>
  <c r="W132" i="21" l="1"/>
  <c r="X132" i="21" s="1"/>
  <c r="Y132" i="21" s="1"/>
  <c r="Z132" i="21" s="1"/>
  <c r="R133" i="21"/>
  <c r="K132" i="21"/>
  <c r="L132" i="21" s="1"/>
  <c r="M132" i="21" s="1"/>
  <c r="N132" i="21" s="1"/>
  <c r="F133" i="21"/>
  <c r="J131" i="21"/>
  <c r="I132" i="21"/>
  <c r="V133" i="21"/>
  <c r="U134" i="21"/>
  <c r="AK133" i="21"/>
  <c r="AJ134" i="21"/>
  <c r="AB134" i="21"/>
  <c r="AC133" i="21"/>
  <c r="AD133" i="21" s="1"/>
  <c r="AE133" i="21" s="1"/>
  <c r="W133" i="21" l="1"/>
  <c r="X133" i="21" s="1"/>
  <c r="Y133" i="21" s="1"/>
  <c r="Z133" i="21" s="1"/>
  <c r="R134" i="21"/>
  <c r="AK134" i="21"/>
  <c r="AJ135" i="21"/>
  <c r="J132" i="21"/>
  <c r="I133" i="21"/>
  <c r="AC134" i="21"/>
  <c r="AD134" i="21" s="1"/>
  <c r="AE134" i="21" s="1"/>
  <c r="AB135" i="21"/>
  <c r="V134" i="21"/>
  <c r="U135" i="21"/>
  <c r="K133" i="21"/>
  <c r="L133" i="21" s="1"/>
  <c r="M133" i="21" s="1"/>
  <c r="N133" i="21" s="1"/>
  <c r="F134" i="21"/>
  <c r="R135" i="21" l="1"/>
  <c r="W134" i="21"/>
  <c r="X134" i="21" s="1"/>
  <c r="Y134" i="21" s="1"/>
  <c r="Z134" i="21" s="1"/>
  <c r="K134" i="21"/>
  <c r="L134" i="21" s="1"/>
  <c r="M134" i="21" s="1"/>
  <c r="N134" i="21" s="1"/>
  <c r="F135" i="21"/>
  <c r="AB136" i="21"/>
  <c r="AC135" i="21"/>
  <c r="AD135" i="21" s="1"/>
  <c r="AE135" i="21" s="1"/>
  <c r="J133" i="21"/>
  <c r="I134" i="21"/>
  <c r="V135" i="21"/>
  <c r="U136" i="21"/>
  <c r="AK135" i="21"/>
  <c r="AJ136" i="21"/>
  <c r="W135" i="21" l="1"/>
  <c r="X135" i="21" s="1"/>
  <c r="Y135" i="21" s="1"/>
  <c r="Z135" i="21" s="1"/>
  <c r="R136" i="21"/>
  <c r="AK136" i="21"/>
  <c r="AJ137" i="21"/>
  <c r="V136" i="21"/>
  <c r="U137" i="21"/>
  <c r="J134" i="21"/>
  <c r="I135" i="21"/>
  <c r="K135" i="21"/>
  <c r="L135" i="21" s="1"/>
  <c r="M135" i="21" s="1"/>
  <c r="N135" i="21" s="1"/>
  <c r="F136" i="21"/>
  <c r="AC136" i="21"/>
  <c r="AD136" i="21" s="1"/>
  <c r="AE136" i="21" s="1"/>
  <c r="AB137" i="21"/>
  <c r="W136" i="21" l="1"/>
  <c r="X136" i="21" s="1"/>
  <c r="Y136" i="21" s="1"/>
  <c r="Z136" i="21" s="1"/>
  <c r="R137" i="21"/>
  <c r="AB138" i="21"/>
  <c r="AC137" i="21"/>
  <c r="AD137" i="21" s="1"/>
  <c r="AE137" i="21" s="1"/>
  <c r="K136" i="21"/>
  <c r="L136" i="21" s="1"/>
  <c r="M136" i="21" s="1"/>
  <c r="N136" i="21" s="1"/>
  <c r="F137" i="21"/>
  <c r="V137" i="21"/>
  <c r="U138" i="21"/>
  <c r="J135" i="21"/>
  <c r="I136" i="21"/>
  <c r="AK137" i="21"/>
  <c r="AJ138" i="21"/>
  <c r="W137" i="21" l="1"/>
  <c r="X137" i="21" s="1"/>
  <c r="Y137" i="21" s="1"/>
  <c r="Z137" i="21" s="1"/>
  <c r="R138" i="21"/>
  <c r="J136" i="21"/>
  <c r="I137" i="21"/>
  <c r="K137" i="21"/>
  <c r="L137" i="21" s="1"/>
  <c r="M137" i="21" s="1"/>
  <c r="N137" i="21" s="1"/>
  <c r="F138" i="21"/>
  <c r="V138" i="21"/>
  <c r="U139" i="21"/>
  <c r="AK138" i="21"/>
  <c r="AJ139" i="21"/>
  <c r="AC138" i="21"/>
  <c r="AD138" i="21" s="1"/>
  <c r="AE138" i="21" s="1"/>
  <c r="AB139" i="21"/>
  <c r="W138" i="21" l="1"/>
  <c r="X138" i="21" s="1"/>
  <c r="Y138" i="21" s="1"/>
  <c r="Z138" i="21" s="1"/>
  <c r="R139" i="21"/>
  <c r="AB140" i="21"/>
  <c r="AC139" i="21"/>
  <c r="AD139" i="21" s="1"/>
  <c r="AE139" i="21" s="1"/>
  <c r="K138" i="21"/>
  <c r="L138" i="21" s="1"/>
  <c r="M138" i="21" s="1"/>
  <c r="N138" i="21" s="1"/>
  <c r="F139" i="21"/>
  <c r="AK139" i="21"/>
  <c r="AJ140" i="21"/>
  <c r="V139" i="21"/>
  <c r="U140" i="21"/>
  <c r="J137" i="21"/>
  <c r="I138" i="21"/>
  <c r="R140" i="21" l="1"/>
  <c r="W139" i="21"/>
  <c r="X139" i="21" s="1"/>
  <c r="Y139" i="21" s="1"/>
  <c r="Z139" i="21" s="1"/>
  <c r="J138" i="21"/>
  <c r="I139" i="21"/>
  <c r="AK140" i="21"/>
  <c r="AJ141" i="21"/>
  <c r="V140" i="21"/>
  <c r="U141" i="21"/>
  <c r="K139" i="21"/>
  <c r="L139" i="21" s="1"/>
  <c r="M139" i="21" s="1"/>
  <c r="N139" i="21" s="1"/>
  <c r="F140" i="21"/>
  <c r="AC140" i="21"/>
  <c r="AD140" i="21" s="1"/>
  <c r="AE140" i="21" s="1"/>
  <c r="AB141" i="21"/>
  <c r="R141" i="21" l="1"/>
  <c r="W140" i="21"/>
  <c r="X140" i="21" s="1"/>
  <c r="Y140" i="21" s="1"/>
  <c r="Z140" i="21" s="1"/>
  <c r="AB142" i="21"/>
  <c r="AC141" i="21"/>
  <c r="AD141" i="21" s="1"/>
  <c r="AE141" i="21" s="1"/>
  <c r="V141" i="21"/>
  <c r="U142" i="21"/>
  <c r="AK141" i="21"/>
  <c r="AJ142" i="21"/>
  <c r="K140" i="21"/>
  <c r="L140" i="21" s="1"/>
  <c r="M140" i="21" s="1"/>
  <c r="N140" i="21" s="1"/>
  <c r="F141" i="21"/>
  <c r="J139" i="21"/>
  <c r="I140" i="21"/>
  <c r="R142" i="21" l="1"/>
  <c r="W141" i="21"/>
  <c r="X141" i="21" s="1"/>
  <c r="Y141" i="21" s="1"/>
  <c r="Z141" i="21" s="1"/>
  <c r="J140" i="21"/>
  <c r="I141" i="21"/>
  <c r="K141" i="21"/>
  <c r="L141" i="21" s="1"/>
  <c r="M141" i="21" s="1"/>
  <c r="N141" i="21" s="1"/>
  <c r="F142" i="21"/>
  <c r="V142" i="21"/>
  <c r="U143" i="21"/>
  <c r="AK142" i="21"/>
  <c r="AJ143" i="21"/>
  <c r="AC142" i="21"/>
  <c r="AD142" i="21" s="1"/>
  <c r="AE142" i="21" s="1"/>
  <c r="AB143" i="21"/>
  <c r="W142" i="21" l="1"/>
  <c r="X142" i="21" s="1"/>
  <c r="Y142" i="21" s="1"/>
  <c r="Z142" i="21" s="1"/>
  <c r="R143" i="21"/>
  <c r="AB144" i="21"/>
  <c r="AC143" i="21"/>
  <c r="AD143" i="21" s="1"/>
  <c r="AE143" i="21" s="1"/>
  <c r="K142" i="21"/>
  <c r="L142" i="21" s="1"/>
  <c r="M142" i="21" s="1"/>
  <c r="N142" i="21" s="1"/>
  <c r="F143" i="21"/>
  <c r="AK143" i="21"/>
  <c r="AJ144" i="21"/>
  <c r="V143" i="21"/>
  <c r="U144" i="21"/>
  <c r="J141" i="21"/>
  <c r="I142" i="21"/>
  <c r="W143" i="21" l="1"/>
  <c r="X143" i="21" s="1"/>
  <c r="Y143" i="21" s="1"/>
  <c r="Z143" i="21" s="1"/>
  <c r="R144" i="21"/>
  <c r="J142" i="21"/>
  <c r="I143" i="21"/>
  <c r="AK144" i="21"/>
  <c r="AJ145" i="21"/>
  <c r="V144" i="21"/>
  <c r="U145" i="21"/>
  <c r="K143" i="21"/>
  <c r="L143" i="21" s="1"/>
  <c r="M143" i="21" s="1"/>
  <c r="N143" i="21" s="1"/>
  <c r="F144" i="21"/>
  <c r="AC144" i="21"/>
  <c r="AD144" i="21" s="1"/>
  <c r="AE144" i="21" s="1"/>
  <c r="AB145" i="21"/>
  <c r="W144" i="21" l="1"/>
  <c r="X144" i="21" s="1"/>
  <c r="Y144" i="21" s="1"/>
  <c r="Z144" i="21" s="1"/>
  <c r="R145" i="21"/>
  <c r="AB146" i="21"/>
  <c r="AC145" i="21"/>
  <c r="AD145" i="21" s="1"/>
  <c r="AE145" i="21" s="1"/>
  <c r="V145" i="21"/>
  <c r="U146" i="21"/>
  <c r="AK145" i="21"/>
  <c r="AJ146" i="21"/>
  <c r="K144" i="21"/>
  <c r="L144" i="21" s="1"/>
  <c r="M144" i="21" s="1"/>
  <c r="N144" i="21" s="1"/>
  <c r="F145" i="21"/>
  <c r="J143" i="21"/>
  <c r="I144" i="21"/>
  <c r="W145" i="21" l="1"/>
  <c r="X145" i="21" s="1"/>
  <c r="Y145" i="21" s="1"/>
  <c r="Z145" i="21" s="1"/>
  <c r="R146" i="21"/>
  <c r="J144" i="21"/>
  <c r="I145" i="21"/>
  <c r="K145" i="21"/>
  <c r="L145" i="21" s="1"/>
  <c r="M145" i="21" s="1"/>
  <c r="N145" i="21" s="1"/>
  <c r="F146" i="21"/>
  <c r="V146" i="21"/>
  <c r="U147" i="21"/>
  <c r="AK146" i="21"/>
  <c r="AJ147" i="21"/>
  <c r="AC146" i="21"/>
  <c r="AD146" i="21" s="1"/>
  <c r="AE146" i="21" s="1"/>
  <c r="AB147" i="21"/>
  <c r="R147" i="21" l="1"/>
  <c r="W146" i="21"/>
  <c r="X146" i="21" s="1"/>
  <c r="Y146" i="21" s="1"/>
  <c r="Z146" i="21" s="1"/>
  <c r="AB148" i="21"/>
  <c r="AC147" i="21"/>
  <c r="AD147" i="21" s="1"/>
  <c r="AE147" i="21" s="1"/>
  <c r="K146" i="21"/>
  <c r="L146" i="21" s="1"/>
  <c r="M146" i="21" s="1"/>
  <c r="N146" i="21" s="1"/>
  <c r="F147" i="21"/>
  <c r="AK147" i="21"/>
  <c r="AJ148" i="21"/>
  <c r="V147" i="21"/>
  <c r="U148" i="21"/>
  <c r="J145" i="21"/>
  <c r="I146" i="21"/>
  <c r="R148" i="21" l="1"/>
  <c r="W147" i="21"/>
  <c r="X147" i="21" s="1"/>
  <c r="Y147" i="21" s="1"/>
  <c r="Z147" i="21" s="1"/>
  <c r="J146" i="21"/>
  <c r="I147" i="21"/>
  <c r="AJ149" i="21"/>
  <c r="AK148" i="21"/>
  <c r="V148" i="21"/>
  <c r="U149" i="21"/>
  <c r="K147" i="21"/>
  <c r="L147" i="21" s="1"/>
  <c r="M147" i="21" s="1"/>
  <c r="N147" i="21" s="1"/>
  <c r="F148" i="21"/>
  <c r="AC148" i="21"/>
  <c r="AD148" i="21" s="1"/>
  <c r="AE148" i="21" s="1"/>
  <c r="AB149" i="21"/>
  <c r="R149" i="21" l="1"/>
  <c r="W148" i="21"/>
  <c r="X148" i="21" s="1"/>
  <c r="Y148" i="21" s="1"/>
  <c r="Z148" i="21" s="1"/>
  <c r="AB150" i="21"/>
  <c r="AC149" i="21"/>
  <c r="AD149" i="21" s="1"/>
  <c r="AE149" i="21" s="1"/>
  <c r="V149" i="21"/>
  <c r="U150" i="21"/>
  <c r="AK149" i="21"/>
  <c r="AJ150" i="21"/>
  <c r="K148" i="21"/>
  <c r="L148" i="21" s="1"/>
  <c r="M148" i="21" s="1"/>
  <c r="N148" i="21" s="1"/>
  <c r="F149" i="21"/>
  <c r="J147" i="21"/>
  <c r="I148" i="21"/>
  <c r="W149" i="21" l="1"/>
  <c r="X149" i="21" s="1"/>
  <c r="Y149" i="21" s="1"/>
  <c r="Z149" i="21" s="1"/>
  <c r="R150" i="21"/>
  <c r="J148" i="21"/>
  <c r="I149" i="21"/>
  <c r="K149" i="21"/>
  <c r="L149" i="21" s="1"/>
  <c r="M149" i="21" s="1"/>
  <c r="N149" i="21" s="1"/>
  <c r="F150" i="21"/>
  <c r="V150" i="21"/>
  <c r="U151" i="21"/>
  <c r="AK150" i="21"/>
  <c r="AJ151" i="21"/>
  <c r="AB151" i="21"/>
  <c r="AC150" i="21"/>
  <c r="AD150" i="21" s="1"/>
  <c r="AE150" i="21" s="1"/>
  <c r="R151" i="21" l="1"/>
  <c r="W150" i="21"/>
  <c r="X150" i="21" s="1"/>
  <c r="Y150" i="21" s="1"/>
  <c r="Z150" i="21" s="1"/>
  <c r="F151" i="21"/>
  <c r="K150" i="21"/>
  <c r="L150" i="21" s="1"/>
  <c r="M150" i="21" s="1"/>
  <c r="N150" i="21" s="1"/>
  <c r="AB152" i="21"/>
  <c r="AC151" i="21"/>
  <c r="AD151" i="21" s="1"/>
  <c r="AE151" i="21" s="1"/>
  <c r="AK151" i="21"/>
  <c r="AJ152" i="21"/>
  <c r="I150" i="21"/>
  <c r="J149" i="21"/>
  <c r="V151" i="21"/>
  <c r="U152" i="21"/>
  <c r="R152" i="21" l="1"/>
  <c r="W151" i="21"/>
  <c r="X151" i="21" s="1"/>
  <c r="Y151" i="21" s="1"/>
  <c r="Z151" i="21" s="1"/>
  <c r="V152" i="21"/>
  <c r="U153" i="21"/>
  <c r="AK152" i="21"/>
  <c r="AJ153" i="21"/>
  <c r="J150" i="21"/>
  <c r="I151" i="21"/>
  <c r="AB153" i="21"/>
  <c r="AC152" i="21"/>
  <c r="AD152" i="21" s="1"/>
  <c r="AE152" i="21" s="1"/>
  <c r="F152" i="21"/>
  <c r="K151" i="21"/>
  <c r="L151" i="21" s="1"/>
  <c r="M151" i="21" s="1"/>
  <c r="N151" i="21" s="1"/>
  <c r="R153" i="21" l="1"/>
  <c r="W152" i="21"/>
  <c r="X152" i="21" s="1"/>
  <c r="Y152" i="21" s="1"/>
  <c r="Z152" i="21" s="1"/>
  <c r="J151" i="21"/>
  <c r="I152" i="21"/>
  <c r="AK153" i="21"/>
  <c r="AJ154" i="21"/>
  <c r="K152" i="21"/>
  <c r="L152" i="21" s="1"/>
  <c r="M152" i="21" s="1"/>
  <c r="N152" i="21" s="1"/>
  <c r="F153" i="21"/>
  <c r="V153" i="21"/>
  <c r="U154" i="21"/>
  <c r="AB154" i="21"/>
  <c r="AC153" i="21"/>
  <c r="AD153" i="21" s="1"/>
  <c r="AE153" i="21" s="1"/>
  <c r="W153" i="21" l="1"/>
  <c r="X153" i="21" s="1"/>
  <c r="Y153" i="21" s="1"/>
  <c r="Z153" i="21" s="1"/>
  <c r="R154" i="21"/>
  <c r="AB155" i="21"/>
  <c r="AC154" i="21"/>
  <c r="AD154" i="21" s="1"/>
  <c r="AE154" i="21" s="1"/>
  <c r="V154" i="21"/>
  <c r="U155" i="21"/>
  <c r="K153" i="21"/>
  <c r="L153" i="21" s="1"/>
  <c r="M153" i="21" s="1"/>
  <c r="N153" i="21" s="1"/>
  <c r="F154" i="21"/>
  <c r="J152" i="21"/>
  <c r="I153" i="21"/>
  <c r="AK154" i="21"/>
  <c r="AJ155" i="21"/>
  <c r="W154" i="21" l="1"/>
  <c r="X154" i="21" s="1"/>
  <c r="Y154" i="21" s="1"/>
  <c r="Z154" i="21" s="1"/>
  <c r="R155" i="21"/>
  <c r="AK155" i="21"/>
  <c r="AJ156" i="21"/>
  <c r="K154" i="21"/>
  <c r="L154" i="21" s="1"/>
  <c r="M154" i="21" s="1"/>
  <c r="N154" i="21" s="1"/>
  <c r="F155" i="21"/>
  <c r="V155" i="21"/>
  <c r="U156" i="21"/>
  <c r="J153" i="21"/>
  <c r="I154" i="21"/>
  <c r="AB156" i="21"/>
  <c r="AC155" i="21"/>
  <c r="AD155" i="21" s="1"/>
  <c r="AE155" i="21" s="1"/>
  <c r="R156" i="21" l="1"/>
  <c r="W155" i="21"/>
  <c r="X155" i="21" s="1"/>
  <c r="Y155" i="21" s="1"/>
  <c r="Z155" i="21" s="1"/>
  <c r="V156" i="21"/>
  <c r="U157" i="21"/>
  <c r="AB157" i="21"/>
  <c r="AC156" i="21"/>
  <c r="AD156" i="21" s="1"/>
  <c r="AE156" i="21" s="1"/>
  <c r="J154" i="21"/>
  <c r="I155" i="21"/>
  <c r="F156" i="21"/>
  <c r="K155" i="21"/>
  <c r="L155" i="21" s="1"/>
  <c r="M155" i="21" s="1"/>
  <c r="N155" i="21" s="1"/>
  <c r="AK156" i="21"/>
  <c r="AJ157" i="21"/>
  <c r="R157" i="21" l="1"/>
  <c r="W156" i="21"/>
  <c r="X156" i="21" s="1"/>
  <c r="Y156" i="21" s="1"/>
  <c r="Z156" i="21" s="1"/>
  <c r="J155" i="21"/>
  <c r="I156" i="21"/>
  <c r="AK157" i="21"/>
  <c r="AJ158" i="21"/>
  <c r="AB158" i="21"/>
  <c r="AC157" i="21"/>
  <c r="AD157" i="21" s="1"/>
  <c r="AE157" i="21" s="1"/>
  <c r="V157" i="21"/>
  <c r="U158" i="21"/>
  <c r="K156" i="21"/>
  <c r="L156" i="21" s="1"/>
  <c r="M156" i="21" s="1"/>
  <c r="N156" i="21" s="1"/>
  <c r="F157" i="21"/>
  <c r="R158" i="21" l="1"/>
  <c r="W157" i="21"/>
  <c r="X157" i="21" s="1"/>
  <c r="Y157" i="21" s="1"/>
  <c r="Z157" i="21" s="1"/>
  <c r="K157" i="21"/>
  <c r="L157" i="21" s="1"/>
  <c r="M157" i="21" s="1"/>
  <c r="N157" i="21" s="1"/>
  <c r="F158" i="21"/>
  <c r="AK158" i="21"/>
  <c r="AJ159" i="21"/>
  <c r="V158" i="21"/>
  <c r="U159" i="21"/>
  <c r="J156" i="21"/>
  <c r="I157" i="21"/>
  <c r="AB159" i="21"/>
  <c r="AC158" i="21"/>
  <c r="AD158" i="21" s="1"/>
  <c r="AE158" i="21" s="1"/>
  <c r="R159" i="21" l="1"/>
  <c r="W158" i="21"/>
  <c r="X158" i="21" s="1"/>
  <c r="Y158" i="21" s="1"/>
  <c r="Z158" i="21" s="1"/>
  <c r="V159" i="21"/>
  <c r="U160" i="21"/>
  <c r="AC159" i="21"/>
  <c r="AD159" i="21" s="1"/>
  <c r="AE159" i="21" s="1"/>
  <c r="AB160" i="21"/>
  <c r="J157" i="21"/>
  <c r="I158" i="21"/>
  <c r="AK159" i="21"/>
  <c r="AJ160" i="21"/>
  <c r="K158" i="21"/>
  <c r="L158" i="21" s="1"/>
  <c r="M158" i="21" s="1"/>
  <c r="N158" i="21" s="1"/>
  <c r="F159" i="21"/>
  <c r="R160" i="21" l="1"/>
  <c r="W159" i="21"/>
  <c r="X159" i="21" s="1"/>
  <c r="Y159" i="21" s="1"/>
  <c r="Z159" i="21" s="1"/>
  <c r="J158" i="21"/>
  <c r="I159" i="21"/>
  <c r="K159" i="21"/>
  <c r="L159" i="21" s="1"/>
  <c r="M159" i="21" s="1"/>
  <c r="N159" i="21" s="1"/>
  <c r="F160" i="21"/>
  <c r="AB161" i="21"/>
  <c r="AC160" i="21"/>
  <c r="AD160" i="21" s="1"/>
  <c r="AE160" i="21" s="1"/>
  <c r="AK160" i="21"/>
  <c r="AJ161" i="21"/>
  <c r="V160" i="21"/>
  <c r="U161" i="21"/>
  <c r="R161" i="21" l="1"/>
  <c r="W160" i="21"/>
  <c r="X160" i="21" s="1"/>
  <c r="Y160" i="21" s="1"/>
  <c r="Z160" i="21" s="1"/>
  <c r="AB162" i="21"/>
  <c r="AC161" i="21"/>
  <c r="AD161" i="21" s="1"/>
  <c r="AE161" i="21" s="1"/>
  <c r="AK161" i="21"/>
  <c r="AJ162" i="21"/>
  <c r="F161" i="21"/>
  <c r="K160" i="21"/>
  <c r="L160" i="21" s="1"/>
  <c r="M160" i="21" s="1"/>
  <c r="N160" i="21" s="1"/>
  <c r="V161" i="21"/>
  <c r="U162" i="21"/>
  <c r="J159" i="21"/>
  <c r="I160" i="21"/>
  <c r="W161" i="21" l="1"/>
  <c r="X161" i="21" s="1"/>
  <c r="Y161" i="21" s="1"/>
  <c r="Z161" i="21" s="1"/>
  <c r="R162" i="21"/>
  <c r="K161" i="21"/>
  <c r="L161" i="21" s="1"/>
  <c r="M161" i="21" s="1"/>
  <c r="N161" i="21" s="1"/>
  <c r="F162" i="21"/>
  <c r="J160" i="21"/>
  <c r="I161" i="21"/>
  <c r="AJ163" i="21"/>
  <c r="AK162" i="21"/>
  <c r="V162" i="21"/>
  <c r="U163" i="21"/>
  <c r="AB163" i="21"/>
  <c r="AC162" i="21"/>
  <c r="AD162" i="21" s="1"/>
  <c r="AE162" i="21" s="1"/>
  <c r="R163" i="21" l="1"/>
  <c r="W162" i="21"/>
  <c r="X162" i="21" s="1"/>
  <c r="Y162" i="21" s="1"/>
  <c r="Z162" i="21" s="1"/>
  <c r="J161" i="21"/>
  <c r="I162" i="21"/>
  <c r="AB164" i="21"/>
  <c r="AC163" i="21"/>
  <c r="AD163" i="21" s="1"/>
  <c r="AE163" i="21" s="1"/>
  <c r="V163" i="21"/>
  <c r="U164" i="21"/>
  <c r="K162" i="21"/>
  <c r="L162" i="21" s="1"/>
  <c r="M162" i="21" s="1"/>
  <c r="N162" i="21" s="1"/>
  <c r="F163" i="21"/>
  <c r="AK163" i="21"/>
  <c r="AJ164" i="21"/>
  <c r="R164" i="21" l="1"/>
  <c r="W163" i="21"/>
  <c r="X163" i="21" s="1"/>
  <c r="Y163" i="21" s="1"/>
  <c r="Z163" i="21" s="1"/>
  <c r="V164" i="21"/>
  <c r="U165" i="21"/>
  <c r="AK164" i="21"/>
  <c r="AJ165" i="21"/>
  <c r="AB165" i="21"/>
  <c r="AC164" i="21"/>
  <c r="AD164" i="21" s="1"/>
  <c r="AE164" i="21" s="1"/>
  <c r="K163" i="21"/>
  <c r="L163" i="21" s="1"/>
  <c r="M163" i="21" s="1"/>
  <c r="N163" i="21" s="1"/>
  <c r="F164" i="21"/>
  <c r="J162" i="21"/>
  <c r="I163" i="21"/>
  <c r="R165" i="21" l="1"/>
  <c r="W164" i="21"/>
  <c r="X164" i="21" s="1"/>
  <c r="Y164" i="21" s="1"/>
  <c r="Z164" i="21" s="1"/>
  <c r="I164" i="21"/>
  <c r="J163" i="21"/>
  <c r="AK165" i="21"/>
  <c r="AJ166" i="21"/>
  <c r="K164" i="21"/>
  <c r="L164" i="21" s="1"/>
  <c r="M164" i="21" s="1"/>
  <c r="N164" i="21" s="1"/>
  <c r="F165" i="21"/>
  <c r="V165" i="21"/>
  <c r="U166" i="21"/>
  <c r="AB166" i="21"/>
  <c r="AC165" i="21"/>
  <c r="AD165" i="21" s="1"/>
  <c r="AE165" i="21" s="1"/>
  <c r="R166" i="21" l="1"/>
  <c r="W165" i="21"/>
  <c r="X165" i="21" s="1"/>
  <c r="Y165" i="21" s="1"/>
  <c r="Z165" i="21" s="1"/>
  <c r="K165" i="21"/>
  <c r="L165" i="21" s="1"/>
  <c r="M165" i="21" s="1"/>
  <c r="N165" i="21" s="1"/>
  <c r="F166" i="21"/>
  <c r="AB167" i="21"/>
  <c r="AC166" i="21"/>
  <c r="AD166" i="21" s="1"/>
  <c r="AE166" i="21" s="1"/>
  <c r="V166" i="21"/>
  <c r="U167" i="21"/>
  <c r="AK166" i="21"/>
  <c r="AJ167" i="21"/>
  <c r="J164" i="21"/>
  <c r="I165" i="21"/>
  <c r="R167" i="21" l="1"/>
  <c r="W166" i="21"/>
  <c r="X166" i="21" s="1"/>
  <c r="Y166" i="21" s="1"/>
  <c r="Z166" i="21" s="1"/>
  <c r="V167" i="21"/>
  <c r="U168" i="21"/>
  <c r="J165" i="21"/>
  <c r="I166" i="21"/>
  <c r="AB168" i="21"/>
  <c r="AC167" i="21"/>
  <c r="AD167" i="21" s="1"/>
  <c r="AE167" i="21" s="1"/>
  <c r="AK167" i="21"/>
  <c r="AJ168" i="21"/>
  <c r="K166" i="21"/>
  <c r="L166" i="21" s="1"/>
  <c r="M166" i="21" s="1"/>
  <c r="N166" i="21" s="1"/>
  <c r="F167" i="21"/>
  <c r="W167" i="21" l="1"/>
  <c r="X167" i="21" s="1"/>
  <c r="Y167" i="21" s="1"/>
  <c r="Z167" i="21" s="1"/>
  <c r="R168" i="21"/>
  <c r="K167" i="21"/>
  <c r="L167" i="21" s="1"/>
  <c r="M167" i="21" s="1"/>
  <c r="N167" i="21" s="1"/>
  <c r="F168" i="21"/>
  <c r="AK168" i="21"/>
  <c r="AJ169" i="21"/>
  <c r="J166" i="21"/>
  <c r="I167" i="21"/>
  <c r="V168" i="21"/>
  <c r="U169" i="21"/>
  <c r="AB169" i="21"/>
  <c r="AC168" i="21"/>
  <c r="AD168" i="21" s="1"/>
  <c r="AE168" i="21" s="1"/>
  <c r="R169" i="21" l="1"/>
  <c r="W168" i="21"/>
  <c r="X168" i="21" s="1"/>
  <c r="Y168" i="21" s="1"/>
  <c r="Z168" i="21" s="1"/>
  <c r="J167" i="21"/>
  <c r="I168" i="21"/>
  <c r="AB170" i="21"/>
  <c r="AC169" i="21"/>
  <c r="AD169" i="21" s="1"/>
  <c r="AE169" i="21" s="1"/>
  <c r="V169" i="21"/>
  <c r="U170" i="21"/>
  <c r="AK169" i="21"/>
  <c r="AJ170" i="21"/>
  <c r="F169" i="21"/>
  <c r="K168" i="21"/>
  <c r="L168" i="21" s="1"/>
  <c r="M168" i="21" s="1"/>
  <c r="N168" i="21" s="1"/>
  <c r="W169" i="21" l="1"/>
  <c r="X169" i="21" s="1"/>
  <c r="Y169" i="21" s="1"/>
  <c r="Z169" i="21" s="1"/>
  <c r="R170" i="21"/>
  <c r="V170" i="21"/>
  <c r="U171" i="21"/>
  <c r="K169" i="21"/>
  <c r="L169" i="21" s="1"/>
  <c r="M169" i="21" s="1"/>
  <c r="N169" i="21" s="1"/>
  <c r="F170" i="21"/>
  <c r="AB171" i="21"/>
  <c r="AC170" i="21"/>
  <c r="AD170" i="21" s="1"/>
  <c r="AE170" i="21" s="1"/>
  <c r="AK170" i="21"/>
  <c r="AJ171" i="21"/>
  <c r="J168" i="21"/>
  <c r="I169" i="21"/>
  <c r="R171" i="21" l="1"/>
  <c r="W170" i="21"/>
  <c r="X170" i="21" s="1"/>
  <c r="Y170" i="21" s="1"/>
  <c r="Z170" i="21" s="1"/>
  <c r="J169" i="21"/>
  <c r="I170" i="21"/>
  <c r="K170" i="21"/>
  <c r="L170" i="21" s="1"/>
  <c r="M170" i="21" s="1"/>
  <c r="N170" i="21" s="1"/>
  <c r="F171" i="21"/>
  <c r="AK171" i="21"/>
  <c r="AJ172" i="21"/>
  <c r="V171" i="21"/>
  <c r="U172" i="21"/>
  <c r="AB172" i="21"/>
  <c r="AC171" i="21"/>
  <c r="AD171" i="21" s="1"/>
  <c r="AE171" i="21" s="1"/>
  <c r="R172" i="21" l="1"/>
  <c r="W171" i="21"/>
  <c r="X171" i="21" s="1"/>
  <c r="Y171" i="21" s="1"/>
  <c r="Z171" i="21" s="1"/>
  <c r="AK172" i="21"/>
  <c r="AJ173" i="21"/>
  <c r="AB173" i="21"/>
  <c r="AC172" i="21"/>
  <c r="AD172" i="21" s="1"/>
  <c r="AE172" i="21" s="1"/>
  <c r="V172" i="21"/>
  <c r="U173" i="21"/>
  <c r="K171" i="21"/>
  <c r="L171" i="21" s="1"/>
  <c r="M171" i="21" s="1"/>
  <c r="N171" i="21" s="1"/>
  <c r="F172" i="21"/>
  <c r="J170" i="21"/>
  <c r="I171" i="21"/>
  <c r="R173" i="21" l="1"/>
  <c r="W172" i="21"/>
  <c r="X172" i="21" s="1"/>
  <c r="Y172" i="21" s="1"/>
  <c r="Z172" i="21" s="1"/>
  <c r="V173" i="21"/>
  <c r="U174" i="21"/>
  <c r="J171" i="21"/>
  <c r="I172" i="21"/>
  <c r="AB174" i="21"/>
  <c r="AC173" i="21"/>
  <c r="AD173" i="21" s="1"/>
  <c r="AE173" i="21" s="1"/>
  <c r="K172" i="21"/>
  <c r="L172" i="21" s="1"/>
  <c r="M172" i="21" s="1"/>
  <c r="N172" i="21" s="1"/>
  <c r="F173" i="21"/>
  <c r="AK173" i="21"/>
  <c r="AJ174" i="21"/>
  <c r="R174" i="21" l="1"/>
  <c r="W173" i="21"/>
  <c r="X173" i="21" s="1"/>
  <c r="Y173" i="21" s="1"/>
  <c r="Z173" i="21" s="1"/>
  <c r="AK174" i="21"/>
  <c r="AJ175" i="21"/>
  <c r="J172" i="21"/>
  <c r="I173" i="21"/>
  <c r="K173" i="21"/>
  <c r="L173" i="21" s="1"/>
  <c r="M173" i="21" s="1"/>
  <c r="N173" i="21" s="1"/>
  <c r="F174" i="21"/>
  <c r="V174" i="21"/>
  <c r="U175" i="21"/>
  <c r="AB175" i="21"/>
  <c r="AC174" i="21"/>
  <c r="AD174" i="21" s="1"/>
  <c r="AE174" i="21" s="1"/>
  <c r="R175" i="21" l="1"/>
  <c r="W174" i="21"/>
  <c r="X174" i="21" s="1"/>
  <c r="Y174" i="21" s="1"/>
  <c r="Z174" i="21" s="1"/>
  <c r="V175" i="21"/>
  <c r="U176" i="21"/>
  <c r="J173" i="21"/>
  <c r="I174" i="21"/>
  <c r="AK175" i="21"/>
  <c r="AJ176" i="21"/>
  <c r="K174" i="21"/>
  <c r="L174" i="21" s="1"/>
  <c r="M174" i="21" s="1"/>
  <c r="N174" i="21" s="1"/>
  <c r="F175" i="21"/>
  <c r="AB176" i="21"/>
  <c r="AC175" i="21"/>
  <c r="AD175" i="21" s="1"/>
  <c r="AE175" i="21" s="1"/>
  <c r="R176" i="21" l="1"/>
  <c r="W175" i="21"/>
  <c r="X175" i="21" s="1"/>
  <c r="Y175" i="21" s="1"/>
  <c r="Z175" i="21" s="1"/>
  <c r="AK176" i="21"/>
  <c r="AJ177" i="21"/>
  <c r="AB177" i="21"/>
  <c r="AC176" i="21"/>
  <c r="AD176" i="21" s="1"/>
  <c r="AE176" i="21" s="1"/>
  <c r="J174" i="21"/>
  <c r="I175" i="21"/>
  <c r="K175" i="21"/>
  <c r="L175" i="21" s="1"/>
  <c r="M175" i="21" s="1"/>
  <c r="N175" i="21" s="1"/>
  <c r="F176" i="21"/>
  <c r="V176" i="21"/>
  <c r="U177" i="21"/>
  <c r="R177" i="21" l="1"/>
  <c r="W176" i="21"/>
  <c r="X176" i="21" s="1"/>
  <c r="Y176" i="21" s="1"/>
  <c r="Z176" i="21" s="1"/>
  <c r="V177" i="21"/>
  <c r="U178" i="21"/>
  <c r="J175" i="21"/>
  <c r="I176" i="21"/>
  <c r="AB178" i="21"/>
  <c r="AC177" i="21"/>
  <c r="AD177" i="21" s="1"/>
  <c r="AE177" i="21" s="1"/>
  <c r="AK177" i="21"/>
  <c r="AJ178" i="21"/>
  <c r="K176" i="21"/>
  <c r="L176" i="21" s="1"/>
  <c r="M176" i="21" s="1"/>
  <c r="N176" i="21" s="1"/>
  <c r="F177" i="21"/>
  <c r="W177" i="21" l="1"/>
  <c r="X177" i="21" s="1"/>
  <c r="Y177" i="21" s="1"/>
  <c r="Z177" i="21" s="1"/>
  <c r="R178" i="21"/>
  <c r="AB179" i="21"/>
  <c r="AC178" i="21"/>
  <c r="AD178" i="21" s="1"/>
  <c r="AE178" i="21" s="1"/>
  <c r="K177" i="21"/>
  <c r="L177" i="21" s="1"/>
  <c r="M177" i="21" s="1"/>
  <c r="N177" i="21" s="1"/>
  <c r="F178" i="21"/>
  <c r="J176" i="21"/>
  <c r="I177" i="21"/>
  <c r="AK178" i="21"/>
  <c r="AJ179" i="21"/>
  <c r="V178" i="21"/>
  <c r="U179" i="21"/>
  <c r="W178" i="21" l="1"/>
  <c r="X178" i="21" s="1"/>
  <c r="Y178" i="21" s="1"/>
  <c r="Z178" i="21" s="1"/>
  <c r="R179" i="21"/>
  <c r="K178" i="21"/>
  <c r="L178" i="21" s="1"/>
  <c r="M178" i="21" s="1"/>
  <c r="N178" i="21" s="1"/>
  <c r="F179" i="21"/>
  <c r="AB180" i="21"/>
  <c r="AC179" i="21"/>
  <c r="AD179" i="21" s="1"/>
  <c r="AE179" i="21" s="1"/>
  <c r="J177" i="21"/>
  <c r="I178" i="21"/>
  <c r="V179" i="21"/>
  <c r="U180" i="21"/>
  <c r="AK179" i="21"/>
  <c r="AJ180" i="21"/>
  <c r="R180" i="21" l="1"/>
  <c r="W179" i="21"/>
  <c r="X179" i="21" s="1"/>
  <c r="Y179" i="21" s="1"/>
  <c r="Z179" i="21" s="1"/>
  <c r="J178" i="21"/>
  <c r="I179" i="21"/>
  <c r="AK180" i="21"/>
  <c r="AJ181" i="21"/>
  <c r="V180" i="21"/>
  <c r="U181" i="21"/>
  <c r="K179" i="21"/>
  <c r="L179" i="21" s="1"/>
  <c r="M179" i="21" s="1"/>
  <c r="N179" i="21" s="1"/>
  <c r="F180" i="21"/>
  <c r="AB181" i="21"/>
  <c r="AC180" i="21"/>
  <c r="AD180" i="21" s="1"/>
  <c r="AE180" i="21" s="1"/>
  <c r="W180" i="21" l="1"/>
  <c r="X180" i="21" s="1"/>
  <c r="Y180" i="21" s="1"/>
  <c r="Z180" i="21" s="1"/>
  <c r="R181" i="21"/>
  <c r="AB182" i="21"/>
  <c r="AC181" i="21"/>
  <c r="AD181" i="21" s="1"/>
  <c r="AE181" i="21" s="1"/>
  <c r="F181" i="21"/>
  <c r="K180" i="21"/>
  <c r="L180" i="21" s="1"/>
  <c r="M180" i="21" s="1"/>
  <c r="N180" i="21" s="1"/>
  <c r="V181" i="21"/>
  <c r="U182" i="21"/>
  <c r="J179" i="21"/>
  <c r="I180" i="21"/>
  <c r="AK181" i="21"/>
  <c r="AJ182" i="21"/>
  <c r="R182" i="21" l="1"/>
  <c r="W181" i="21"/>
  <c r="X181" i="21" s="1"/>
  <c r="Y181" i="21" s="1"/>
  <c r="Z181" i="21" s="1"/>
  <c r="K181" i="21"/>
  <c r="L181" i="21" s="1"/>
  <c r="M181" i="21" s="1"/>
  <c r="N181" i="21" s="1"/>
  <c r="F182" i="21"/>
  <c r="V182" i="21"/>
  <c r="U183" i="21"/>
  <c r="J180" i="21"/>
  <c r="I181" i="21"/>
  <c r="AK182" i="21"/>
  <c r="AJ183" i="21"/>
  <c r="AB183" i="21"/>
  <c r="AC182" i="21"/>
  <c r="AD182" i="21" s="1"/>
  <c r="AE182" i="21" s="1"/>
  <c r="R183" i="21" l="1"/>
  <c r="W182" i="21"/>
  <c r="X182" i="21" s="1"/>
  <c r="Y182" i="21" s="1"/>
  <c r="Z182" i="21" s="1"/>
  <c r="V183" i="21"/>
  <c r="U184" i="21"/>
  <c r="J181" i="21"/>
  <c r="I182" i="21"/>
  <c r="AK183" i="21"/>
  <c r="AJ184" i="21"/>
  <c r="K182" i="21"/>
  <c r="L182" i="21" s="1"/>
  <c r="M182" i="21" s="1"/>
  <c r="N182" i="21" s="1"/>
  <c r="F183" i="21"/>
  <c r="AB184" i="21"/>
  <c r="AC183" i="21"/>
  <c r="AD183" i="21" s="1"/>
  <c r="AE183" i="21" s="1"/>
  <c r="W183" i="21" l="1"/>
  <c r="X183" i="21" s="1"/>
  <c r="Y183" i="21" s="1"/>
  <c r="Z183" i="21" s="1"/>
  <c r="R184" i="21"/>
  <c r="J182" i="21"/>
  <c r="I183" i="21"/>
  <c r="K183" i="21"/>
  <c r="L183" i="21" s="1"/>
  <c r="M183" i="21" s="1"/>
  <c r="N183" i="21" s="1"/>
  <c r="F184" i="21"/>
  <c r="AK184" i="21"/>
  <c r="AJ185" i="21"/>
  <c r="V184" i="21"/>
  <c r="U185" i="21"/>
  <c r="AB185" i="21"/>
  <c r="AC184" i="21"/>
  <c r="AD184" i="21" s="1"/>
  <c r="AE184" i="21" s="1"/>
  <c r="W184" i="21" l="1"/>
  <c r="X184" i="21" s="1"/>
  <c r="Y184" i="21" s="1"/>
  <c r="Z184" i="21" s="1"/>
  <c r="R185" i="21"/>
  <c r="AK185" i="21"/>
  <c r="AJ186" i="21"/>
  <c r="K184" i="21"/>
  <c r="L184" i="21" s="1"/>
  <c r="M184" i="21" s="1"/>
  <c r="N184" i="21" s="1"/>
  <c r="F185" i="21"/>
  <c r="J183" i="21"/>
  <c r="I184" i="21"/>
  <c r="AB186" i="21"/>
  <c r="AC185" i="21"/>
  <c r="AD185" i="21" s="1"/>
  <c r="AE185" i="21" s="1"/>
  <c r="V185" i="21"/>
  <c r="U186" i="21"/>
  <c r="W185" i="21" l="1"/>
  <c r="X185" i="21" s="1"/>
  <c r="Y185" i="21" s="1"/>
  <c r="Z185" i="21" s="1"/>
  <c r="R186" i="21"/>
  <c r="J184" i="21"/>
  <c r="I185" i="21"/>
  <c r="K185" i="21"/>
  <c r="L185" i="21" s="1"/>
  <c r="M185" i="21" s="1"/>
  <c r="N185" i="21" s="1"/>
  <c r="F186" i="21"/>
  <c r="AK186" i="21"/>
  <c r="AJ187" i="21"/>
  <c r="V186" i="21"/>
  <c r="U187" i="21"/>
  <c r="AB187" i="21"/>
  <c r="AC186" i="21"/>
  <c r="AD186" i="21" s="1"/>
  <c r="AE186" i="21" s="1"/>
  <c r="R187" i="21" l="1"/>
  <c r="W186" i="21"/>
  <c r="X186" i="21" s="1"/>
  <c r="Y186" i="21" s="1"/>
  <c r="Z186" i="21" s="1"/>
  <c r="AB188" i="21"/>
  <c r="AC187" i="21"/>
  <c r="AD187" i="21" s="1"/>
  <c r="AE187" i="21" s="1"/>
  <c r="K186" i="21"/>
  <c r="L186" i="21" s="1"/>
  <c r="M186" i="21" s="1"/>
  <c r="N186" i="21" s="1"/>
  <c r="F187" i="21"/>
  <c r="V187" i="21"/>
  <c r="U188" i="21"/>
  <c r="J185" i="21"/>
  <c r="I186" i="21"/>
  <c r="AK187" i="21"/>
  <c r="AJ188" i="21"/>
  <c r="R188" i="21" l="1"/>
  <c r="W187" i="21"/>
  <c r="X187" i="21" s="1"/>
  <c r="Y187" i="21" s="1"/>
  <c r="Z187" i="21" s="1"/>
  <c r="AK188" i="21"/>
  <c r="AJ189" i="21"/>
  <c r="AB189" i="21"/>
  <c r="AC188" i="21"/>
  <c r="AD188" i="21" s="1"/>
  <c r="AE188" i="21" s="1"/>
  <c r="V188" i="21"/>
  <c r="U189" i="21"/>
  <c r="K187" i="21"/>
  <c r="L187" i="21" s="1"/>
  <c r="M187" i="21" s="1"/>
  <c r="N187" i="21" s="1"/>
  <c r="F188" i="21"/>
  <c r="J186" i="21"/>
  <c r="I187" i="21"/>
  <c r="R189" i="21" l="1"/>
  <c r="W188" i="21"/>
  <c r="X188" i="21" s="1"/>
  <c r="Y188" i="21" s="1"/>
  <c r="Z188" i="21" s="1"/>
  <c r="AB190" i="21"/>
  <c r="AC189" i="21"/>
  <c r="AD189" i="21" s="1"/>
  <c r="AE189" i="21" s="1"/>
  <c r="J187" i="21"/>
  <c r="I188" i="21"/>
  <c r="K188" i="21"/>
  <c r="L188" i="21" s="1"/>
  <c r="M188" i="21" s="1"/>
  <c r="N188" i="21" s="1"/>
  <c r="F189" i="21"/>
  <c r="AK189" i="21"/>
  <c r="AJ190" i="21"/>
  <c r="V189" i="21"/>
  <c r="U190" i="21"/>
  <c r="R190" i="21" l="1"/>
  <c r="W189" i="21"/>
  <c r="X189" i="21" s="1"/>
  <c r="Y189" i="21" s="1"/>
  <c r="Z189" i="21" s="1"/>
  <c r="V190" i="21"/>
  <c r="U191" i="21"/>
  <c r="AB191" i="21"/>
  <c r="AC190" i="21"/>
  <c r="AD190" i="21" s="1"/>
  <c r="AE190" i="21" s="1"/>
  <c r="AK190" i="21"/>
  <c r="AJ191" i="21"/>
  <c r="K189" i="21"/>
  <c r="L189" i="21" s="1"/>
  <c r="M189" i="21" s="1"/>
  <c r="N189" i="21" s="1"/>
  <c r="F190" i="21"/>
  <c r="J188" i="21"/>
  <c r="I189" i="21"/>
  <c r="W190" i="21" l="1"/>
  <c r="X190" i="21" s="1"/>
  <c r="Y190" i="21" s="1"/>
  <c r="Z190" i="21" s="1"/>
  <c r="R191" i="21"/>
  <c r="AB192" i="21"/>
  <c r="AC191" i="21"/>
  <c r="AD191" i="21" s="1"/>
  <c r="AE191" i="21" s="1"/>
  <c r="AK191" i="21"/>
  <c r="AJ192" i="21"/>
  <c r="J189" i="21"/>
  <c r="I190" i="21"/>
  <c r="K190" i="21"/>
  <c r="L190" i="21" s="1"/>
  <c r="M190" i="21" s="1"/>
  <c r="N190" i="21" s="1"/>
  <c r="F191" i="21"/>
  <c r="V191" i="21"/>
  <c r="U192" i="21"/>
  <c r="R192" i="21" l="1"/>
  <c r="W191" i="21"/>
  <c r="X191" i="21" s="1"/>
  <c r="Y191" i="21" s="1"/>
  <c r="Z191" i="21" s="1"/>
  <c r="AK192" i="21"/>
  <c r="AJ193" i="21"/>
  <c r="J190" i="21"/>
  <c r="I191" i="21"/>
  <c r="V192" i="21"/>
  <c r="U193" i="21"/>
  <c r="K191" i="21"/>
  <c r="L191" i="21" s="1"/>
  <c r="M191" i="21" s="1"/>
  <c r="N191" i="21" s="1"/>
  <c r="F192" i="21"/>
  <c r="AB193" i="21"/>
  <c r="AC192" i="21"/>
  <c r="AD192" i="21" s="1"/>
  <c r="AE192" i="21" s="1"/>
  <c r="R193" i="21" l="1"/>
  <c r="W192" i="21"/>
  <c r="X192" i="21" s="1"/>
  <c r="Y192" i="21" s="1"/>
  <c r="Z192" i="21" s="1"/>
  <c r="V193" i="21"/>
  <c r="U194" i="21"/>
  <c r="J191" i="21"/>
  <c r="I192" i="21"/>
  <c r="K192" i="21"/>
  <c r="L192" i="21" s="1"/>
  <c r="M192" i="21" s="1"/>
  <c r="N192" i="21" s="1"/>
  <c r="F193" i="21"/>
  <c r="AK193" i="21"/>
  <c r="AJ194" i="21"/>
  <c r="AB194" i="21"/>
  <c r="AC193" i="21"/>
  <c r="AD193" i="21" s="1"/>
  <c r="AE193" i="21" s="1"/>
  <c r="R194" i="21" l="1"/>
  <c r="W193" i="21"/>
  <c r="X193" i="21" s="1"/>
  <c r="Y193" i="21" s="1"/>
  <c r="Z193" i="21" s="1"/>
  <c r="J192" i="21"/>
  <c r="I193" i="21"/>
  <c r="K193" i="21"/>
  <c r="L193" i="21" s="1"/>
  <c r="M193" i="21" s="1"/>
  <c r="N193" i="21" s="1"/>
  <c r="F194" i="21"/>
  <c r="AK194" i="21"/>
  <c r="AJ195" i="21"/>
  <c r="V194" i="21"/>
  <c r="U195" i="21"/>
  <c r="AB195" i="21"/>
  <c r="AC194" i="21"/>
  <c r="AD194" i="21" s="1"/>
  <c r="AE194" i="21" s="1"/>
  <c r="R195" i="21" l="1"/>
  <c r="W194" i="21"/>
  <c r="X194" i="21" s="1"/>
  <c r="Y194" i="21" s="1"/>
  <c r="Z194" i="21" s="1"/>
  <c r="AB196" i="21"/>
  <c r="AC195" i="21"/>
  <c r="AD195" i="21" s="1"/>
  <c r="AE195" i="21" s="1"/>
  <c r="K194" i="21"/>
  <c r="L194" i="21" s="1"/>
  <c r="M194" i="21" s="1"/>
  <c r="N194" i="21" s="1"/>
  <c r="F195" i="21"/>
  <c r="V195" i="21"/>
  <c r="U196" i="21"/>
  <c r="AK195" i="21"/>
  <c r="AJ196" i="21"/>
  <c r="J193" i="21"/>
  <c r="I194" i="21"/>
  <c r="W195" i="21" l="1"/>
  <c r="X195" i="21" s="1"/>
  <c r="Y195" i="21" s="1"/>
  <c r="Z195" i="21" s="1"/>
  <c r="R196" i="21"/>
  <c r="J194" i="21"/>
  <c r="I195" i="21"/>
  <c r="K195" i="21"/>
  <c r="L195" i="21" s="1"/>
  <c r="M195" i="21" s="1"/>
  <c r="N195" i="21" s="1"/>
  <c r="F196" i="21"/>
  <c r="AK196" i="21"/>
  <c r="AJ197" i="21"/>
  <c r="V196" i="21"/>
  <c r="U197" i="21"/>
  <c r="AB197" i="21"/>
  <c r="AC196" i="21"/>
  <c r="AD196" i="21" s="1"/>
  <c r="AE196" i="21" s="1"/>
  <c r="R197" i="21" l="1"/>
  <c r="W196" i="21"/>
  <c r="X196" i="21" s="1"/>
  <c r="Y196" i="21" s="1"/>
  <c r="Z196" i="21" s="1"/>
  <c r="AB198" i="21"/>
  <c r="AC197" i="21"/>
  <c r="AD197" i="21" s="1"/>
  <c r="AE197" i="21" s="1"/>
  <c r="J195" i="21"/>
  <c r="I196" i="21"/>
  <c r="K196" i="21"/>
  <c r="L196" i="21" s="1"/>
  <c r="M196" i="21" s="1"/>
  <c r="N196" i="21" s="1"/>
  <c r="F197" i="21"/>
  <c r="V197" i="21"/>
  <c r="U198" i="21"/>
  <c r="AK197" i="21"/>
  <c r="AJ198" i="21"/>
  <c r="W197" i="21" l="1"/>
  <c r="X197" i="21" s="1"/>
  <c r="Y197" i="21" s="1"/>
  <c r="Z197" i="21" s="1"/>
  <c r="R198" i="21"/>
  <c r="K197" i="21"/>
  <c r="L197" i="21" s="1"/>
  <c r="M197" i="21" s="1"/>
  <c r="N197" i="21" s="1"/>
  <c r="F198" i="21"/>
  <c r="AK198" i="21"/>
  <c r="AJ199" i="21"/>
  <c r="J196" i="21"/>
  <c r="I197" i="21"/>
  <c r="V198" i="21"/>
  <c r="U199" i="21"/>
  <c r="AB199" i="21"/>
  <c r="AC198" i="21"/>
  <c r="AD198" i="21" s="1"/>
  <c r="AE198" i="21" s="1"/>
  <c r="W198" i="21" l="1"/>
  <c r="X198" i="21" s="1"/>
  <c r="Y198" i="21" s="1"/>
  <c r="Z198" i="21" s="1"/>
  <c r="R199" i="21"/>
  <c r="J197" i="21"/>
  <c r="I198" i="21"/>
  <c r="AK199" i="21"/>
  <c r="AJ200" i="21"/>
  <c r="V199" i="21"/>
  <c r="U200" i="21"/>
  <c r="K198" i="21"/>
  <c r="L198" i="21" s="1"/>
  <c r="M198" i="21" s="1"/>
  <c r="N198" i="21" s="1"/>
  <c r="F199" i="21"/>
  <c r="AB200" i="21"/>
  <c r="AC199" i="21"/>
  <c r="AD199" i="21" s="1"/>
  <c r="AE199" i="21" s="1"/>
  <c r="R200" i="21" l="1"/>
  <c r="W199" i="21"/>
  <c r="X199" i="21" s="1"/>
  <c r="Y199" i="21" s="1"/>
  <c r="Z199" i="21" s="1"/>
  <c r="V200" i="21"/>
  <c r="U201" i="21"/>
  <c r="AK200" i="21"/>
  <c r="AJ201" i="21"/>
  <c r="K199" i="21"/>
  <c r="L199" i="21" s="1"/>
  <c r="M199" i="21" s="1"/>
  <c r="N199" i="21" s="1"/>
  <c r="F200" i="21"/>
  <c r="J198" i="21"/>
  <c r="I199" i="21"/>
  <c r="AB201" i="21"/>
  <c r="AC200" i="21"/>
  <c r="AD200" i="21" s="1"/>
  <c r="AE200" i="21" s="1"/>
  <c r="R201" i="21" l="1"/>
  <c r="W200" i="21"/>
  <c r="X200" i="21" s="1"/>
  <c r="Y200" i="21" s="1"/>
  <c r="Z200" i="21" s="1"/>
  <c r="K200" i="21"/>
  <c r="L200" i="21" s="1"/>
  <c r="M200" i="21" s="1"/>
  <c r="N200" i="21" s="1"/>
  <c r="F201" i="21"/>
  <c r="AK201" i="21"/>
  <c r="AJ202" i="21"/>
  <c r="J199" i="21"/>
  <c r="I200" i="21"/>
  <c r="V201" i="21"/>
  <c r="U202" i="21"/>
  <c r="AB202" i="21"/>
  <c r="AC201" i="21"/>
  <c r="AD201" i="21" s="1"/>
  <c r="AE201" i="21" s="1"/>
  <c r="R202" i="21" l="1"/>
  <c r="W201" i="21"/>
  <c r="X201" i="21" s="1"/>
  <c r="Y201" i="21" s="1"/>
  <c r="Z201" i="21" s="1"/>
  <c r="AK202" i="21"/>
  <c r="AJ203" i="21"/>
  <c r="J200" i="21"/>
  <c r="I201" i="21"/>
  <c r="V202" i="21"/>
  <c r="U203" i="21"/>
  <c r="K201" i="21"/>
  <c r="L201" i="21" s="1"/>
  <c r="M201" i="21" s="1"/>
  <c r="N201" i="21" s="1"/>
  <c r="F202" i="21"/>
  <c r="AB203" i="21"/>
  <c r="AC202" i="21"/>
  <c r="AD202" i="21" s="1"/>
  <c r="AE202" i="21" s="1"/>
  <c r="R203" i="21" l="1"/>
  <c r="W202" i="21"/>
  <c r="X202" i="21" s="1"/>
  <c r="Y202" i="21" s="1"/>
  <c r="Z202" i="21" s="1"/>
  <c r="J201" i="21"/>
  <c r="I202" i="21"/>
  <c r="V203" i="21"/>
  <c r="U204" i="21"/>
  <c r="AK203" i="21"/>
  <c r="AJ204" i="21"/>
  <c r="AB204" i="21"/>
  <c r="AC203" i="21"/>
  <c r="AD203" i="21" s="1"/>
  <c r="AE203" i="21" s="1"/>
  <c r="K202" i="21"/>
  <c r="L202" i="21" s="1"/>
  <c r="M202" i="21" s="1"/>
  <c r="N202" i="21" s="1"/>
  <c r="F203" i="21"/>
  <c r="R204" i="21" l="1"/>
  <c r="W203" i="21"/>
  <c r="X203" i="21" s="1"/>
  <c r="Y203" i="21" s="1"/>
  <c r="Z203" i="21" s="1"/>
  <c r="K203" i="21"/>
  <c r="L203" i="21" s="1"/>
  <c r="M203" i="21" s="1"/>
  <c r="N203" i="21" s="1"/>
  <c r="F204" i="21"/>
  <c r="J202" i="21"/>
  <c r="I203" i="21"/>
  <c r="AB205" i="21"/>
  <c r="AC204" i="21"/>
  <c r="AD204" i="21" s="1"/>
  <c r="AE204" i="21" s="1"/>
  <c r="V204" i="21"/>
  <c r="U205" i="21"/>
  <c r="AK204" i="21"/>
  <c r="AJ205" i="21"/>
  <c r="W204" i="21" l="1"/>
  <c r="X204" i="21" s="1"/>
  <c r="Y204" i="21" s="1"/>
  <c r="Z204" i="21" s="1"/>
  <c r="R205" i="21"/>
  <c r="AK205" i="21"/>
  <c r="AJ206" i="21"/>
  <c r="AB206" i="21"/>
  <c r="AC205" i="21"/>
  <c r="AD205" i="21" s="1"/>
  <c r="AE205" i="21" s="1"/>
  <c r="V205" i="21"/>
  <c r="U206" i="21"/>
  <c r="K204" i="21"/>
  <c r="L204" i="21" s="1"/>
  <c r="M204" i="21" s="1"/>
  <c r="N204" i="21" s="1"/>
  <c r="F205" i="21"/>
  <c r="J203" i="21"/>
  <c r="I204" i="21"/>
  <c r="R206" i="21" l="1"/>
  <c r="W205" i="21"/>
  <c r="X205" i="21" s="1"/>
  <c r="Y205" i="21" s="1"/>
  <c r="Z205" i="21" s="1"/>
  <c r="AB207" i="21"/>
  <c r="AC206" i="21"/>
  <c r="AD206" i="21" s="1"/>
  <c r="AE206" i="21" s="1"/>
  <c r="J204" i="21"/>
  <c r="I205" i="21"/>
  <c r="K205" i="21"/>
  <c r="L205" i="21" s="1"/>
  <c r="M205" i="21" s="1"/>
  <c r="N205" i="21" s="1"/>
  <c r="F206" i="21"/>
  <c r="AK206" i="21"/>
  <c r="AJ207" i="21"/>
  <c r="V206" i="21"/>
  <c r="U207" i="21"/>
  <c r="W206" i="21" l="1"/>
  <c r="X206" i="21" s="1"/>
  <c r="Y206" i="21" s="1"/>
  <c r="Z206" i="21" s="1"/>
  <c r="R207" i="21"/>
  <c r="V207" i="21"/>
  <c r="U208" i="21"/>
  <c r="J205" i="21"/>
  <c r="I206" i="21"/>
  <c r="F207" i="21"/>
  <c r="K206" i="21"/>
  <c r="L206" i="21" s="1"/>
  <c r="M206" i="21" s="1"/>
  <c r="N206" i="21" s="1"/>
  <c r="AK207" i="21"/>
  <c r="AJ208" i="21"/>
  <c r="AB208" i="21"/>
  <c r="AC207" i="21"/>
  <c r="AD207" i="21" s="1"/>
  <c r="AE207" i="21" s="1"/>
  <c r="R208" i="21" l="1"/>
  <c r="W207" i="21"/>
  <c r="X207" i="21" s="1"/>
  <c r="Y207" i="21" s="1"/>
  <c r="Z207" i="21" s="1"/>
  <c r="AK208" i="21"/>
  <c r="AJ209" i="21"/>
  <c r="V208" i="21"/>
  <c r="U209" i="21"/>
  <c r="AB209" i="21"/>
  <c r="AC208" i="21"/>
  <c r="AD208" i="21" s="1"/>
  <c r="AE208" i="21" s="1"/>
  <c r="J206" i="21"/>
  <c r="I207" i="21"/>
  <c r="K207" i="21"/>
  <c r="L207" i="21" s="1"/>
  <c r="M207" i="21" s="1"/>
  <c r="N207" i="21" s="1"/>
  <c r="F208" i="21"/>
  <c r="R209" i="21" l="1"/>
  <c r="W208" i="21"/>
  <c r="X208" i="21" s="1"/>
  <c r="Y208" i="21" s="1"/>
  <c r="Z208" i="21" s="1"/>
  <c r="V209" i="21"/>
  <c r="U210" i="21"/>
  <c r="J207" i="21"/>
  <c r="I208" i="21"/>
  <c r="AK209" i="21"/>
  <c r="AJ210" i="21"/>
  <c r="F209" i="21"/>
  <c r="K208" i="21"/>
  <c r="L208" i="21" s="1"/>
  <c r="M208" i="21" s="1"/>
  <c r="N208" i="21" s="1"/>
  <c r="AB210" i="21"/>
  <c r="AC209" i="21"/>
  <c r="AD209" i="21" s="1"/>
  <c r="AE209" i="21" s="1"/>
  <c r="W209" i="21" l="1"/>
  <c r="X209" i="21" s="1"/>
  <c r="Y209" i="21" s="1"/>
  <c r="Z209" i="21" s="1"/>
  <c r="R210" i="21"/>
  <c r="J208" i="21"/>
  <c r="I209" i="21"/>
  <c r="AB211" i="21"/>
  <c r="AC210" i="21"/>
  <c r="AD210" i="21" s="1"/>
  <c r="AE210" i="21" s="1"/>
  <c r="AK210" i="21"/>
  <c r="AJ211" i="21"/>
  <c r="V210" i="21"/>
  <c r="U211" i="21"/>
  <c r="K209" i="21"/>
  <c r="L209" i="21" s="1"/>
  <c r="M209" i="21" s="1"/>
  <c r="N209" i="21" s="1"/>
  <c r="F210" i="21"/>
  <c r="W210" i="21" l="1"/>
  <c r="X210" i="21" s="1"/>
  <c r="Y210" i="21" s="1"/>
  <c r="Z210" i="21" s="1"/>
  <c r="R211" i="21"/>
  <c r="F211" i="21"/>
  <c r="K210" i="21"/>
  <c r="L210" i="21" s="1"/>
  <c r="M210" i="21" s="1"/>
  <c r="N210" i="21" s="1"/>
  <c r="AK211" i="21"/>
  <c r="AJ212" i="21"/>
  <c r="J209" i="21"/>
  <c r="I210" i="21"/>
  <c r="AB212" i="21"/>
  <c r="AC211" i="21"/>
  <c r="AD211" i="21" s="1"/>
  <c r="AE211" i="21" s="1"/>
  <c r="V211" i="21"/>
  <c r="U212" i="21"/>
  <c r="W211" i="21" l="1"/>
  <c r="X211" i="21" s="1"/>
  <c r="Y211" i="21" s="1"/>
  <c r="Z211" i="21" s="1"/>
  <c r="R212" i="21"/>
  <c r="J210" i="21"/>
  <c r="I211" i="21"/>
  <c r="V212" i="21"/>
  <c r="U213" i="21"/>
  <c r="AK212" i="21"/>
  <c r="AJ213" i="21"/>
  <c r="AB213" i="21"/>
  <c r="AC212" i="21"/>
  <c r="AD212" i="21" s="1"/>
  <c r="AE212" i="21" s="1"/>
  <c r="K211" i="21"/>
  <c r="L211" i="21" s="1"/>
  <c r="M211" i="21" s="1"/>
  <c r="N211" i="21" s="1"/>
  <c r="F212" i="21"/>
  <c r="R213" i="21" l="1"/>
  <c r="W212" i="21"/>
  <c r="X212" i="21" s="1"/>
  <c r="Y212" i="21" s="1"/>
  <c r="Z212" i="21" s="1"/>
  <c r="F213" i="21"/>
  <c r="K212" i="21"/>
  <c r="L212" i="21" s="1"/>
  <c r="M212" i="21" s="1"/>
  <c r="N212" i="21" s="1"/>
  <c r="V213" i="21"/>
  <c r="U214" i="21"/>
  <c r="AK213" i="21"/>
  <c r="AJ214" i="21"/>
  <c r="J211" i="21"/>
  <c r="I212" i="21"/>
  <c r="AB214" i="21"/>
  <c r="AC213" i="21"/>
  <c r="AD213" i="21" s="1"/>
  <c r="AE213" i="21" s="1"/>
  <c r="W213" i="21" l="1"/>
  <c r="X213" i="21" s="1"/>
  <c r="Y213" i="21" s="1"/>
  <c r="Z213" i="21" s="1"/>
  <c r="R214" i="21"/>
  <c r="V214" i="21"/>
  <c r="U215" i="21"/>
  <c r="AK214" i="21"/>
  <c r="AJ215" i="21"/>
  <c r="AB215" i="21"/>
  <c r="AC214" i="21"/>
  <c r="AD214" i="21" s="1"/>
  <c r="AE214" i="21" s="1"/>
  <c r="J212" i="21"/>
  <c r="I213" i="21"/>
  <c r="K213" i="21"/>
  <c r="L213" i="21" s="1"/>
  <c r="M213" i="21" s="1"/>
  <c r="N213" i="21" s="1"/>
  <c r="F214" i="21"/>
  <c r="R215" i="21" l="1"/>
  <c r="W214" i="21"/>
  <c r="X214" i="21" s="1"/>
  <c r="Y214" i="21" s="1"/>
  <c r="Z214" i="21" s="1"/>
  <c r="K214" i="21"/>
  <c r="L214" i="21" s="1"/>
  <c r="M214" i="21" s="1"/>
  <c r="N214" i="21" s="1"/>
  <c r="F215" i="21"/>
  <c r="AK215" i="21"/>
  <c r="AJ216" i="21"/>
  <c r="V215" i="21"/>
  <c r="U216" i="21"/>
  <c r="J213" i="21"/>
  <c r="I214" i="21"/>
  <c r="AB216" i="21"/>
  <c r="AC215" i="21"/>
  <c r="AD215" i="21" s="1"/>
  <c r="AE215" i="21" s="1"/>
  <c r="R216" i="21" l="1"/>
  <c r="W215" i="21"/>
  <c r="X215" i="21" s="1"/>
  <c r="Y215" i="21" s="1"/>
  <c r="Z215" i="21" s="1"/>
  <c r="V216" i="21"/>
  <c r="U217" i="21"/>
  <c r="AK216" i="21"/>
  <c r="AJ217" i="21"/>
  <c r="J214" i="21"/>
  <c r="I215" i="21"/>
  <c r="K215" i="21"/>
  <c r="L215" i="21" s="1"/>
  <c r="M215" i="21" s="1"/>
  <c r="N215" i="21" s="1"/>
  <c r="F216" i="21"/>
  <c r="AB217" i="21"/>
  <c r="AC216" i="21"/>
  <c r="AD216" i="21" s="1"/>
  <c r="AE216" i="21" s="1"/>
  <c r="R217" i="21" l="1"/>
  <c r="W216" i="21"/>
  <c r="X216" i="21" s="1"/>
  <c r="Y216" i="21" s="1"/>
  <c r="Z216" i="21" s="1"/>
  <c r="AB218" i="21"/>
  <c r="AC217" i="21"/>
  <c r="AD217" i="21" s="1"/>
  <c r="AE217" i="21" s="1"/>
  <c r="AK217" i="21"/>
  <c r="AJ218" i="21"/>
  <c r="V217" i="21"/>
  <c r="U218" i="21"/>
  <c r="J215" i="21"/>
  <c r="I216" i="21"/>
  <c r="F217" i="21"/>
  <c r="K216" i="21"/>
  <c r="L216" i="21" s="1"/>
  <c r="M216" i="21" s="1"/>
  <c r="N216" i="21" s="1"/>
  <c r="W217" i="21" l="1"/>
  <c r="X217" i="21" s="1"/>
  <c r="Y217" i="21" s="1"/>
  <c r="Z217" i="21" s="1"/>
  <c r="R218" i="21"/>
  <c r="AK218" i="21"/>
  <c r="AJ219" i="21"/>
  <c r="K217" i="21"/>
  <c r="L217" i="21" s="1"/>
  <c r="M217" i="21" s="1"/>
  <c r="N217" i="21" s="1"/>
  <c r="F218" i="21"/>
  <c r="V218" i="21"/>
  <c r="U219" i="21"/>
  <c r="J216" i="21"/>
  <c r="I217" i="21"/>
  <c r="AB219" i="21"/>
  <c r="AC218" i="21"/>
  <c r="AD218" i="21" s="1"/>
  <c r="AE218" i="21" s="1"/>
  <c r="R219" i="21" l="1"/>
  <c r="W218" i="21"/>
  <c r="X218" i="21" s="1"/>
  <c r="Y218" i="21" s="1"/>
  <c r="Z218" i="21" s="1"/>
  <c r="F219" i="21"/>
  <c r="K218" i="21"/>
  <c r="L218" i="21" s="1"/>
  <c r="M218" i="21" s="1"/>
  <c r="N218" i="21" s="1"/>
  <c r="V219" i="21"/>
  <c r="U220" i="21"/>
  <c r="AK219" i="21"/>
  <c r="AJ220" i="21"/>
  <c r="AB220" i="21"/>
  <c r="AC219" i="21"/>
  <c r="AD219" i="21" s="1"/>
  <c r="AE219" i="21" s="1"/>
  <c r="J217" i="21"/>
  <c r="I218" i="21"/>
  <c r="R220" i="21" l="1"/>
  <c r="W219" i="21"/>
  <c r="X219" i="21" s="1"/>
  <c r="Y219" i="21" s="1"/>
  <c r="Z219" i="21" s="1"/>
  <c r="V220" i="21"/>
  <c r="U221" i="21"/>
  <c r="AB221" i="21"/>
  <c r="AC220" i="21"/>
  <c r="AD220" i="21" s="1"/>
  <c r="AE220" i="21" s="1"/>
  <c r="K219" i="21"/>
  <c r="L219" i="21" s="1"/>
  <c r="M219" i="21" s="1"/>
  <c r="N219" i="21" s="1"/>
  <c r="F220" i="21"/>
  <c r="J218" i="21"/>
  <c r="I219" i="21"/>
  <c r="AK220" i="21"/>
  <c r="AJ221" i="21"/>
  <c r="W220" i="21" l="1"/>
  <c r="X220" i="21" s="1"/>
  <c r="Y220" i="21" s="1"/>
  <c r="Z220" i="21" s="1"/>
  <c r="R221" i="21"/>
  <c r="AK221" i="21"/>
  <c r="AJ222" i="21"/>
  <c r="K220" i="21"/>
  <c r="L220" i="21" s="1"/>
  <c r="M220" i="21" s="1"/>
  <c r="N220" i="21" s="1"/>
  <c r="F221" i="21"/>
  <c r="J219" i="21"/>
  <c r="I220" i="21"/>
  <c r="V221" i="21"/>
  <c r="U222" i="21"/>
  <c r="AB222" i="21"/>
  <c r="AC221" i="21"/>
  <c r="AD221" i="21" s="1"/>
  <c r="AE221" i="21" s="1"/>
  <c r="R222" i="21" l="1"/>
  <c r="W221" i="21"/>
  <c r="X221" i="21" s="1"/>
  <c r="Y221" i="21" s="1"/>
  <c r="Z221" i="21" s="1"/>
  <c r="J220" i="21"/>
  <c r="I221" i="21"/>
  <c r="K221" i="21"/>
  <c r="L221" i="21" s="1"/>
  <c r="M221" i="21" s="1"/>
  <c r="N221" i="21" s="1"/>
  <c r="F222" i="21"/>
  <c r="AB223" i="21"/>
  <c r="AC222" i="21"/>
  <c r="AD222" i="21" s="1"/>
  <c r="AE222" i="21" s="1"/>
  <c r="V222" i="21"/>
  <c r="U223" i="21"/>
  <c r="AK222" i="21"/>
  <c r="AJ223" i="21"/>
  <c r="R223" i="21" l="1"/>
  <c r="W222" i="21"/>
  <c r="X222" i="21" s="1"/>
  <c r="Y222" i="21" s="1"/>
  <c r="Z222" i="21" s="1"/>
  <c r="F223" i="21"/>
  <c r="K222" i="21"/>
  <c r="L222" i="21" s="1"/>
  <c r="M222" i="21" s="1"/>
  <c r="N222" i="21" s="1"/>
  <c r="AK223" i="21"/>
  <c r="AJ224" i="21"/>
  <c r="V223" i="21"/>
  <c r="U224" i="21"/>
  <c r="J221" i="21"/>
  <c r="I222" i="21"/>
  <c r="AB224" i="21"/>
  <c r="AC223" i="21"/>
  <c r="AD223" i="21" s="1"/>
  <c r="AE223" i="21" s="1"/>
  <c r="R224" i="21" l="1"/>
  <c r="W223" i="21"/>
  <c r="X223" i="21" s="1"/>
  <c r="Y223" i="21" s="1"/>
  <c r="Z223" i="21" s="1"/>
  <c r="V224" i="21"/>
  <c r="U225" i="21"/>
  <c r="AB225" i="21"/>
  <c r="AC224" i="21"/>
  <c r="AD224" i="21" s="1"/>
  <c r="AE224" i="21" s="1"/>
  <c r="J222" i="21"/>
  <c r="I223" i="21"/>
  <c r="AK224" i="21"/>
  <c r="AJ225" i="21"/>
  <c r="F224" i="21"/>
  <c r="K223" i="21"/>
  <c r="L223" i="21" s="1"/>
  <c r="M223" i="21" s="1"/>
  <c r="N223" i="21" s="1"/>
  <c r="R225" i="21" l="1"/>
  <c r="W224" i="21"/>
  <c r="X224" i="21" s="1"/>
  <c r="Y224" i="21" s="1"/>
  <c r="Z224" i="21" s="1"/>
  <c r="AB226" i="21"/>
  <c r="AC225" i="21"/>
  <c r="AD225" i="21" s="1"/>
  <c r="AE225" i="21" s="1"/>
  <c r="J223" i="21"/>
  <c r="I224" i="21"/>
  <c r="AK225" i="21"/>
  <c r="AJ226" i="21"/>
  <c r="V225" i="21"/>
  <c r="U226" i="21"/>
  <c r="K224" i="21"/>
  <c r="L224" i="21" s="1"/>
  <c r="M224" i="21" s="1"/>
  <c r="N224" i="21" s="1"/>
  <c r="F225" i="21"/>
  <c r="R226" i="21" l="1"/>
  <c r="W225" i="21"/>
  <c r="X225" i="21" s="1"/>
  <c r="Y225" i="21" s="1"/>
  <c r="Z225" i="21" s="1"/>
  <c r="AK226" i="21"/>
  <c r="AJ227" i="21"/>
  <c r="J224" i="21"/>
  <c r="I225" i="21"/>
  <c r="K225" i="21"/>
  <c r="L225" i="21" s="1"/>
  <c r="M225" i="21" s="1"/>
  <c r="N225" i="21" s="1"/>
  <c r="F226" i="21"/>
  <c r="V226" i="21"/>
  <c r="U227" i="21"/>
  <c r="AB227" i="21"/>
  <c r="AC226" i="21"/>
  <c r="AD226" i="21" s="1"/>
  <c r="AE226" i="21" s="1"/>
  <c r="R227" i="21" l="1"/>
  <c r="W226" i="21"/>
  <c r="X226" i="21" s="1"/>
  <c r="Y226" i="21" s="1"/>
  <c r="Z226" i="21" s="1"/>
  <c r="J225" i="21"/>
  <c r="I226" i="21"/>
  <c r="V227" i="21"/>
  <c r="U228" i="21"/>
  <c r="K226" i="21"/>
  <c r="L226" i="21" s="1"/>
  <c r="M226" i="21" s="1"/>
  <c r="N226" i="21" s="1"/>
  <c r="F227" i="21"/>
  <c r="AK227" i="21"/>
  <c r="AJ228" i="21"/>
  <c r="AB228" i="21"/>
  <c r="AC227" i="21"/>
  <c r="AD227" i="21" s="1"/>
  <c r="AE227" i="21" s="1"/>
  <c r="W227" i="21" l="1"/>
  <c r="X227" i="21" s="1"/>
  <c r="Y227" i="21" s="1"/>
  <c r="Z227" i="21" s="1"/>
  <c r="R228" i="21"/>
  <c r="AB229" i="21"/>
  <c r="AC228" i="21"/>
  <c r="AD228" i="21" s="1"/>
  <c r="AE228" i="21" s="1"/>
  <c r="AK228" i="21"/>
  <c r="AJ229" i="21"/>
  <c r="K227" i="21"/>
  <c r="L227" i="21" s="1"/>
  <c r="M227" i="21" s="1"/>
  <c r="N227" i="21" s="1"/>
  <c r="F228" i="21"/>
  <c r="J226" i="21"/>
  <c r="I227" i="21"/>
  <c r="V228" i="21"/>
  <c r="U229" i="21"/>
  <c r="W228" i="21" l="1"/>
  <c r="X228" i="21" s="1"/>
  <c r="Y228" i="21" s="1"/>
  <c r="Z228" i="21" s="1"/>
  <c r="R229" i="21"/>
  <c r="V229" i="21"/>
  <c r="U230" i="21"/>
  <c r="AB230" i="21"/>
  <c r="AC229" i="21"/>
  <c r="AD229" i="21" s="1"/>
  <c r="AE229" i="21" s="1"/>
  <c r="J227" i="21"/>
  <c r="I228" i="21"/>
  <c r="K228" i="21"/>
  <c r="L228" i="21" s="1"/>
  <c r="M228" i="21" s="1"/>
  <c r="N228" i="21" s="1"/>
  <c r="F229" i="21"/>
  <c r="AK229" i="21"/>
  <c r="AJ230" i="21"/>
  <c r="R230" i="21" l="1"/>
  <c r="W229" i="21"/>
  <c r="X229" i="21" s="1"/>
  <c r="Y229" i="21" s="1"/>
  <c r="Z229" i="21" s="1"/>
  <c r="AK230" i="21"/>
  <c r="AJ231" i="21"/>
  <c r="J228" i="21"/>
  <c r="I229" i="21"/>
  <c r="AB231" i="21"/>
  <c r="AC230" i="21"/>
  <c r="AD230" i="21" s="1"/>
  <c r="AE230" i="21" s="1"/>
  <c r="K229" i="21"/>
  <c r="L229" i="21" s="1"/>
  <c r="M229" i="21" s="1"/>
  <c r="N229" i="21" s="1"/>
  <c r="F230" i="21"/>
  <c r="V230" i="21"/>
  <c r="U231" i="21"/>
  <c r="R231" i="21" l="1"/>
  <c r="W230" i="21"/>
  <c r="X230" i="21" s="1"/>
  <c r="Y230" i="21" s="1"/>
  <c r="Z230" i="21" s="1"/>
  <c r="V231" i="21"/>
  <c r="U232" i="21"/>
  <c r="AB232" i="21"/>
  <c r="AC231" i="21"/>
  <c r="AD231" i="21" s="1"/>
  <c r="AE231" i="21" s="1"/>
  <c r="K230" i="21"/>
  <c r="L230" i="21" s="1"/>
  <c r="M230" i="21" s="1"/>
  <c r="N230" i="21" s="1"/>
  <c r="F231" i="21"/>
  <c r="AK231" i="21"/>
  <c r="AJ232" i="21"/>
  <c r="J229" i="21"/>
  <c r="I230" i="21"/>
  <c r="R232" i="21" l="1"/>
  <c r="W231" i="21"/>
  <c r="X231" i="21" s="1"/>
  <c r="Y231" i="21" s="1"/>
  <c r="Z231" i="21" s="1"/>
  <c r="AB233" i="21"/>
  <c r="AC232" i="21"/>
  <c r="AD232" i="21" s="1"/>
  <c r="AE232" i="21" s="1"/>
  <c r="F232" i="21"/>
  <c r="K231" i="21"/>
  <c r="L231" i="21" s="1"/>
  <c r="M231" i="21" s="1"/>
  <c r="N231" i="21" s="1"/>
  <c r="V232" i="21"/>
  <c r="U233" i="21"/>
  <c r="J230" i="21"/>
  <c r="I231" i="21"/>
  <c r="AK232" i="21"/>
  <c r="AJ233" i="21"/>
  <c r="W232" i="21" l="1"/>
  <c r="X232" i="21" s="1"/>
  <c r="Y232" i="21" s="1"/>
  <c r="Z232" i="21" s="1"/>
  <c r="R233" i="21"/>
  <c r="K232" i="21"/>
  <c r="L232" i="21" s="1"/>
  <c r="M232" i="21" s="1"/>
  <c r="N232" i="21" s="1"/>
  <c r="F233" i="21"/>
  <c r="V233" i="21"/>
  <c r="U234" i="21"/>
  <c r="J231" i="21"/>
  <c r="I232" i="21"/>
  <c r="AK233" i="21"/>
  <c r="AJ234" i="21"/>
  <c r="AB234" i="21"/>
  <c r="AC233" i="21"/>
  <c r="AD233" i="21" s="1"/>
  <c r="AE233" i="21" s="1"/>
  <c r="W233" i="21" l="1"/>
  <c r="X233" i="21" s="1"/>
  <c r="Y233" i="21" s="1"/>
  <c r="Z233" i="21" s="1"/>
  <c r="R234" i="21"/>
  <c r="AB235" i="21"/>
  <c r="AC234" i="21"/>
  <c r="AD234" i="21" s="1"/>
  <c r="AE234" i="21" s="1"/>
  <c r="J232" i="21"/>
  <c r="I233" i="21"/>
  <c r="V234" i="21"/>
  <c r="U235" i="21"/>
  <c r="AK234" i="21"/>
  <c r="AJ235" i="21"/>
  <c r="K233" i="21"/>
  <c r="L233" i="21" s="1"/>
  <c r="M233" i="21" s="1"/>
  <c r="N233" i="21" s="1"/>
  <c r="F234" i="21"/>
  <c r="R235" i="21" l="1"/>
  <c r="W234" i="21"/>
  <c r="X234" i="21" s="1"/>
  <c r="Y234" i="21" s="1"/>
  <c r="Z234" i="21" s="1"/>
  <c r="K234" i="21"/>
  <c r="L234" i="21" s="1"/>
  <c r="M234" i="21" s="1"/>
  <c r="N234" i="21" s="1"/>
  <c r="F235" i="21"/>
  <c r="V235" i="21"/>
  <c r="U236" i="21"/>
  <c r="AK235" i="21"/>
  <c r="AJ236" i="21"/>
  <c r="J233" i="21"/>
  <c r="I234" i="21"/>
  <c r="AB236" i="21"/>
  <c r="AC235" i="21"/>
  <c r="AD235" i="21" s="1"/>
  <c r="AE235" i="21" s="1"/>
  <c r="R236" i="21" l="1"/>
  <c r="W235" i="21"/>
  <c r="X235" i="21" s="1"/>
  <c r="Y235" i="21" s="1"/>
  <c r="Z235" i="21" s="1"/>
  <c r="AC236" i="21"/>
  <c r="AD236" i="21" s="1"/>
  <c r="AE236" i="21" s="1"/>
  <c r="AB237" i="21"/>
  <c r="V236" i="21"/>
  <c r="U237" i="21"/>
  <c r="J234" i="21"/>
  <c r="I235" i="21"/>
  <c r="F236" i="21"/>
  <c r="K235" i="21"/>
  <c r="L235" i="21" s="1"/>
  <c r="M235" i="21" s="1"/>
  <c r="N235" i="21" s="1"/>
  <c r="AK236" i="21"/>
  <c r="AJ237" i="21"/>
  <c r="R237" i="21" l="1"/>
  <c r="W236" i="21"/>
  <c r="X236" i="21" s="1"/>
  <c r="Y236" i="21" s="1"/>
  <c r="Z236" i="21" s="1"/>
  <c r="AK237" i="21"/>
  <c r="AJ238" i="21"/>
  <c r="AB238" i="21"/>
  <c r="AC237" i="21"/>
  <c r="AD237" i="21" s="1"/>
  <c r="AE237" i="21" s="1"/>
  <c r="J235" i="21"/>
  <c r="I236" i="21"/>
  <c r="V237" i="21"/>
  <c r="U238" i="21"/>
  <c r="F237" i="21"/>
  <c r="K236" i="21"/>
  <c r="L236" i="21" s="1"/>
  <c r="M236" i="21" s="1"/>
  <c r="N236" i="21" s="1"/>
  <c r="W237" i="21" l="1"/>
  <c r="X237" i="21" s="1"/>
  <c r="Y237" i="21" s="1"/>
  <c r="Z237" i="21" s="1"/>
  <c r="R238" i="21"/>
  <c r="AC238" i="21"/>
  <c r="AD238" i="21" s="1"/>
  <c r="AE238" i="21" s="1"/>
  <c r="AB239" i="21"/>
  <c r="V238" i="21"/>
  <c r="U239" i="21"/>
  <c r="AK238" i="21"/>
  <c r="AJ239" i="21"/>
  <c r="K237" i="21"/>
  <c r="L237" i="21" s="1"/>
  <c r="M237" i="21" s="1"/>
  <c r="N237" i="21" s="1"/>
  <c r="F238" i="21"/>
  <c r="J236" i="21"/>
  <c r="I237" i="21"/>
  <c r="W238" i="21" l="1"/>
  <c r="X238" i="21" s="1"/>
  <c r="Y238" i="21" s="1"/>
  <c r="Z238" i="21" s="1"/>
  <c r="R239" i="21"/>
  <c r="V239" i="21"/>
  <c r="U240" i="21"/>
  <c r="AK239" i="21"/>
  <c r="AJ240" i="21"/>
  <c r="F239" i="21"/>
  <c r="K238" i="21"/>
  <c r="L238" i="21" s="1"/>
  <c r="M238" i="21" s="1"/>
  <c r="N238" i="21" s="1"/>
  <c r="AB240" i="21"/>
  <c r="AC239" i="21"/>
  <c r="AD239" i="21" s="1"/>
  <c r="AE239" i="21" s="1"/>
  <c r="J237" i="21"/>
  <c r="I238" i="21"/>
  <c r="R240" i="21" l="1"/>
  <c r="W239" i="21"/>
  <c r="X239" i="21" s="1"/>
  <c r="Y239" i="21" s="1"/>
  <c r="Z239" i="21" s="1"/>
  <c r="AK240" i="21"/>
  <c r="AJ241" i="21"/>
  <c r="V240" i="21"/>
  <c r="U241" i="21"/>
  <c r="J238" i="21"/>
  <c r="I239" i="21"/>
  <c r="AB241" i="21"/>
  <c r="AC240" i="21"/>
  <c r="AD240" i="21" s="1"/>
  <c r="AE240" i="21" s="1"/>
  <c r="F240" i="21"/>
  <c r="K239" i="21"/>
  <c r="L239" i="21" s="1"/>
  <c r="M239" i="21" s="1"/>
  <c r="N239" i="21" s="1"/>
  <c r="W240" i="21" l="1"/>
  <c r="X240" i="21" s="1"/>
  <c r="Y240" i="21" s="1"/>
  <c r="Z240" i="21" s="1"/>
  <c r="R241" i="21"/>
  <c r="F241" i="21"/>
  <c r="K240" i="21"/>
  <c r="L240" i="21" s="1"/>
  <c r="M240" i="21" s="1"/>
  <c r="N240" i="21" s="1"/>
  <c r="V241" i="21"/>
  <c r="U242" i="21"/>
  <c r="AB242" i="21"/>
  <c r="AC241" i="21"/>
  <c r="AD241" i="21" s="1"/>
  <c r="AE241" i="21" s="1"/>
  <c r="J239" i="21"/>
  <c r="I240" i="21"/>
  <c r="AK241" i="21"/>
  <c r="AJ242" i="21"/>
  <c r="W241" i="21" l="1"/>
  <c r="X241" i="21" s="1"/>
  <c r="Y241" i="21" s="1"/>
  <c r="Z241" i="21" s="1"/>
  <c r="R242" i="21"/>
  <c r="V242" i="21"/>
  <c r="U243" i="21"/>
  <c r="AK242" i="21"/>
  <c r="AJ243" i="21"/>
  <c r="J240" i="21"/>
  <c r="I241" i="21"/>
  <c r="AC242" i="21"/>
  <c r="AD242" i="21" s="1"/>
  <c r="AE242" i="21" s="1"/>
  <c r="AB243" i="21"/>
  <c r="F242" i="21"/>
  <c r="K241" i="21"/>
  <c r="L241" i="21" s="1"/>
  <c r="M241" i="21" s="1"/>
  <c r="N241" i="21" s="1"/>
  <c r="W242" i="21" l="1"/>
  <c r="X242" i="21" s="1"/>
  <c r="Y242" i="21" s="1"/>
  <c r="Z242" i="21" s="1"/>
  <c r="R243" i="21"/>
  <c r="F243" i="21"/>
  <c r="K242" i="21"/>
  <c r="L242" i="21" s="1"/>
  <c r="M242" i="21" s="1"/>
  <c r="N242" i="21" s="1"/>
  <c r="AK243" i="21"/>
  <c r="AJ244" i="21"/>
  <c r="J241" i="21"/>
  <c r="I242" i="21"/>
  <c r="V243" i="21"/>
  <c r="U244" i="21"/>
  <c r="AB244" i="21"/>
  <c r="AC243" i="21"/>
  <c r="AD243" i="21" s="1"/>
  <c r="AE243" i="21" s="1"/>
  <c r="W243" i="21" l="1"/>
  <c r="X243" i="21" s="1"/>
  <c r="Y243" i="21" s="1"/>
  <c r="Z243" i="21" s="1"/>
  <c r="R244" i="21"/>
  <c r="AK244" i="21"/>
  <c r="AJ245" i="21"/>
  <c r="J242" i="21"/>
  <c r="I243" i="21"/>
  <c r="AC244" i="21"/>
  <c r="AD244" i="21" s="1"/>
  <c r="AE244" i="21" s="1"/>
  <c r="AB245" i="21"/>
  <c r="V244" i="21"/>
  <c r="U245" i="21"/>
  <c r="K243" i="21"/>
  <c r="L243" i="21" s="1"/>
  <c r="M243" i="21" s="1"/>
  <c r="N243" i="21" s="1"/>
  <c r="F244" i="21"/>
  <c r="R245" i="21" l="1"/>
  <c r="W244" i="21"/>
  <c r="X244" i="21" s="1"/>
  <c r="Y244" i="21" s="1"/>
  <c r="Z244" i="21" s="1"/>
  <c r="J243" i="21"/>
  <c r="I244" i="21"/>
  <c r="V245" i="21"/>
  <c r="U246" i="21"/>
  <c r="AB246" i="21"/>
  <c r="AC245" i="21"/>
  <c r="AD245" i="21" s="1"/>
  <c r="AE245" i="21" s="1"/>
  <c r="AK245" i="21"/>
  <c r="AJ246" i="21"/>
  <c r="F245" i="21"/>
  <c r="K244" i="21"/>
  <c r="L244" i="21" s="1"/>
  <c r="M244" i="21" s="1"/>
  <c r="N244" i="21" s="1"/>
  <c r="W245" i="21" l="1"/>
  <c r="X245" i="21" s="1"/>
  <c r="Y245" i="21" s="1"/>
  <c r="Z245" i="21" s="1"/>
  <c r="R246" i="21"/>
  <c r="J244" i="21"/>
  <c r="I245" i="21"/>
  <c r="V246" i="21"/>
  <c r="U247" i="21"/>
  <c r="AK246" i="21"/>
  <c r="AJ247" i="21"/>
  <c r="K245" i="21"/>
  <c r="L245" i="21" s="1"/>
  <c r="M245" i="21" s="1"/>
  <c r="N245" i="21" s="1"/>
  <c r="F246" i="21"/>
  <c r="AC246" i="21"/>
  <c r="AD246" i="21" s="1"/>
  <c r="AE246" i="21" s="1"/>
  <c r="AB247" i="21"/>
  <c r="W246" i="21" l="1"/>
  <c r="X246" i="21" s="1"/>
  <c r="Y246" i="21" s="1"/>
  <c r="Z246" i="21" s="1"/>
  <c r="R247" i="21"/>
  <c r="AB248" i="21"/>
  <c r="AC247" i="21"/>
  <c r="AD247" i="21" s="1"/>
  <c r="AE247" i="21" s="1"/>
  <c r="AK247" i="21"/>
  <c r="AJ248" i="21"/>
  <c r="V247" i="21"/>
  <c r="U248" i="21"/>
  <c r="J245" i="21"/>
  <c r="I246" i="21"/>
  <c r="F247" i="21"/>
  <c r="K246" i="21"/>
  <c r="L246" i="21" s="1"/>
  <c r="M246" i="21" s="1"/>
  <c r="N246" i="21" s="1"/>
  <c r="W247" i="21" l="1"/>
  <c r="X247" i="21" s="1"/>
  <c r="Y247" i="21" s="1"/>
  <c r="Z247" i="21" s="1"/>
  <c r="R248" i="21"/>
  <c r="K247" i="21"/>
  <c r="L247" i="21" s="1"/>
  <c r="M247" i="21" s="1"/>
  <c r="N247" i="21" s="1"/>
  <c r="F248" i="21"/>
  <c r="V248" i="21"/>
  <c r="U249" i="21"/>
  <c r="AK248" i="21"/>
  <c r="AJ249" i="21"/>
  <c r="J246" i="21"/>
  <c r="I247" i="21"/>
  <c r="AC248" i="21"/>
  <c r="AD248" i="21" s="1"/>
  <c r="AE248" i="21" s="1"/>
  <c r="AB249" i="21"/>
  <c r="W248" i="21" l="1"/>
  <c r="X248" i="21" s="1"/>
  <c r="Y248" i="21" s="1"/>
  <c r="Z248" i="21" s="1"/>
  <c r="R249" i="21"/>
  <c r="F249" i="21"/>
  <c r="K248" i="21"/>
  <c r="L248" i="21" s="1"/>
  <c r="M248" i="21" s="1"/>
  <c r="N248" i="21" s="1"/>
  <c r="V249" i="21"/>
  <c r="U250" i="21"/>
  <c r="J247" i="21"/>
  <c r="I248" i="21"/>
  <c r="AK249" i="21"/>
  <c r="AJ250" i="21"/>
  <c r="AB250" i="21"/>
  <c r="AC249" i="21"/>
  <c r="AD249" i="21" s="1"/>
  <c r="AE249" i="21" s="1"/>
  <c r="W249" i="21" l="1"/>
  <c r="X249" i="21" s="1"/>
  <c r="Y249" i="21" s="1"/>
  <c r="Z249" i="21" s="1"/>
  <c r="R250" i="21"/>
  <c r="J248" i="21"/>
  <c r="I249" i="21"/>
  <c r="AC250" i="21"/>
  <c r="AD250" i="21" s="1"/>
  <c r="AE250" i="21" s="1"/>
  <c r="AB251" i="21"/>
  <c r="AK250" i="21"/>
  <c r="AJ251" i="21"/>
  <c r="V250" i="21"/>
  <c r="U251" i="21"/>
  <c r="K249" i="21"/>
  <c r="L249" i="21" s="1"/>
  <c r="M249" i="21" s="1"/>
  <c r="N249" i="21" s="1"/>
  <c r="F250" i="21"/>
  <c r="W250" i="21" l="1"/>
  <c r="X250" i="21" s="1"/>
  <c r="Y250" i="21" s="1"/>
  <c r="Z250" i="21" s="1"/>
  <c r="R251" i="21"/>
  <c r="J249" i="21"/>
  <c r="I250" i="21"/>
  <c r="AB252" i="21"/>
  <c r="AC251" i="21"/>
  <c r="AD251" i="21" s="1"/>
  <c r="AE251" i="21" s="1"/>
  <c r="AK251" i="21"/>
  <c r="AJ252" i="21"/>
  <c r="F251" i="21"/>
  <c r="K250" i="21"/>
  <c r="L250" i="21" s="1"/>
  <c r="M250" i="21" s="1"/>
  <c r="N250" i="21" s="1"/>
  <c r="V251" i="21"/>
  <c r="U252" i="21"/>
  <c r="R252" i="21" l="1"/>
  <c r="W251" i="21"/>
  <c r="X251" i="21" s="1"/>
  <c r="Y251" i="21" s="1"/>
  <c r="Z251" i="21" s="1"/>
  <c r="J250" i="21"/>
  <c r="I251" i="21"/>
  <c r="AK252" i="21"/>
  <c r="AJ253" i="21"/>
  <c r="V252" i="21"/>
  <c r="U253" i="21"/>
  <c r="AC252" i="21"/>
  <c r="AD252" i="21" s="1"/>
  <c r="AE252" i="21" s="1"/>
  <c r="AB253" i="21"/>
  <c r="K251" i="21"/>
  <c r="L251" i="21" s="1"/>
  <c r="M251" i="21" s="1"/>
  <c r="N251" i="21" s="1"/>
  <c r="F252" i="21"/>
  <c r="W252" i="21" l="1"/>
  <c r="X252" i="21" s="1"/>
  <c r="Y252" i="21" s="1"/>
  <c r="Z252" i="21" s="1"/>
  <c r="R253" i="21"/>
  <c r="AK253" i="21"/>
  <c r="AJ254" i="21"/>
  <c r="AB254" i="21"/>
  <c r="AC253" i="21"/>
  <c r="AD253" i="21" s="1"/>
  <c r="AE253" i="21" s="1"/>
  <c r="V253" i="21"/>
  <c r="U254" i="21"/>
  <c r="F253" i="21"/>
  <c r="K252" i="21"/>
  <c r="L252" i="21" s="1"/>
  <c r="M252" i="21" s="1"/>
  <c r="N252" i="21" s="1"/>
  <c r="J251" i="21"/>
  <c r="I252" i="21"/>
  <c r="W253" i="21" l="1"/>
  <c r="X253" i="21" s="1"/>
  <c r="Y253" i="21" s="1"/>
  <c r="Z253" i="21" s="1"/>
  <c r="R254" i="21"/>
  <c r="V254" i="21"/>
  <c r="U255" i="21"/>
  <c r="V255" i="21" s="1"/>
  <c r="AK254" i="21"/>
  <c r="AJ255" i="21"/>
  <c r="AK255" i="21" s="1"/>
  <c r="J252" i="21"/>
  <c r="I253" i="21"/>
  <c r="AC254" i="21"/>
  <c r="AD254" i="21" s="1"/>
  <c r="AE254" i="21" s="1"/>
  <c r="AB255" i="21"/>
  <c r="K253" i="21"/>
  <c r="L253" i="21" s="1"/>
  <c r="M253" i="21" s="1"/>
  <c r="N253" i="21" s="1"/>
  <c r="F254" i="21"/>
  <c r="W254" i="21" l="1"/>
  <c r="X254" i="21" s="1"/>
  <c r="Y254" i="21" s="1"/>
  <c r="Z254" i="21" s="1"/>
  <c r="R255" i="21"/>
  <c r="J253" i="21"/>
  <c r="I254" i="21"/>
  <c r="F255" i="21"/>
  <c r="K254" i="21"/>
  <c r="L254" i="21" s="1"/>
  <c r="M254" i="21" s="1"/>
  <c r="N254" i="21" s="1"/>
  <c r="AC255" i="21"/>
  <c r="AD255" i="21" s="1"/>
  <c r="AE255" i="21" s="1"/>
  <c r="AO9" i="21"/>
  <c r="AR9" i="21" s="1"/>
  <c r="W255" i="21" l="1"/>
  <c r="X255" i="21" s="1"/>
  <c r="Y255" i="21" s="1"/>
  <c r="Z255" i="21" s="1"/>
  <c r="R256" i="21"/>
  <c r="J254" i="21"/>
  <c r="I255" i="21"/>
  <c r="AO12" i="21"/>
  <c r="AP12" i="21" s="1"/>
  <c r="AP9" i="21"/>
  <c r="K255" i="21"/>
  <c r="L255" i="21" s="1"/>
  <c r="F256" i="21"/>
  <c r="M255" i="21" l="1"/>
  <c r="AP17" i="21"/>
  <c r="J255" i="21"/>
  <c r="AO7" i="21"/>
  <c r="AR7" i="21" l="1"/>
  <c r="AO11" i="21"/>
  <c r="AO10" i="21"/>
  <c r="AO13" i="21"/>
  <c r="AO14" i="21" s="1"/>
  <c r="AO15" i="21"/>
  <c r="AO16" i="21" s="1"/>
  <c r="N255" i="21"/>
  <c r="AP7" i="21"/>
  <c r="AP15" i="21" l="1"/>
  <c r="AP16" i="21" s="1"/>
  <c r="AP13" i="21"/>
  <c r="AP14" i="21" s="1"/>
  <c r="AP11" i="21"/>
  <c r="AP10" i="21"/>
  <c r="O4" i="12" l="1"/>
  <c r="AO8" i="12"/>
  <c r="Q256" i="12"/>
  <c r="S255" i="12"/>
  <c r="T255" i="12" s="1"/>
  <c r="S254" i="12"/>
  <c r="T254" i="12" s="1"/>
  <c r="S253" i="12"/>
  <c r="T253" i="12" s="1"/>
  <c r="S252" i="12"/>
  <c r="T252" i="12" s="1"/>
  <c r="S251" i="12"/>
  <c r="T251" i="12" s="1"/>
  <c r="S250" i="12"/>
  <c r="T250" i="12" s="1"/>
  <c r="S249" i="12"/>
  <c r="T249" i="12" s="1"/>
  <c r="S248" i="12"/>
  <c r="T248" i="12" s="1"/>
  <c r="S247" i="12"/>
  <c r="T247" i="12" s="1"/>
  <c r="S246" i="12"/>
  <c r="T246" i="12" s="1"/>
  <c r="S245" i="12"/>
  <c r="T245" i="12" s="1"/>
  <c r="S244" i="12"/>
  <c r="T244" i="12" s="1"/>
  <c r="S243" i="12"/>
  <c r="T243" i="12" s="1"/>
  <c r="S242" i="12"/>
  <c r="T242" i="12" s="1"/>
  <c r="S241" i="12"/>
  <c r="T241" i="12" s="1"/>
  <c r="S240" i="12"/>
  <c r="T240" i="12" s="1"/>
  <c r="S239" i="12"/>
  <c r="T239" i="12" s="1"/>
  <c r="S238" i="12"/>
  <c r="T238" i="12" s="1"/>
  <c r="S237" i="12"/>
  <c r="T237" i="12" s="1"/>
  <c r="S236" i="12"/>
  <c r="T236" i="12" s="1"/>
  <c r="S235" i="12"/>
  <c r="T235" i="12" s="1"/>
  <c r="S234" i="12"/>
  <c r="T234" i="12" s="1"/>
  <c r="S233" i="12"/>
  <c r="T233" i="12" s="1"/>
  <c r="S232" i="12"/>
  <c r="T232" i="12" s="1"/>
  <c r="S231" i="12"/>
  <c r="T231" i="12" s="1"/>
  <c r="S230" i="12"/>
  <c r="T230" i="12" s="1"/>
  <c r="S229" i="12"/>
  <c r="T229" i="12" s="1"/>
  <c r="S228" i="12"/>
  <c r="T228" i="12" s="1"/>
  <c r="S227" i="12"/>
  <c r="T227" i="12" s="1"/>
  <c r="S226" i="12"/>
  <c r="T226" i="12" s="1"/>
  <c r="S225" i="12"/>
  <c r="T225" i="12" s="1"/>
  <c r="S224" i="12"/>
  <c r="T224" i="12" s="1"/>
  <c r="S223" i="12"/>
  <c r="T223" i="12" s="1"/>
  <c r="S222" i="12"/>
  <c r="T222" i="12" s="1"/>
  <c r="S221" i="12"/>
  <c r="T221" i="12" s="1"/>
  <c r="S220" i="12"/>
  <c r="T220" i="12" s="1"/>
  <c r="S219" i="12"/>
  <c r="T219" i="12" s="1"/>
  <c r="S218" i="12"/>
  <c r="T218" i="12" s="1"/>
  <c r="S217" i="12"/>
  <c r="T217" i="12" s="1"/>
  <c r="S216" i="12"/>
  <c r="T216" i="12" s="1"/>
  <c r="S215" i="12"/>
  <c r="T215" i="12" s="1"/>
  <c r="S214" i="12"/>
  <c r="T214" i="12" s="1"/>
  <c r="S213" i="12"/>
  <c r="T213" i="12" s="1"/>
  <c r="S212" i="12"/>
  <c r="T212" i="12" s="1"/>
  <c r="S211" i="12"/>
  <c r="T211" i="12" s="1"/>
  <c r="S210" i="12"/>
  <c r="T210" i="12" s="1"/>
  <c r="S209" i="12"/>
  <c r="T209" i="12" s="1"/>
  <c r="S208" i="12"/>
  <c r="T208" i="12" s="1"/>
  <c r="S207" i="12"/>
  <c r="T207" i="12" s="1"/>
  <c r="S206" i="12"/>
  <c r="T206" i="12" s="1"/>
  <c r="S205" i="12"/>
  <c r="T205" i="12" s="1"/>
  <c r="S204" i="12"/>
  <c r="T204" i="12" s="1"/>
  <c r="S203" i="12"/>
  <c r="T203" i="12" s="1"/>
  <c r="S202" i="12"/>
  <c r="T202" i="12" s="1"/>
  <c r="S201" i="12"/>
  <c r="T201" i="12" s="1"/>
  <c r="S200" i="12"/>
  <c r="T200" i="12" s="1"/>
  <c r="S199" i="12"/>
  <c r="T199" i="12" s="1"/>
  <c r="S198" i="12"/>
  <c r="T198" i="12" s="1"/>
  <c r="S197" i="12"/>
  <c r="T197" i="12" s="1"/>
  <c r="S196" i="12"/>
  <c r="T196" i="12" s="1"/>
  <c r="S195" i="12"/>
  <c r="T195" i="12" s="1"/>
  <c r="S194" i="12"/>
  <c r="T194" i="12" s="1"/>
  <c r="S193" i="12"/>
  <c r="T193" i="12" s="1"/>
  <c r="S192" i="12"/>
  <c r="T192" i="12" s="1"/>
  <c r="S191" i="12"/>
  <c r="T191" i="12" s="1"/>
  <c r="S190" i="12"/>
  <c r="T190" i="12" s="1"/>
  <c r="S189" i="12"/>
  <c r="T189" i="12" s="1"/>
  <c r="S188" i="12"/>
  <c r="T188" i="12" s="1"/>
  <c r="S187" i="12"/>
  <c r="T187" i="12" s="1"/>
  <c r="S186" i="12"/>
  <c r="T186" i="12" s="1"/>
  <c r="S185" i="12"/>
  <c r="T185" i="12" s="1"/>
  <c r="S184" i="12"/>
  <c r="T184" i="12" s="1"/>
  <c r="S183" i="12"/>
  <c r="T183" i="12" s="1"/>
  <c r="S182" i="12"/>
  <c r="T182" i="12" s="1"/>
  <c r="S181" i="12"/>
  <c r="T181" i="12" s="1"/>
  <c r="S180" i="12"/>
  <c r="T180" i="12" s="1"/>
  <c r="S179" i="12"/>
  <c r="T179" i="12" s="1"/>
  <c r="S178" i="12"/>
  <c r="T178" i="12" s="1"/>
  <c r="S177" i="12"/>
  <c r="T177" i="12" s="1"/>
  <c r="S176" i="12"/>
  <c r="T176" i="12" s="1"/>
  <c r="S175" i="12"/>
  <c r="T175" i="12" s="1"/>
  <c r="S174" i="12"/>
  <c r="T174" i="12" s="1"/>
  <c r="S173" i="12"/>
  <c r="T173" i="12" s="1"/>
  <c r="S172" i="12"/>
  <c r="T172" i="12" s="1"/>
  <c r="S171" i="12"/>
  <c r="T171" i="12" s="1"/>
  <c r="S170" i="12"/>
  <c r="T170" i="12" s="1"/>
  <c r="S169" i="12"/>
  <c r="T169" i="12" s="1"/>
  <c r="S168" i="12"/>
  <c r="T168" i="12" s="1"/>
  <c r="S167" i="12"/>
  <c r="T167" i="12" s="1"/>
  <c r="S166" i="12"/>
  <c r="T166" i="12" s="1"/>
  <c r="S165" i="12"/>
  <c r="T165" i="12" s="1"/>
  <c r="S164" i="12"/>
  <c r="T164" i="12" s="1"/>
  <c r="S163" i="12"/>
  <c r="T163" i="12" s="1"/>
  <c r="T162" i="12"/>
  <c r="S162" i="12"/>
  <c r="S161" i="12"/>
  <c r="T161" i="12" s="1"/>
  <c r="S160" i="12"/>
  <c r="T160" i="12" s="1"/>
  <c r="S159" i="12"/>
  <c r="T159" i="12" s="1"/>
  <c r="S158" i="12"/>
  <c r="T158" i="12" s="1"/>
  <c r="S157" i="12"/>
  <c r="T157" i="12" s="1"/>
  <c r="S156" i="12"/>
  <c r="T156" i="12" s="1"/>
  <c r="S155" i="12"/>
  <c r="T155" i="12" s="1"/>
  <c r="S154" i="12"/>
  <c r="T154" i="12" s="1"/>
  <c r="S153" i="12"/>
  <c r="T153" i="12" s="1"/>
  <c r="S152" i="12"/>
  <c r="T152" i="12" s="1"/>
  <c r="S151" i="12"/>
  <c r="T151" i="12" s="1"/>
  <c r="S150" i="12"/>
  <c r="T150" i="12" s="1"/>
  <c r="S149" i="12"/>
  <c r="T149" i="12" s="1"/>
  <c r="S148" i="12"/>
  <c r="T148" i="12" s="1"/>
  <c r="S147" i="12"/>
  <c r="T147" i="12" s="1"/>
  <c r="S146" i="12"/>
  <c r="T146" i="12" s="1"/>
  <c r="S145" i="12"/>
  <c r="T145" i="12" s="1"/>
  <c r="S144" i="12"/>
  <c r="T144" i="12" s="1"/>
  <c r="S143" i="12"/>
  <c r="T143" i="12" s="1"/>
  <c r="S142" i="12"/>
  <c r="T142" i="12" s="1"/>
  <c r="S141" i="12"/>
  <c r="T141" i="12" s="1"/>
  <c r="S140" i="12"/>
  <c r="T140" i="12" s="1"/>
  <c r="S139" i="12"/>
  <c r="T139" i="12" s="1"/>
  <c r="S138" i="12"/>
  <c r="T138" i="12" s="1"/>
  <c r="S137" i="12"/>
  <c r="T137" i="12" s="1"/>
  <c r="S136" i="12"/>
  <c r="T136" i="12" s="1"/>
  <c r="S135" i="12"/>
  <c r="T135" i="12" s="1"/>
  <c r="S134" i="12"/>
  <c r="T134" i="12" s="1"/>
  <c r="S133" i="12"/>
  <c r="T133" i="12" s="1"/>
  <c r="S132" i="12"/>
  <c r="T132" i="12" s="1"/>
  <c r="S131" i="12"/>
  <c r="T131" i="12" s="1"/>
  <c r="S130" i="12"/>
  <c r="T130" i="12" s="1"/>
  <c r="S129" i="12"/>
  <c r="T129" i="12" s="1"/>
  <c r="S128" i="12"/>
  <c r="T128" i="12" s="1"/>
  <c r="S127" i="12"/>
  <c r="T127" i="12" s="1"/>
  <c r="S126" i="12"/>
  <c r="T126" i="12" s="1"/>
  <c r="S125" i="12"/>
  <c r="T125" i="12" s="1"/>
  <c r="S124" i="12"/>
  <c r="T124" i="12" s="1"/>
  <c r="S123" i="12"/>
  <c r="T123" i="12" s="1"/>
  <c r="S122" i="12"/>
  <c r="T122" i="12" s="1"/>
  <c r="S121" i="12"/>
  <c r="T121" i="12" s="1"/>
  <c r="S120" i="12"/>
  <c r="T120" i="12" s="1"/>
  <c r="S119" i="12"/>
  <c r="T119" i="12" s="1"/>
  <c r="S118" i="12"/>
  <c r="T118" i="12" s="1"/>
  <c r="S117" i="12"/>
  <c r="T117" i="12" s="1"/>
  <c r="S116" i="12"/>
  <c r="T116" i="12" s="1"/>
  <c r="S115" i="12"/>
  <c r="T115" i="12" s="1"/>
  <c r="S114" i="12"/>
  <c r="T114" i="12" s="1"/>
  <c r="S113" i="12"/>
  <c r="T113" i="12" s="1"/>
  <c r="S112" i="12"/>
  <c r="T112" i="12" s="1"/>
  <c r="S111" i="12"/>
  <c r="T111" i="12" s="1"/>
  <c r="S110" i="12"/>
  <c r="T110" i="12" s="1"/>
  <c r="S109" i="12"/>
  <c r="T109" i="12" s="1"/>
  <c r="S108" i="12"/>
  <c r="T108" i="12" s="1"/>
  <c r="S107" i="12"/>
  <c r="T107" i="12" s="1"/>
  <c r="S106" i="12"/>
  <c r="T106" i="12" s="1"/>
  <c r="S105" i="12"/>
  <c r="T105" i="12" s="1"/>
  <c r="S104" i="12"/>
  <c r="T104" i="12" s="1"/>
  <c r="S103" i="12"/>
  <c r="T103" i="12" s="1"/>
  <c r="S102" i="12"/>
  <c r="T102" i="12" s="1"/>
  <c r="S101" i="12"/>
  <c r="T101" i="12" s="1"/>
  <c r="S100" i="12"/>
  <c r="T100" i="12" s="1"/>
  <c r="S99" i="12"/>
  <c r="T99" i="12" s="1"/>
  <c r="S98" i="12"/>
  <c r="T98" i="12" s="1"/>
  <c r="S97" i="12"/>
  <c r="T97" i="12" s="1"/>
  <c r="S96" i="12"/>
  <c r="T96" i="12" s="1"/>
  <c r="S95" i="12"/>
  <c r="T95" i="12" s="1"/>
  <c r="S94" i="12"/>
  <c r="T94" i="12" s="1"/>
  <c r="S93" i="12"/>
  <c r="T93" i="12" s="1"/>
  <c r="S92" i="12"/>
  <c r="T92" i="12" s="1"/>
  <c r="S91" i="12"/>
  <c r="T91" i="12" s="1"/>
  <c r="S90" i="12"/>
  <c r="T90" i="12" s="1"/>
  <c r="S89" i="12"/>
  <c r="T89" i="12" s="1"/>
  <c r="S88" i="12"/>
  <c r="T88" i="12" s="1"/>
  <c r="S87" i="12"/>
  <c r="T87" i="12" s="1"/>
  <c r="S86" i="12"/>
  <c r="T86" i="12" s="1"/>
  <c r="S85" i="12"/>
  <c r="T85" i="12" s="1"/>
  <c r="S84" i="12"/>
  <c r="T84" i="12" s="1"/>
  <c r="S83" i="12"/>
  <c r="T83" i="12" s="1"/>
  <c r="S82" i="12"/>
  <c r="T82" i="12" s="1"/>
  <c r="S81" i="12"/>
  <c r="T81" i="12" s="1"/>
  <c r="S80" i="12"/>
  <c r="T80" i="12" s="1"/>
  <c r="S79" i="12"/>
  <c r="T79" i="12" s="1"/>
  <c r="S78" i="12"/>
  <c r="T78" i="12" s="1"/>
  <c r="S77" i="12"/>
  <c r="T77" i="12" s="1"/>
  <c r="S76" i="12"/>
  <c r="T76" i="12" s="1"/>
  <c r="S75" i="12"/>
  <c r="T75" i="12" s="1"/>
  <c r="S74" i="12"/>
  <c r="T74" i="12" s="1"/>
  <c r="S73" i="12"/>
  <c r="T73" i="12" s="1"/>
  <c r="S72" i="12"/>
  <c r="T72" i="12" s="1"/>
  <c r="S71" i="12"/>
  <c r="T71" i="12" s="1"/>
  <c r="S70" i="12"/>
  <c r="T70" i="12" s="1"/>
  <c r="S69" i="12"/>
  <c r="T69" i="12" s="1"/>
  <c r="S68" i="12"/>
  <c r="T68" i="12" s="1"/>
  <c r="S67" i="12"/>
  <c r="T67" i="12" s="1"/>
  <c r="S66" i="12"/>
  <c r="T66" i="12" s="1"/>
  <c r="S65" i="12"/>
  <c r="T65" i="12" s="1"/>
  <c r="S64" i="12"/>
  <c r="T64" i="12" s="1"/>
  <c r="S63" i="12"/>
  <c r="T63" i="12" s="1"/>
  <c r="S62" i="12"/>
  <c r="T62" i="12" s="1"/>
  <c r="S61" i="12"/>
  <c r="T61" i="12" s="1"/>
  <c r="S60" i="12"/>
  <c r="T60" i="12" s="1"/>
  <c r="S59" i="12"/>
  <c r="T59" i="12" s="1"/>
  <c r="S58" i="12"/>
  <c r="T58" i="12" s="1"/>
  <c r="S57" i="12"/>
  <c r="T57" i="12" s="1"/>
  <c r="S56" i="12"/>
  <c r="T56" i="12" s="1"/>
  <c r="S55" i="12"/>
  <c r="T55" i="12" s="1"/>
  <c r="S54" i="12"/>
  <c r="T54" i="12" s="1"/>
  <c r="S53" i="12"/>
  <c r="T53" i="12" s="1"/>
  <c r="S52" i="12"/>
  <c r="T52" i="12" s="1"/>
  <c r="S51" i="12"/>
  <c r="T51" i="12" s="1"/>
  <c r="S50" i="12"/>
  <c r="T50" i="12" s="1"/>
  <c r="S49" i="12"/>
  <c r="T49" i="12" s="1"/>
  <c r="S48" i="12"/>
  <c r="T48" i="12" s="1"/>
  <c r="S47" i="12"/>
  <c r="T47" i="12" s="1"/>
  <c r="S46" i="12"/>
  <c r="T46" i="12" s="1"/>
  <c r="S45" i="12"/>
  <c r="T45" i="12" s="1"/>
  <c r="S44" i="12"/>
  <c r="T44" i="12" s="1"/>
  <c r="S43" i="12"/>
  <c r="T43" i="12" s="1"/>
  <c r="S42" i="12"/>
  <c r="T42" i="12" s="1"/>
  <c r="S41" i="12"/>
  <c r="T41" i="12" s="1"/>
  <c r="S40" i="12"/>
  <c r="T40" i="12" s="1"/>
  <c r="S39" i="12"/>
  <c r="T39" i="12" s="1"/>
  <c r="S38" i="12"/>
  <c r="T38" i="12" s="1"/>
  <c r="S37" i="12"/>
  <c r="T37" i="12" s="1"/>
  <c r="S36" i="12"/>
  <c r="T36" i="12" s="1"/>
  <c r="S35" i="12"/>
  <c r="T35" i="12" s="1"/>
  <c r="S34" i="12"/>
  <c r="T34" i="12" s="1"/>
  <c r="S33" i="12"/>
  <c r="T33" i="12" s="1"/>
  <c r="S32" i="12"/>
  <c r="T32" i="12" s="1"/>
  <c r="S31" i="12"/>
  <c r="T31" i="12" s="1"/>
  <c r="S30" i="12"/>
  <c r="T30" i="12" s="1"/>
  <c r="S29" i="12"/>
  <c r="T29" i="12" s="1"/>
  <c r="S28" i="12"/>
  <c r="T28" i="12" s="1"/>
  <c r="S27" i="12"/>
  <c r="T27" i="12" s="1"/>
  <c r="S26" i="12"/>
  <c r="T26" i="12" s="1"/>
  <c r="S25" i="12"/>
  <c r="T25" i="12" s="1"/>
  <c r="S24" i="12"/>
  <c r="T24" i="12" s="1"/>
  <c r="S23" i="12"/>
  <c r="T23" i="12" s="1"/>
  <c r="S22" i="12"/>
  <c r="T22" i="12" s="1"/>
  <c r="S21" i="12"/>
  <c r="T21" i="12" s="1"/>
  <c r="S20" i="12"/>
  <c r="T20" i="12" s="1"/>
  <c r="S19" i="12"/>
  <c r="T19" i="12" s="1"/>
  <c r="S18" i="12"/>
  <c r="T18" i="12" s="1"/>
  <c r="S17" i="12"/>
  <c r="T17" i="12" s="1"/>
  <c r="S16" i="12"/>
  <c r="T16" i="12" s="1"/>
  <c r="S15" i="12"/>
  <c r="T15" i="12" s="1"/>
  <c r="S14" i="12"/>
  <c r="T14" i="12" s="1"/>
  <c r="S13" i="12"/>
  <c r="T13" i="12" s="1"/>
  <c r="S12" i="12"/>
  <c r="T12" i="12" s="1"/>
  <c r="S11" i="12"/>
  <c r="T11" i="12" s="1"/>
  <c r="S10" i="12"/>
  <c r="T10" i="12" s="1"/>
  <c r="S9" i="12"/>
  <c r="T9" i="12" s="1"/>
  <c r="S8" i="12"/>
  <c r="T8" i="12" s="1"/>
  <c r="S7" i="12"/>
  <c r="T7" i="12" s="1"/>
  <c r="S6" i="12"/>
  <c r="T6" i="12" s="1"/>
  <c r="S5" i="12"/>
  <c r="T5" i="12" s="1"/>
  <c r="S4" i="12"/>
  <c r="T4" i="12" s="1"/>
  <c r="U4" i="12" s="1"/>
  <c r="V4" i="12" s="1"/>
  <c r="R4" i="12"/>
  <c r="R5" i="12" s="1"/>
  <c r="R6" i="12" s="1"/>
  <c r="R7" i="12" s="1"/>
  <c r="W3" i="12"/>
  <c r="O5" i="12" l="1"/>
  <c r="O6" i="12" s="1"/>
  <c r="O7" i="12" s="1"/>
  <c r="O8" i="12" s="1"/>
  <c r="O9" i="12" s="1"/>
  <c r="O10" i="12" s="1"/>
  <c r="O11" i="12" s="1"/>
  <c r="O12" i="12" s="1"/>
  <c r="O13" i="12" s="1"/>
  <c r="O14" i="12" s="1"/>
  <c r="O15" i="12" s="1"/>
  <c r="O16" i="12" s="1"/>
  <c r="O17" i="12" s="1"/>
  <c r="O18" i="12" s="1"/>
  <c r="O19" i="12" s="1"/>
  <c r="O20" i="12" s="1"/>
  <c r="O21" i="12" s="1"/>
  <c r="O22" i="12" s="1"/>
  <c r="O23" i="12" s="1"/>
  <c r="O24" i="12" s="1"/>
  <c r="O25" i="12" s="1"/>
  <c r="O26" i="12" s="1"/>
  <c r="O27" i="12" s="1"/>
  <c r="O28" i="12" s="1"/>
  <c r="O29" i="12" s="1"/>
  <c r="O30" i="12" s="1"/>
  <c r="O31" i="12" s="1"/>
  <c r="O32" i="12" s="1"/>
  <c r="O33" i="12" s="1"/>
  <c r="O34" i="12" s="1"/>
  <c r="O35" i="12" s="1"/>
  <c r="O36" i="12" s="1"/>
  <c r="O37" i="12" s="1"/>
  <c r="O38" i="12" s="1"/>
  <c r="O39" i="12" s="1"/>
  <c r="O40" i="12" s="1"/>
  <c r="O41" i="12" s="1"/>
  <c r="O42" i="12" s="1"/>
  <c r="O43" i="12" s="1"/>
  <c r="O44" i="12" s="1"/>
  <c r="O45" i="12" s="1"/>
  <c r="O46" i="12" s="1"/>
  <c r="O47" i="12" s="1"/>
  <c r="O48" i="12" s="1"/>
  <c r="O49" i="12" s="1"/>
  <c r="O50" i="12" s="1"/>
  <c r="O51" i="12" s="1"/>
  <c r="O52" i="12" s="1"/>
  <c r="O53" i="12" s="1"/>
  <c r="O54" i="12" s="1"/>
  <c r="O55" i="12" s="1"/>
  <c r="O56" i="12" s="1"/>
  <c r="O57" i="12" s="1"/>
  <c r="O58" i="12" s="1"/>
  <c r="O59" i="12" s="1"/>
  <c r="O60" i="12" s="1"/>
  <c r="O61" i="12" s="1"/>
  <c r="O62" i="12" s="1"/>
  <c r="O63" i="12" s="1"/>
  <c r="O64" i="12" s="1"/>
  <c r="O65" i="12" s="1"/>
  <c r="O66" i="12" s="1"/>
  <c r="O67" i="12" s="1"/>
  <c r="O68" i="12" s="1"/>
  <c r="O69" i="12" s="1"/>
  <c r="O70" i="12" s="1"/>
  <c r="O71" i="12" s="1"/>
  <c r="O72" i="12" s="1"/>
  <c r="O73" i="12" s="1"/>
  <c r="O74" i="12" s="1"/>
  <c r="O75" i="12" s="1"/>
  <c r="O76" i="12" s="1"/>
  <c r="O77" i="12" s="1"/>
  <c r="O78" i="12" s="1"/>
  <c r="O79" i="12" s="1"/>
  <c r="O80" i="12" s="1"/>
  <c r="O81" i="12" s="1"/>
  <c r="O82" i="12" s="1"/>
  <c r="O83" i="12" s="1"/>
  <c r="O84" i="12" s="1"/>
  <c r="O85" i="12" s="1"/>
  <c r="O86" i="12" s="1"/>
  <c r="O87" i="12" s="1"/>
  <c r="O88" i="12" s="1"/>
  <c r="O89" i="12" s="1"/>
  <c r="O90" i="12" s="1"/>
  <c r="O91" i="12" s="1"/>
  <c r="O92" i="12" s="1"/>
  <c r="O93" i="12" s="1"/>
  <c r="O94" i="12" s="1"/>
  <c r="O95" i="12" s="1"/>
  <c r="O96" i="12" s="1"/>
  <c r="O97" i="12" s="1"/>
  <c r="O98" i="12" s="1"/>
  <c r="O99" i="12" s="1"/>
  <c r="O100" i="12" s="1"/>
  <c r="O101" i="12" s="1"/>
  <c r="O102" i="12" s="1"/>
  <c r="O103" i="12" s="1"/>
  <c r="O104" i="12" s="1"/>
  <c r="O105" i="12" s="1"/>
  <c r="O106" i="12" s="1"/>
  <c r="O107" i="12" s="1"/>
  <c r="O108" i="12" s="1"/>
  <c r="O109" i="12" s="1"/>
  <c r="O110" i="12" s="1"/>
  <c r="O111" i="12" s="1"/>
  <c r="O112" i="12" s="1"/>
  <c r="O113" i="12" s="1"/>
  <c r="O114" i="12" s="1"/>
  <c r="O115" i="12" s="1"/>
  <c r="O116" i="12" s="1"/>
  <c r="O117" i="12" s="1"/>
  <c r="O118" i="12" s="1"/>
  <c r="O119" i="12" s="1"/>
  <c r="O120" i="12" s="1"/>
  <c r="O121" i="12" s="1"/>
  <c r="O122" i="12" s="1"/>
  <c r="O123" i="12" s="1"/>
  <c r="O124" i="12" s="1"/>
  <c r="O125" i="12" s="1"/>
  <c r="O126" i="12" s="1"/>
  <c r="O127" i="12" s="1"/>
  <c r="O128" i="12" s="1"/>
  <c r="O129" i="12" s="1"/>
  <c r="O130" i="12" s="1"/>
  <c r="O131" i="12" s="1"/>
  <c r="O132" i="12" s="1"/>
  <c r="O133" i="12" s="1"/>
  <c r="O134" i="12" s="1"/>
  <c r="O135" i="12" s="1"/>
  <c r="O136" i="12" s="1"/>
  <c r="O137" i="12" s="1"/>
  <c r="O138" i="12" s="1"/>
  <c r="O139" i="12" s="1"/>
  <c r="O140" i="12" s="1"/>
  <c r="O141" i="12" s="1"/>
  <c r="O142" i="12" s="1"/>
  <c r="O143" i="12" s="1"/>
  <c r="O144" i="12" s="1"/>
  <c r="O145" i="12" s="1"/>
  <c r="O146" i="12" s="1"/>
  <c r="O147" i="12" s="1"/>
  <c r="O148" i="12" s="1"/>
  <c r="O149" i="12" s="1"/>
  <c r="O150" i="12" s="1"/>
  <c r="O151" i="12" s="1"/>
  <c r="O152" i="12" s="1"/>
  <c r="O153" i="12" s="1"/>
  <c r="O154" i="12" s="1"/>
  <c r="O155" i="12" s="1"/>
  <c r="O156" i="12" s="1"/>
  <c r="O157" i="12" s="1"/>
  <c r="O158" i="12" s="1"/>
  <c r="O159" i="12" s="1"/>
  <c r="O160" i="12" s="1"/>
  <c r="O161" i="12" s="1"/>
  <c r="O162" i="12" s="1"/>
  <c r="O163" i="12" s="1"/>
  <c r="O164" i="12" s="1"/>
  <c r="O165" i="12" s="1"/>
  <c r="O166" i="12" s="1"/>
  <c r="O167" i="12" s="1"/>
  <c r="O168" i="12" s="1"/>
  <c r="O169" i="12" s="1"/>
  <c r="O170" i="12" s="1"/>
  <c r="O171" i="12" s="1"/>
  <c r="O172" i="12" s="1"/>
  <c r="O173" i="12" s="1"/>
  <c r="O174" i="12" s="1"/>
  <c r="O175" i="12" s="1"/>
  <c r="O176" i="12" s="1"/>
  <c r="O177" i="12" s="1"/>
  <c r="O178" i="12" s="1"/>
  <c r="O179" i="12" s="1"/>
  <c r="O180" i="12" s="1"/>
  <c r="O181" i="12" s="1"/>
  <c r="O182" i="12" s="1"/>
  <c r="O183" i="12" s="1"/>
  <c r="O184" i="12" s="1"/>
  <c r="O185" i="12" s="1"/>
  <c r="O186" i="12" s="1"/>
  <c r="O187" i="12" s="1"/>
  <c r="O188" i="12" s="1"/>
  <c r="O189" i="12" s="1"/>
  <c r="O190" i="12" s="1"/>
  <c r="O191" i="12" s="1"/>
  <c r="O192" i="12" s="1"/>
  <c r="O193" i="12" s="1"/>
  <c r="O194" i="12" s="1"/>
  <c r="O195" i="12" s="1"/>
  <c r="O196" i="12" s="1"/>
  <c r="O197" i="12" s="1"/>
  <c r="O198" i="12" s="1"/>
  <c r="O199" i="12" s="1"/>
  <c r="O200" i="12" s="1"/>
  <c r="O201" i="12" s="1"/>
  <c r="O202" i="12" s="1"/>
  <c r="O203" i="12" s="1"/>
  <c r="O204" i="12" s="1"/>
  <c r="O205" i="12" s="1"/>
  <c r="O206" i="12" s="1"/>
  <c r="O207" i="12" s="1"/>
  <c r="O208" i="12" s="1"/>
  <c r="O209" i="12" s="1"/>
  <c r="O210" i="12" s="1"/>
  <c r="O211" i="12" s="1"/>
  <c r="O212" i="12" s="1"/>
  <c r="O213" i="12" s="1"/>
  <c r="O214" i="12" s="1"/>
  <c r="O215" i="12" s="1"/>
  <c r="O216" i="12" s="1"/>
  <c r="O217" i="12" s="1"/>
  <c r="O218" i="12" s="1"/>
  <c r="O219" i="12" s="1"/>
  <c r="O220" i="12" s="1"/>
  <c r="O221" i="12" s="1"/>
  <c r="O222" i="12" s="1"/>
  <c r="O223" i="12" s="1"/>
  <c r="O224" i="12" s="1"/>
  <c r="O225" i="12" s="1"/>
  <c r="O226" i="12" s="1"/>
  <c r="O227" i="12" s="1"/>
  <c r="O228" i="12" s="1"/>
  <c r="O229" i="12" s="1"/>
  <c r="O230" i="12" s="1"/>
  <c r="O231" i="12" s="1"/>
  <c r="O232" i="12" s="1"/>
  <c r="O233" i="12" s="1"/>
  <c r="O234" i="12" s="1"/>
  <c r="O235" i="12" s="1"/>
  <c r="O236" i="12" s="1"/>
  <c r="O237" i="12" s="1"/>
  <c r="O238" i="12" s="1"/>
  <c r="O239" i="12" s="1"/>
  <c r="O240" i="12" s="1"/>
  <c r="O241" i="12" s="1"/>
  <c r="O242" i="12" s="1"/>
  <c r="O243" i="12" s="1"/>
  <c r="O244" i="12" s="1"/>
  <c r="O245" i="12" s="1"/>
  <c r="O246" i="12" s="1"/>
  <c r="O247" i="12" s="1"/>
  <c r="O248" i="12" s="1"/>
  <c r="O249" i="12" s="1"/>
  <c r="O250" i="12" s="1"/>
  <c r="O251" i="12" s="1"/>
  <c r="O252" i="12" s="1"/>
  <c r="O253" i="12" s="1"/>
  <c r="O254" i="12" s="1"/>
  <c r="O255" i="12" s="1"/>
  <c r="AU20" i="12" s="1"/>
  <c r="AU21" i="12" s="1"/>
  <c r="W4" i="12"/>
  <c r="X4" i="12" s="1"/>
  <c r="R8" i="12"/>
  <c r="W7" i="12"/>
  <c r="U5" i="12"/>
  <c r="V5" i="12" s="1"/>
  <c r="W5" i="12"/>
  <c r="X5" i="12" s="1"/>
  <c r="W6" i="12"/>
  <c r="F4" i="12"/>
  <c r="C255" i="12"/>
  <c r="Y4" i="12" l="1"/>
  <c r="Z4" i="12" s="1"/>
  <c r="AU24" i="12"/>
  <c r="AU27" i="12"/>
  <c r="AU22" i="12"/>
  <c r="AU26" i="12" s="1"/>
  <c r="X7" i="12"/>
  <c r="U6" i="12"/>
  <c r="R9" i="12"/>
  <c r="W8" i="12"/>
  <c r="X8" i="12" s="1"/>
  <c r="X6" i="12"/>
  <c r="AP8" i="12"/>
  <c r="Y5" i="12" l="1"/>
  <c r="Z5" i="12" s="1"/>
  <c r="R10" i="12"/>
  <c r="W9" i="12"/>
  <c r="X9" i="12" s="1"/>
  <c r="V6" i="12"/>
  <c r="U7" i="12"/>
  <c r="AI5" i="12"/>
  <c r="AI6" i="12"/>
  <c r="AI7" i="12"/>
  <c r="AI8" i="12"/>
  <c r="AI9" i="12"/>
  <c r="AI10" i="12"/>
  <c r="AI11" i="12"/>
  <c r="AI12" i="12"/>
  <c r="AI13" i="12"/>
  <c r="AI14" i="12"/>
  <c r="AI15" i="12"/>
  <c r="AI16" i="12"/>
  <c r="AI17" i="12"/>
  <c r="AI18" i="12"/>
  <c r="AI19" i="12"/>
  <c r="AI20" i="12"/>
  <c r="AI21" i="12"/>
  <c r="AI22" i="12"/>
  <c r="AI23" i="12"/>
  <c r="AI24" i="12"/>
  <c r="AI25" i="12"/>
  <c r="AI26" i="12"/>
  <c r="AI27" i="12"/>
  <c r="AI28" i="12"/>
  <c r="AI29" i="12"/>
  <c r="AI30" i="12"/>
  <c r="AI31" i="12"/>
  <c r="AI32" i="12"/>
  <c r="AI33" i="12"/>
  <c r="AI34" i="12"/>
  <c r="AI35" i="12"/>
  <c r="AI36" i="12"/>
  <c r="AI37" i="12"/>
  <c r="AI38" i="12"/>
  <c r="AI39" i="12"/>
  <c r="AI40" i="12"/>
  <c r="AI41" i="12"/>
  <c r="AI42" i="12"/>
  <c r="AI43" i="12"/>
  <c r="AI44" i="12"/>
  <c r="AI45" i="12"/>
  <c r="AI46" i="12"/>
  <c r="AI47" i="12"/>
  <c r="AI48" i="12"/>
  <c r="AI49" i="12"/>
  <c r="AI50" i="12"/>
  <c r="AI51" i="12"/>
  <c r="AI52" i="12"/>
  <c r="AI53" i="12"/>
  <c r="AI54" i="12"/>
  <c r="AI55" i="12"/>
  <c r="AI56" i="12"/>
  <c r="AI57" i="12"/>
  <c r="AI58" i="12"/>
  <c r="AI59" i="12"/>
  <c r="AI60" i="12"/>
  <c r="AI61" i="12"/>
  <c r="AI62" i="12"/>
  <c r="AI63" i="12"/>
  <c r="AI64" i="12"/>
  <c r="AI65" i="12"/>
  <c r="AI66" i="12"/>
  <c r="AI67" i="12"/>
  <c r="AI68" i="12"/>
  <c r="AI69" i="12"/>
  <c r="AI70" i="12"/>
  <c r="AI71" i="12"/>
  <c r="AI72" i="12"/>
  <c r="AI73" i="12"/>
  <c r="AI74" i="12"/>
  <c r="AI75" i="12"/>
  <c r="AI76" i="12"/>
  <c r="AI77" i="12"/>
  <c r="AI78" i="12"/>
  <c r="AI79" i="12"/>
  <c r="AI80" i="12"/>
  <c r="AI81" i="12"/>
  <c r="AI82" i="12"/>
  <c r="AI83" i="12"/>
  <c r="AI84" i="12"/>
  <c r="AI85" i="12"/>
  <c r="AI86" i="12"/>
  <c r="AI87" i="12"/>
  <c r="AI88" i="12"/>
  <c r="AI89" i="12"/>
  <c r="AI90" i="12"/>
  <c r="AI91" i="12"/>
  <c r="AI92" i="12"/>
  <c r="AI93" i="12"/>
  <c r="AI94" i="12"/>
  <c r="AI95" i="12"/>
  <c r="AI96" i="12"/>
  <c r="AI97" i="12"/>
  <c r="AI98" i="12"/>
  <c r="AI99" i="12"/>
  <c r="AI100" i="12"/>
  <c r="AI101" i="12"/>
  <c r="AI102" i="12"/>
  <c r="AI103" i="12"/>
  <c r="AI104" i="12"/>
  <c r="AI105" i="12"/>
  <c r="AI106" i="12"/>
  <c r="AI107" i="12"/>
  <c r="AI108" i="12"/>
  <c r="AI109" i="12"/>
  <c r="AI110" i="12"/>
  <c r="AI111" i="12"/>
  <c r="AI112" i="12"/>
  <c r="AI113" i="12"/>
  <c r="AI114" i="12"/>
  <c r="AI115" i="12"/>
  <c r="AI116" i="12"/>
  <c r="AI117" i="12"/>
  <c r="AI118" i="12"/>
  <c r="AI119" i="12"/>
  <c r="AI120" i="12"/>
  <c r="AI121" i="12"/>
  <c r="AI122" i="12"/>
  <c r="AI123" i="12"/>
  <c r="AI124" i="12"/>
  <c r="AI125" i="12"/>
  <c r="AI126" i="12"/>
  <c r="AI127" i="12"/>
  <c r="AI128" i="12"/>
  <c r="AI129" i="12"/>
  <c r="AI130" i="12"/>
  <c r="AI131" i="12"/>
  <c r="AI132" i="12"/>
  <c r="AI133" i="12"/>
  <c r="AI134" i="12"/>
  <c r="AI135" i="12"/>
  <c r="AI136" i="12"/>
  <c r="AI137" i="12"/>
  <c r="AI138" i="12"/>
  <c r="AI139" i="12"/>
  <c r="AI140" i="12"/>
  <c r="AI141" i="12"/>
  <c r="AI142" i="12"/>
  <c r="AI143" i="12"/>
  <c r="AI144" i="12"/>
  <c r="AI145" i="12"/>
  <c r="AI146" i="12"/>
  <c r="AI147" i="12"/>
  <c r="AI148" i="12"/>
  <c r="AI149" i="12"/>
  <c r="AI150" i="12"/>
  <c r="AI151" i="12"/>
  <c r="AI152" i="12"/>
  <c r="AI153" i="12"/>
  <c r="AI154" i="12"/>
  <c r="AI155" i="12"/>
  <c r="AI156" i="12"/>
  <c r="AI157" i="12"/>
  <c r="AI158" i="12"/>
  <c r="AI159" i="12"/>
  <c r="AI160" i="12"/>
  <c r="AI161" i="12"/>
  <c r="AI162" i="12"/>
  <c r="AI163" i="12"/>
  <c r="AI164" i="12"/>
  <c r="AI165" i="12"/>
  <c r="AI166" i="12"/>
  <c r="AI167" i="12"/>
  <c r="AI168" i="12"/>
  <c r="AI169" i="12"/>
  <c r="AI170" i="12"/>
  <c r="AI171" i="12"/>
  <c r="AI172" i="12"/>
  <c r="AI173" i="12"/>
  <c r="AI174" i="12"/>
  <c r="AI175" i="12"/>
  <c r="AI176" i="12"/>
  <c r="AI177" i="12"/>
  <c r="AI178" i="12"/>
  <c r="AI179" i="12"/>
  <c r="AI180" i="12"/>
  <c r="AI181" i="12"/>
  <c r="AI182" i="12"/>
  <c r="AI183" i="12"/>
  <c r="AI184" i="12"/>
  <c r="AI185" i="12"/>
  <c r="AI186" i="12"/>
  <c r="AI187" i="12"/>
  <c r="AI188" i="12"/>
  <c r="AI189" i="12"/>
  <c r="AI190" i="12"/>
  <c r="AI191" i="12"/>
  <c r="AI192" i="12"/>
  <c r="AI193" i="12"/>
  <c r="AI194" i="12"/>
  <c r="AI195" i="12"/>
  <c r="AI196" i="12"/>
  <c r="AI197" i="12"/>
  <c r="AI198" i="12"/>
  <c r="AI199" i="12"/>
  <c r="AI200" i="12"/>
  <c r="AI201" i="12"/>
  <c r="AI202" i="12"/>
  <c r="AI203" i="12"/>
  <c r="AI204" i="12"/>
  <c r="AI205" i="12"/>
  <c r="AI206" i="12"/>
  <c r="AI207" i="12"/>
  <c r="AI208" i="12"/>
  <c r="AI209" i="12"/>
  <c r="AI210" i="12"/>
  <c r="AI211" i="12"/>
  <c r="AI212" i="12"/>
  <c r="AI213" i="12"/>
  <c r="AI214" i="12"/>
  <c r="AI215" i="12"/>
  <c r="AI216" i="12"/>
  <c r="AI217" i="12"/>
  <c r="AI218" i="12"/>
  <c r="AI219" i="12"/>
  <c r="AI220" i="12"/>
  <c r="AI221" i="12"/>
  <c r="AI222" i="12"/>
  <c r="AI223" i="12"/>
  <c r="AI224" i="12"/>
  <c r="AI225" i="12"/>
  <c r="AI226" i="12"/>
  <c r="AI227" i="12"/>
  <c r="AI228" i="12"/>
  <c r="AI229" i="12"/>
  <c r="AI230" i="12"/>
  <c r="AI231" i="12"/>
  <c r="AI232" i="12"/>
  <c r="AI233" i="12"/>
  <c r="AI234" i="12"/>
  <c r="AI235" i="12"/>
  <c r="AI236" i="12"/>
  <c r="AI237" i="12"/>
  <c r="AI238" i="12"/>
  <c r="AI239" i="12"/>
  <c r="AI240" i="12"/>
  <c r="AI241" i="12"/>
  <c r="AI242" i="12"/>
  <c r="AI243" i="12"/>
  <c r="AI244" i="12"/>
  <c r="AI245" i="12"/>
  <c r="AI246" i="12"/>
  <c r="AI247" i="12"/>
  <c r="AI248" i="12"/>
  <c r="AI249" i="12"/>
  <c r="AI250" i="12"/>
  <c r="AI251" i="12"/>
  <c r="AI252" i="12"/>
  <c r="AI253" i="12"/>
  <c r="AI254" i="12"/>
  <c r="AI255" i="12"/>
  <c r="AI4" i="12"/>
  <c r="AJ4" i="12" s="1"/>
  <c r="AK4" i="12" s="1"/>
  <c r="Y6" i="12" l="1"/>
  <c r="V7" i="12"/>
  <c r="U8" i="12"/>
  <c r="R11" i="12"/>
  <c r="W10" i="12"/>
  <c r="X10" i="12" s="1"/>
  <c r="AJ5" i="12"/>
  <c r="AK5" i="12" s="1"/>
  <c r="Z6" i="12" l="1"/>
  <c r="Y7" i="12"/>
  <c r="R12" i="12"/>
  <c r="W11" i="12"/>
  <c r="X11" i="12" s="1"/>
  <c r="V8" i="12"/>
  <c r="U9" i="12"/>
  <c r="AJ6" i="12"/>
  <c r="E256" i="12"/>
  <c r="Z7" i="12" l="1"/>
  <c r="Y8" i="12"/>
  <c r="V9" i="12"/>
  <c r="U10" i="12"/>
  <c r="R13" i="12"/>
  <c r="W12" i="12"/>
  <c r="X12" i="12" s="1"/>
  <c r="AK6" i="12"/>
  <c r="AJ7" i="12"/>
  <c r="K4" i="12"/>
  <c r="K3" i="12"/>
  <c r="Z8" i="12" l="1"/>
  <c r="Y9" i="12"/>
  <c r="R14" i="12"/>
  <c r="W13" i="12"/>
  <c r="X13" i="12" s="1"/>
  <c r="V10" i="12"/>
  <c r="U11" i="12"/>
  <c r="AJ8" i="12"/>
  <c r="AK7" i="12"/>
  <c r="L4" i="12"/>
  <c r="M4" i="12" s="1"/>
  <c r="N4" i="12" s="1"/>
  <c r="G4" i="12"/>
  <c r="H4" i="12" s="1"/>
  <c r="G5" i="12"/>
  <c r="H5" i="12" s="1"/>
  <c r="G6" i="12"/>
  <c r="H6" i="12" s="1"/>
  <c r="G7" i="12"/>
  <c r="H7" i="12" s="1"/>
  <c r="G8" i="12"/>
  <c r="H8" i="12" s="1"/>
  <c r="G9" i="12"/>
  <c r="H9" i="12" s="1"/>
  <c r="G10" i="12"/>
  <c r="H10" i="12" s="1"/>
  <c r="G11" i="12"/>
  <c r="H11" i="12" s="1"/>
  <c r="G12" i="12"/>
  <c r="H12" i="12" s="1"/>
  <c r="G13" i="12"/>
  <c r="H13" i="12" s="1"/>
  <c r="G14" i="12"/>
  <c r="H14" i="12" s="1"/>
  <c r="G15" i="12"/>
  <c r="H15" i="12" s="1"/>
  <c r="G16" i="12"/>
  <c r="H16" i="12" s="1"/>
  <c r="G17" i="12"/>
  <c r="H17" i="12" s="1"/>
  <c r="G18" i="12"/>
  <c r="H18" i="12" s="1"/>
  <c r="G19" i="12"/>
  <c r="H19" i="12" s="1"/>
  <c r="G20" i="12"/>
  <c r="H20" i="12" s="1"/>
  <c r="G21" i="12"/>
  <c r="H21" i="12" s="1"/>
  <c r="G22" i="12"/>
  <c r="H22" i="12" s="1"/>
  <c r="G23" i="12"/>
  <c r="H23" i="12" s="1"/>
  <c r="G24" i="12"/>
  <c r="H24" i="12" s="1"/>
  <c r="G25" i="12"/>
  <c r="H25" i="12" s="1"/>
  <c r="G26" i="12"/>
  <c r="H26" i="12" s="1"/>
  <c r="G27" i="12"/>
  <c r="H27" i="12" s="1"/>
  <c r="G28" i="12"/>
  <c r="H28" i="12" s="1"/>
  <c r="G29" i="12"/>
  <c r="H29" i="12" s="1"/>
  <c r="G30" i="12"/>
  <c r="H30" i="12" s="1"/>
  <c r="G31" i="12"/>
  <c r="H31" i="12" s="1"/>
  <c r="G32" i="12"/>
  <c r="H32" i="12" s="1"/>
  <c r="G33" i="12"/>
  <c r="H33" i="12" s="1"/>
  <c r="G34" i="12"/>
  <c r="H34" i="12" s="1"/>
  <c r="G35" i="12"/>
  <c r="H35" i="12" s="1"/>
  <c r="G36" i="12"/>
  <c r="H36" i="12" s="1"/>
  <c r="G37" i="12"/>
  <c r="H37" i="12" s="1"/>
  <c r="G38" i="12"/>
  <c r="H38" i="12" s="1"/>
  <c r="G39" i="12"/>
  <c r="H39" i="12" s="1"/>
  <c r="G40" i="12"/>
  <c r="H40" i="12" s="1"/>
  <c r="G41" i="12"/>
  <c r="H41" i="12" s="1"/>
  <c r="G42" i="12"/>
  <c r="H42" i="12" s="1"/>
  <c r="G43" i="12"/>
  <c r="H43" i="12" s="1"/>
  <c r="G44" i="12"/>
  <c r="H44" i="12" s="1"/>
  <c r="G45" i="12"/>
  <c r="H45" i="12" s="1"/>
  <c r="G46" i="12"/>
  <c r="H46" i="12" s="1"/>
  <c r="G47" i="12"/>
  <c r="H47" i="12" s="1"/>
  <c r="G48" i="12"/>
  <c r="H48" i="12" s="1"/>
  <c r="G49" i="12"/>
  <c r="H49" i="12" s="1"/>
  <c r="G50" i="12"/>
  <c r="H50" i="12" s="1"/>
  <c r="G51" i="12"/>
  <c r="H51" i="12" s="1"/>
  <c r="G52" i="12"/>
  <c r="H52" i="12" s="1"/>
  <c r="G53" i="12"/>
  <c r="H53" i="12" s="1"/>
  <c r="G54" i="12"/>
  <c r="H54" i="12" s="1"/>
  <c r="G55" i="12"/>
  <c r="H55" i="12" s="1"/>
  <c r="G56" i="12"/>
  <c r="H56" i="12" s="1"/>
  <c r="G57" i="12"/>
  <c r="H57" i="12" s="1"/>
  <c r="G58" i="12"/>
  <c r="H58" i="12" s="1"/>
  <c r="G59" i="12"/>
  <c r="H59" i="12" s="1"/>
  <c r="G60" i="12"/>
  <c r="H60" i="12" s="1"/>
  <c r="G61" i="12"/>
  <c r="H61" i="12" s="1"/>
  <c r="G62" i="12"/>
  <c r="H62" i="12" s="1"/>
  <c r="G63" i="12"/>
  <c r="H63" i="12" s="1"/>
  <c r="G64" i="12"/>
  <c r="H64" i="12" s="1"/>
  <c r="G65" i="12"/>
  <c r="H65" i="12" s="1"/>
  <c r="G66" i="12"/>
  <c r="H66" i="12" s="1"/>
  <c r="G67" i="12"/>
  <c r="H67" i="12" s="1"/>
  <c r="G68" i="12"/>
  <c r="H68" i="12" s="1"/>
  <c r="G69" i="12"/>
  <c r="H69" i="12" s="1"/>
  <c r="G70" i="12"/>
  <c r="H70" i="12" s="1"/>
  <c r="G71" i="12"/>
  <c r="H71" i="12" s="1"/>
  <c r="G72" i="12"/>
  <c r="H72" i="12" s="1"/>
  <c r="G73" i="12"/>
  <c r="H73" i="12" s="1"/>
  <c r="G74" i="12"/>
  <c r="H74" i="12" s="1"/>
  <c r="G75" i="12"/>
  <c r="H75" i="12" s="1"/>
  <c r="G76" i="12"/>
  <c r="H76" i="12" s="1"/>
  <c r="G77" i="12"/>
  <c r="H77" i="12" s="1"/>
  <c r="G78" i="12"/>
  <c r="H78" i="12" s="1"/>
  <c r="G79" i="12"/>
  <c r="H79" i="12" s="1"/>
  <c r="G80" i="12"/>
  <c r="H80" i="12" s="1"/>
  <c r="G81" i="12"/>
  <c r="H81" i="12" s="1"/>
  <c r="G82" i="12"/>
  <c r="H82" i="12" s="1"/>
  <c r="G83" i="12"/>
  <c r="H83" i="12" s="1"/>
  <c r="G84" i="12"/>
  <c r="H84" i="12" s="1"/>
  <c r="G85" i="12"/>
  <c r="H85" i="12" s="1"/>
  <c r="G86" i="12"/>
  <c r="H86" i="12" s="1"/>
  <c r="G87" i="12"/>
  <c r="H87" i="12" s="1"/>
  <c r="G88" i="12"/>
  <c r="H88" i="12" s="1"/>
  <c r="G89" i="12"/>
  <c r="H89" i="12" s="1"/>
  <c r="G90" i="12"/>
  <c r="H90" i="12" s="1"/>
  <c r="G91" i="12"/>
  <c r="H91" i="12" s="1"/>
  <c r="G92" i="12"/>
  <c r="H92" i="12" s="1"/>
  <c r="G93" i="12"/>
  <c r="H93" i="12" s="1"/>
  <c r="G94" i="12"/>
  <c r="H94" i="12" s="1"/>
  <c r="G95" i="12"/>
  <c r="H95" i="12" s="1"/>
  <c r="G96" i="12"/>
  <c r="H96" i="12" s="1"/>
  <c r="G97" i="12"/>
  <c r="H97" i="12" s="1"/>
  <c r="G98" i="12"/>
  <c r="H98" i="12" s="1"/>
  <c r="G99" i="12"/>
  <c r="H99" i="12" s="1"/>
  <c r="G100" i="12"/>
  <c r="H100" i="12" s="1"/>
  <c r="G101" i="12"/>
  <c r="H101" i="12" s="1"/>
  <c r="G102" i="12"/>
  <c r="H102" i="12" s="1"/>
  <c r="G103" i="12"/>
  <c r="H103" i="12" s="1"/>
  <c r="G104" i="12"/>
  <c r="H104" i="12" s="1"/>
  <c r="G105" i="12"/>
  <c r="H105" i="12" s="1"/>
  <c r="G106" i="12"/>
  <c r="H106" i="12" s="1"/>
  <c r="G107" i="12"/>
  <c r="H107" i="12" s="1"/>
  <c r="G108" i="12"/>
  <c r="H108" i="12" s="1"/>
  <c r="G109" i="12"/>
  <c r="H109" i="12" s="1"/>
  <c r="G110" i="12"/>
  <c r="H110" i="12" s="1"/>
  <c r="G111" i="12"/>
  <c r="H111" i="12" s="1"/>
  <c r="G112" i="12"/>
  <c r="H112" i="12" s="1"/>
  <c r="G113" i="12"/>
  <c r="H113" i="12" s="1"/>
  <c r="G114" i="12"/>
  <c r="H114" i="12" s="1"/>
  <c r="G115" i="12"/>
  <c r="H115" i="12" s="1"/>
  <c r="G116" i="12"/>
  <c r="H116" i="12" s="1"/>
  <c r="G117" i="12"/>
  <c r="H117" i="12" s="1"/>
  <c r="G118" i="12"/>
  <c r="H118" i="12" s="1"/>
  <c r="G119" i="12"/>
  <c r="H119" i="12" s="1"/>
  <c r="G120" i="12"/>
  <c r="H120" i="12" s="1"/>
  <c r="G121" i="12"/>
  <c r="H121" i="12" s="1"/>
  <c r="G122" i="12"/>
  <c r="H122" i="12" s="1"/>
  <c r="G123" i="12"/>
  <c r="H123" i="12" s="1"/>
  <c r="G124" i="12"/>
  <c r="H124" i="12" s="1"/>
  <c r="G125" i="12"/>
  <c r="H125" i="12" s="1"/>
  <c r="G126" i="12"/>
  <c r="H126" i="12" s="1"/>
  <c r="G127" i="12"/>
  <c r="H127" i="12" s="1"/>
  <c r="G128" i="12"/>
  <c r="H128" i="12" s="1"/>
  <c r="G129" i="12"/>
  <c r="H129" i="12" s="1"/>
  <c r="G130" i="12"/>
  <c r="H130" i="12" s="1"/>
  <c r="G131" i="12"/>
  <c r="H131" i="12" s="1"/>
  <c r="G132" i="12"/>
  <c r="H132" i="12" s="1"/>
  <c r="G133" i="12"/>
  <c r="H133" i="12" s="1"/>
  <c r="G134" i="12"/>
  <c r="H134" i="12" s="1"/>
  <c r="G135" i="12"/>
  <c r="H135" i="12" s="1"/>
  <c r="G136" i="12"/>
  <c r="H136" i="12" s="1"/>
  <c r="G137" i="12"/>
  <c r="H137" i="12" s="1"/>
  <c r="G138" i="12"/>
  <c r="H138" i="12" s="1"/>
  <c r="G139" i="12"/>
  <c r="H139" i="12" s="1"/>
  <c r="G140" i="12"/>
  <c r="H140" i="12" s="1"/>
  <c r="G141" i="12"/>
  <c r="H141" i="12" s="1"/>
  <c r="G142" i="12"/>
  <c r="H142" i="12" s="1"/>
  <c r="G143" i="12"/>
  <c r="H143" i="12" s="1"/>
  <c r="G144" i="12"/>
  <c r="H144" i="12" s="1"/>
  <c r="G145" i="12"/>
  <c r="H145" i="12" s="1"/>
  <c r="G146" i="12"/>
  <c r="H146" i="12" s="1"/>
  <c r="G147" i="12"/>
  <c r="H147" i="12" s="1"/>
  <c r="G148" i="12"/>
  <c r="H148" i="12" s="1"/>
  <c r="G149" i="12"/>
  <c r="H149" i="12" s="1"/>
  <c r="G150" i="12"/>
  <c r="H150" i="12" s="1"/>
  <c r="G151" i="12"/>
  <c r="H151" i="12" s="1"/>
  <c r="G152" i="12"/>
  <c r="H152" i="12" s="1"/>
  <c r="G153" i="12"/>
  <c r="H153" i="12" s="1"/>
  <c r="G154" i="12"/>
  <c r="H154" i="12" s="1"/>
  <c r="G155" i="12"/>
  <c r="H155" i="12" s="1"/>
  <c r="G156" i="12"/>
  <c r="H156" i="12" s="1"/>
  <c r="G157" i="12"/>
  <c r="H157" i="12" s="1"/>
  <c r="G158" i="12"/>
  <c r="H158" i="12" s="1"/>
  <c r="G159" i="12"/>
  <c r="H159" i="12" s="1"/>
  <c r="G160" i="12"/>
  <c r="H160" i="12" s="1"/>
  <c r="G161" i="12"/>
  <c r="H161" i="12" s="1"/>
  <c r="G162" i="12"/>
  <c r="H162" i="12" s="1"/>
  <c r="G163" i="12"/>
  <c r="H163" i="12" s="1"/>
  <c r="G164" i="12"/>
  <c r="H164" i="12" s="1"/>
  <c r="G165" i="12"/>
  <c r="H165" i="12" s="1"/>
  <c r="G166" i="12"/>
  <c r="H166" i="12" s="1"/>
  <c r="G167" i="12"/>
  <c r="H167" i="12" s="1"/>
  <c r="G168" i="12"/>
  <c r="H168" i="12" s="1"/>
  <c r="G169" i="12"/>
  <c r="H169" i="12" s="1"/>
  <c r="G170" i="12"/>
  <c r="H170" i="12" s="1"/>
  <c r="G171" i="12"/>
  <c r="H171" i="12" s="1"/>
  <c r="G172" i="12"/>
  <c r="H172" i="12" s="1"/>
  <c r="G173" i="12"/>
  <c r="H173" i="12" s="1"/>
  <c r="G174" i="12"/>
  <c r="H174" i="12" s="1"/>
  <c r="G175" i="12"/>
  <c r="H175" i="12" s="1"/>
  <c r="G176" i="12"/>
  <c r="H176" i="12" s="1"/>
  <c r="G177" i="12"/>
  <c r="H177" i="12" s="1"/>
  <c r="G178" i="12"/>
  <c r="H178" i="12" s="1"/>
  <c r="G179" i="12"/>
  <c r="H179" i="12" s="1"/>
  <c r="G180" i="12"/>
  <c r="H180" i="12" s="1"/>
  <c r="G181" i="12"/>
  <c r="H181" i="12" s="1"/>
  <c r="G182" i="12"/>
  <c r="H182" i="12" s="1"/>
  <c r="G183" i="12"/>
  <c r="H183" i="12" s="1"/>
  <c r="G184" i="12"/>
  <c r="H184" i="12" s="1"/>
  <c r="G185" i="12"/>
  <c r="H185" i="12" s="1"/>
  <c r="G186" i="12"/>
  <c r="H186" i="12" s="1"/>
  <c r="G187" i="12"/>
  <c r="H187" i="12" s="1"/>
  <c r="G188" i="12"/>
  <c r="H188" i="12" s="1"/>
  <c r="G189" i="12"/>
  <c r="H189" i="12" s="1"/>
  <c r="G190" i="12"/>
  <c r="H190" i="12" s="1"/>
  <c r="G191" i="12"/>
  <c r="H191" i="12" s="1"/>
  <c r="G192" i="12"/>
  <c r="H192" i="12" s="1"/>
  <c r="G193" i="12"/>
  <c r="H193" i="12" s="1"/>
  <c r="G194" i="12"/>
  <c r="H194" i="12" s="1"/>
  <c r="G195" i="12"/>
  <c r="H195" i="12" s="1"/>
  <c r="G196" i="12"/>
  <c r="H196" i="12" s="1"/>
  <c r="G197" i="12"/>
  <c r="H197" i="12" s="1"/>
  <c r="G198" i="12"/>
  <c r="H198" i="12" s="1"/>
  <c r="G199" i="12"/>
  <c r="H199" i="12" s="1"/>
  <c r="G200" i="12"/>
  <c r="H200" i="12" s="1"/>
  <c r="G201" i="12"/>
  <c r="H201" i="12" s="1"/>
  <c r="G202" i="12"/>
  <c r="H202" i="12" s="1"/>
  <c r="G203" i="12"/>
  <c r="H203" i="12" s="1"/>
  <c r="G204" i="12"/>
  <c r="H204" i="12" s="1"/>
  <c r="G205" i="12"/>
  <c r="H205" i="12" s="1"/>
  <c r="G206" i="12"/>
  <c r="H206" i="12" s="1"/>
  <c r="G207" i="12"/>
  <c r="H207" i="12" s="1"/>
  <c r="G208" i="12"/>
  <c r="H208" i="12" s="1"/>
  <c r="G209" i="12"/>
  <c r="H209" i="12" s="1"/>
  <c r="G210" i="12"/>
  <c r="H210" i="12" s="1"/>
  <c r="G211" i="12"/>
  <c r="H211" i="12" s="1"/>
  <c r="G212" i="12"/>
  <c r="H212" i="12" s="1"/>
  <c r="G213" i="12"/>
  <c r="H213" i="12" s="1"/>
  <c r="G214" i="12"/>
  <c r="H214" i="12" s="1"/>
  <c r="G215" i="12"/>
  <c r="H215" i="12" s="1"/>
  <c r="G216" i="12"/>
  <c r="H216" i="12" s="1"/>
  <c r="G217" i="12"/>
  <c r="H217" i="12" s="1"/>
  <c r="G218" i="12"/>
  <c r="H218" i="12" s="1"/>
  <c r="G219" i="12"/>
  <c r="H219" i="12" s="1"/>
  <c r="G220" i="12"/>
  <c r="H220" i="12" s="1"/>
  <c r="G221" i="12"/>
  <c r="H221" i="12" s="1"/>
  <c r="G222" i="12"/>
  <c r="H222" i="12" s="1"/>
  <c r="G223" i="12"/>
  <c r="H223" i="12" s="1"/>
  <c r="G224" i="12"/>
  <c r="H224" i="12" s="1"/>
  <c r="G225" i="12"/>
  <c r="H225" i="12" s="1"/>
  <c r="G226" i="12"/>
  <c r="H226" i="12" s="1"/>
  <c r="G227" i="12"/>
  <c r="H227" i="12" s="1"/>
  <c r="G228" i="12"/>
  <c r="H228" i="12" s="1"/>
  <c r="G229" i="12"/>
  <c r="H229" i="12" s="1"/>
  <c r="G230" i="12"/>
  <c r="H230" i="12" s="1"/>
  <c r="G231" i="12"/>
  <c r="H231" i="12" s="1"/>
  <c r="G232" i="12"/>
  <c r="H232" i="12" s="1"/>
  <c r="G233" i="12"/>
  <c r="H233" i="12" s="1"/>
  <c r="G234" i="12"/>
  <c r="H234" i="12" s="1"/>
  <c r="G235" i="12"/>
  <c r="H235" i="12" s="1"/>
  <c r="G236" i="12"/>
  <c r="H236" i="12" s="1"/>
  <c r="G237" i="12"/>
  <c r="H237" i="12" s="1"/>
  <c r="G238" i="12"/>
  <c r="H238" i="12" s="1"/>
  <c r="G239" i="12"/>
  <c r="H239" i="12" s="1"/>
  <c r="G240" i="12"/>
  <c r="H240" i="12" s="1"/>
  <c r="G241" i="12"/>
  <c r="H241" i="12" s="1"/>
  <c r="G242" i="12"/>
  <c r="H242" i="12" s="1"/>
  <c r="G243" i="12"/>
  <c r="H243" i="12" s="1"/>
  <c r="G244" i="12"/>
  <c r="H244" i="12" s="1"/>
  <c r="G245" i="12"/>
  <c r="H245" i="12" s="1"/>
  <c r="G246" i="12"/>
  <c r="H246" i="12" s="1"/>
  <c r="G247" i="12"/>
  <c r="H247" i="12" s="1"/>
  <c r="G248" i="12"/>
  <c r="H248" i="12" s="1"/>
  <c r="G249" i="12"/>
  <c r="H249" i="12" s="1"/>
  <c r="G250" i="12"/>
  <c r="H250" i="12" s="1"/>
  <c r="G251" i="12"/>
  <c r="H251" i="12" s="1"/>
  <c r="G252" i="12"/>
  <c r="H252" i="12" s="1"/>
  <c r="G253" i="12"/>
  <c r="H253" i="12" s="1"/>
  <c r="G254" i="12"/>
  <c r="H254" i="12" s="1"/>
  <c r="G255" i="12"/>
  <c r="H255" i="12" s="1"/>
  <c r="Z9" i="12" l="1"/>
  <c r="Y10" i="12"/>
  <c r="V11" i="12"/>
  <c r="U12" i="12"/>
  <c r="W14" i="12"/>
  <c r="X14" i="12" s="1"/>
  <c r="R15" i="12"/>
  <c r="AJ9" i="12"/>
  <c r="AK8" i="12"/>
  <c r="AO19" i="12"/>
  <c r="AR19" i="12" s="1"/>
  <c r="AN3" i="12"/>
  <c r="Z10" i="12" l="1"/>
  <c r="Y11" i="12"/>
  <c r="R16" i="12"/>
  <c r="W15" i="12"/>
  <c r="X15" i="12" s="1"/>
  <c r="V12" i="12"/>
  <c r="U13" i="12"/>
  <c r="AK9" i="12"/>
  <c r="AJ10" i="12"/>
  <c r="Z11" i="12" l="1"/>
  <c r="Y12" i="12"/>
  <c r="V13" i="12"/>
  <c r="U14" i="12"/>
  <c r="W16" i="12"/>
  <c r="X16" i="12" s="1"/>
  <c r="R17" i="12"/>
  <c r="AJ11" i="12"/>
  <c r="AK10" i="12"/>
  <c r="AO20" i="12"/>
  <c r="AO21" i="12" s="1"/>
  <c r="AO27" i="12"/>
  <c r="AO24" i="12"/>
  <c r="AO25" i="12" s="1"/>
  <c r="AO22" i="12"/>
  <c r="AO23" i="12" s="1"/>
  <c r="Z12" i="12" l="1"/>
  <c r="Y13" i="12"/>
  <c r="R18" i="12"/>
  <c r="W17" i="12"/>
  <c r="X17" i="12" s="1"/>
  <c r="V14" i="12"/>
  <c r="U15" i="12"/>
  <c r="AJ12" i="12"/>
  <c r="AK11" i="12"/>
  <c r="AO26" i="12"/>
  <c r="I4" i="12"/>
  <c r="Z13" i="12" l="1"/>
  <c r="Y14" i="12"/>
  <c r="W18" i="12"/>
  <c r="X18" i="12" s="1"/>
  <c r="R19" i="12"/>
  <c r="V15" i="12"/>
  <c r="U16" i="12"/>
  <c r="AJ13" i="12"/>
  <c r="AK12" i="12"/>
  <c r="I5" i="12"/>
  <c r="I6" i="12" s="1"/>
  <c r="I7" i="12" s="1"/>
  <c r="I8" i="12" s="1"/>
  <c r="I9" i="12" s="1"/>
  <c r="I10" i="12" s="1"/>
  <c r="I11" i="12" s="1"/>
  <c r="I12" i="12" s="1"/>
  <c r="I13" i="12" s="1"/>
  <c r="I14" i="12" s="1"/>
  <c r="I15" i="12" s="1"/>
  <c r="I16" i="12" s="1"/>
  <c r="I17" i="12" s="1"/>
  <c r="I18" i="12" s="1"/>
  <c r="I19" i="12" s="1"/>
  <c r="I20" i="12" s="1"/>
  <c r="I21" i="12" s="1"/>
  <c r="I22" i="12" s="1"/>
  <c r="I23" i="12" s="1"/>
  <c r="I24" i="12" s="1"/>
  <c r="I25" i="12" s="1"/>
  <c r="I26" i="12" s="1"/>
  <c r="I27" i="12" s="1"/>
  <c r="I28" i="12" s="1"/>
  <c r="I29" i="12" s="1"/>
  <c r="I30" i="12" s="1"/>
  <c r="I31" i="12" s="1"/>
  <c r="I32" i="12" s="1"/>
  <c r="I33" i="12" s="1"/>
  <c r="I34" i="12" s="1"/>
  <c r="I35" i="12" s="1"/>
  <c r="I36" i="12" s="1"/>
  <c r="I37" i="12" s="1"/>
  <c r="I38" i="12" s="1"/>
  <c r="I39" i="12" s="1"/>
  <c r="I40" i="12" s="1"/>
  <c r="I41" i="12" s="1"/>
  <c r="I42" i="12" s="1"/>
  <c r="I43" i="12" s="1"/>
  <c r="I44" i="12" s="1"/>
  <c r="I45" i="12" s="1"/>
  <c r="I46" i="12" s="1"/>
  <c r="I47" i="12" s="1"/>
  <c r="I48" i="12" s="1"/>
  <c r="I49" i="12" s="1"/>
  <c r="I50" i="12" s="1"/>
  <c r="I51" i="12" s="1"/>
  <c r="I52" i="12" s="1"/>
  <c r="I53" i="12" s="1"/>
  <c r="I54" i="12" s="1"/>
  <c r="I55" i="12" s="1"/>
  <c r="I56" i="12" s="1"/>
  <c r="I57" i="12" s="1"/>
  <c r="I58" i="12" s="1"/>
  <c r="I59" i="12" s="1"/>
  <c r="I60" i="12" s="1"/>
  <c r="I61" i="12" s="1"/>
  <c r="I62" i="12" s="1"/>
  <c r="I63" i="12" s="1"/>
  <c r="I64" i="12" s="1"/>
  <c r="I65" i="12" s="1"/>
  <c r="I66" i="12" s="1"/>
  <c r="I67" i="12" s="1"/>
  <c r="I68" i="12" s="1"/>
  <c r="I69" i="12" s="1"/>
  <c r="I70" i="12" s="1"/>
  <c r="I71" i="12" s="1"/>
  <c r="I72" i="12" s="1"/>
  <c r="I73" i="12" s="1"/>
  <c r="I74" i="12" s="1"/>
  <c r="I75" i="12" s="1"/>
  <c r="I76" i="12" s="1"/>
  <c r="I77" i="12" s="1"/>
  <c r="I78" i="12" s="1"/>
  <c r="I79" i="12" s="1"/>
  <c r="I80" i="12" s="1"/>
  <c r="I81" i="12" s="1"/>
  <c r="I82" i="12" s="1"/>
  <c r="I83" i="12" s="1"/>
  <c r="I84" i="12" s="1"/>
  <c r="I85" i="12" s="1"/>
  <c r="I86" i="12" s="1"/>
  <c r="I87" i="12" s="1"/>
  <c r="I88" i="12" s="1"/>
  <c r="I89" i="12" s="1"/>
  <c r="I90" i="12" s="1"/>
  <c r="I91" i="12" s="1"/>
  <c r="I92" i="12" s="1"/>
  <c r="I93" i="12" s="1"/>
  <c r="I94" i="12" s="1"/>
  <c r="I95" i="12" s="1"/>
  <c r="I96" i="12" s="1"/>
  <c r="I97" i="12" s="1"/>
  <c r="I98" i="12" s="1"/>
  <c r="I99" i="12" s="1"/>
  <c r="I100" i="12" s="1"/>
  <c r="I101" i="12" s="1"/>
  <c r="I102" i="12" s="1"/>
  <c r="I103" i="12" s="1"/>
  <c r="I104" i="12" s="1"/>
  <c r="I105" i="12" s="1"/>
  <c r="I106" i="12" s="1"/>
  <c r="I107" i="12" s="1"/>
  <c r="I108" i="12" s="1"/>
  <c r="I109" i="12" s="1"/>
  <c r="I110" i="12" s="1"/>
  <c r="I111" i="12" s="1"/>
  <c r="I112" i="12" s="1"/>
  <c r="I113" i="12" s="1"/>
  <c r="I114" i="12" s="1"/>
  <c r="I115" i="12" s="1"/>
  <c r="I116" i="12" s="1"/>
  <c r="I117" i="12" s="1"/>
  <c r="I118" i="12" s="1"/>
  <c r="I119" i="12" s="1"/>
  <c r="I120" i="12" s="1"/>
  <c r="I121" i="12" s="1"/>
  <c r="I122" i="12" s="1"/>
  <c r="I123" i="12" s="1"/>
  <c r="I124" i="12" s="1"/>
  <c r="I125" i="12" s="1"/>
  <c r="I126" i="12" s="1"/>
  <c r="I127" i="12" s="1"/>
  <c r="I128" i="12" s="1"/>
  <c r="I129" i="12" s="1"/>
  <c r="I130" i="12" s="1"/>
  <c r="I131" i="12" s="1"/>
  <c r="I132" i="12" s="1"/>
  <c r="I133" i="12" s="1"/>
  <c r="I134" i="12" s="1"/>
  <c r="I135" i="12" s="1"/>
  <c r="I136" i="12" s="1"/>
  <c r="I137" i="12" s="1"/>
  <c r="I138" i="12" s="1"/>
  <c r="I139" i="12" s="1"/>
  <c r="I140" i="12" s="1"/>
  <c r="I141" i="12" s="1"/>
  <c r="I142" i="12" s="1"/>
  <c r="I143" i="12" s="1"/>
  <c r="I144" i="12" s="1"/>
  <c r="I145" i="12" s="1"/>
  <c r="I146" i="12" s="1"/>
  <c r="I147" i="12" s="1"/>
  <c r="I148" i="12" s="1"/>
  <c r="I149" i="12" s="1"/>
  <c r="I150" i="12" s="1"/>
  <c r="I151" i="12" s="1"/>
  <c r="I152" i="12" s="1"/>
  <c r="I153" i="12" s="1"/>
  <c r="I154" i="12" s="1"/>
  <c r="I155" i="12" s="1"/>
  <c r="I156" i="12" s="1"/>
  <c r="I157" i="12" s="1"/>
  <c r="I158" i="12" s="1"/>
  <c r="I159" i="12" s="1"/>
  <c r="I160" i="12" s="1"/>
  <c r="I161" i="12" s="1"/>
  <c r="I162" i="12" s="1"/>
  <c r="I163" i="12" s="1"/>
  <c r="I164" i="12" s="1"/>
  <c r="I165" i="12" s="1"/>
  <c r="I166" i="12" s="1"/>
  <c r="I167" i="12" s="1"/>
  <c r="I168" i="12" s="1"/>
  <c r="I169" i="12" s="1"/>
  <c r="I170" i="12" s="1"/>
  <c r="I171" i="12" s="1"/>
  <c r="I172" i="12" s="1"/>
  <c r="I173" i="12" s="1"/>
  <c r="I174" i="12" s="1"/>
  <c r="I175" i="12" s="1"/>
  <c r="I176" i="12" s="1"/>
  <c r="I177" i="12" s="1"/>
  <c r="I178" i="12" s="1"/>
  <c r="I179" i="12" s="1"/>
  <c r="I180" i="12" s="1"/>
  <c r="I181" i="12" s="1"/>
  <c r="I182" i="12" s="1"/>
  <c r="I183" i="12" s="1"/>
  <c r="I184" i="12" s="1"/>
  <c r="I185" i="12" s="1"/>
  <c r="I186" i="12" s="1"/>
  <c r="I187" i="12" s="1"/>
  <c r="I188" i="12" s="1"/>
  <c r="I189" i="12" s="1"/>
  <c r="I190" i="12" s="1"/>
  <c r="I191" i="12" s="1"/>
  <c r="I192" i="12" s="1"/>
  <c r="I193" i="12" s="1"/>
  <c r="I194" i="12" s="1"/>
  <c r="I195" i="12" s="1"/>
  <c r="I196" i="12" s="1"/>
  <c r="I197" i="12" s="1"/>
  <c r="I198" i="12" s="1"/>
  <c r="I199" i="12" s="1"/>
  <c r="I200" i="12" s="1"/>
  <c r="I201" i="12" s="1"/>
  <c r="I202" i="12" s="1"/>
  <c r="I203" i="12" s="1"/>
  <c r="I204" i="12" s="1"/>
  <c r="I205" i="12" s="1"/>
  <c r="I206" i="12" s="1"/>
  <c r="I207" i="12" s="1"/>
  <c r="I208" i="12" s="1"/>
  <c r="I209" i="12" s="1"/>
  <c r="I210" i="12" s="1"/>
  <c r="I211" i="12" s="1"/>
  <c r="I212" i="12" s="1"/>
  <c r="I213" i="12" s="1"/>
  <c r="I214" i="12" s="1"/>
  <c r="I215" i="12" s="1"/>
  <c r="I216" i="12" s="1"/>
  <c r="I217" i="12" s="1"/>
  <c r="I218" i="12" s="1"/>
  <c r="I219" i="12" s="1"/>
  <c r="I220" i="12" s="1"/>
  <c r="I221" i="12" s="1"/>
  <c r="I222" i="12" s="1"/>
  <c r="I223" i="12" s="1"/>
  <c r="I224" i="12" s="1"/>
  <c r="I225" i="12" s="1"/>
  <c r="I226" i="12" s="1"/>
  <c r="I227" i="12" s="1"/>
  <c r="I228" i="12" s="1"/>
  <c r="I229" i="12" s="1"/>
  <c r="I230" i="12" s="1"/>
  <c r="I231" i="12" s="1"/>
  <c r="I232" i="12" s="1"/>
  <c r="I233" i="12" s="1"/>
  <c r="I234" i="12" s="1"/>
  <c r="I235" i="12" s="1"/>
  <c r="I236" i="12" s="1"/>
  <c r="I237" i="12" s="1"/>
  <c r="I238" i="12" s="1"/>
  <c r="I239" i="12" s="1"/>
  <c r="I240" i="12" s="1"/>
  <c r="I241" i="12" s="1"/>
  <c r="I242" i="12" s="1"/>
  <c r="I243" i="12" s="1"/>
  <c r="I244" i="12" s="1"/>
  <c r="I245" i="12" s="1"/>
  <c r="I246" i="12" s="1"/>
  <c r="I247" i="12" s="1"/>
  <c r="I248" i="12" s="1"/>
  <c r="I249" i="12" s="1"/>
  <c r="I250" i="12" s="1"/>
  <c r="I251" i="12" s="1"/>
  <c r="I252" i="12" s="1"/>
  <c r="I253" i="12" s="1"/>
  <c r="I254" i="12" s="1"/>
  <c r="I255" i="12" s="1"/>
  <c r="AO17" i="12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Z14" i="12" l="1"/>
  <c r="Y15" i="12"/>
  <c r="V16" i="12"/>
  <c r="U17" i="12"/>
  <c r="R20" i="12"/>
  <c r="W19" i="12"/>
  <c r="X19" i="12" s="1"/>
  <c r="AJ14" i="12"/>
  <c r="AK13" i="12"/>
  <c r="AB4" i="12"/>
  <c r="Z15" i="12" l="1"/>
  <c r="Y16" i="12"/>
  <c r="W20" i="12"/>
  <c r="X20" i="12" s="1"/>
  <c r="R21" i="12"/>
  <c r="V17" i="12"/>
  <c r="U18" i="12"/>
  <c r="AJ15" i="12"/>
  <c r="AK14" i="12"/>
  <c r="AC4" i="12"/>
  <c r="AB5" i="12"/>
  <c r="Z16" i="12" l="1"/>
  <c r="Y17" i="12"/>
  <c r="R22" i="12"/>
  <c r="W21" i="12"/>
  <c r="X21" i="12" s="1"/>
  <c r="V18" i="12"/>
  <c r="U19" i="12"/>
  <c r="AD4" i="12"/>
  <c r="F5" i="12"/>
  <c r="AJ16" i="12"/>
  <c r="AK15" i="12"/>
  <c r="AB6" i="12"/>
  <c r="AC6" i="12" s="1"/>
  <c r="AC5" i="12"/>
  <c r="Z17" i="12" l="1"/>
  <c r="Y18" i="12"/>
  <c r="W22" i="12"/>
  <c r="X22" i="12" s="1"/>
  <c r="R23" i="12"/>
  <c r="V19" i="12"/>
  <c r="U20" i="12"/>
  <c r="AD5" i="12"/>
  <c r="AD6" i="12" s="1"/>
  <c r="F6" i="12"/>
  <c r="K5" i="12"/>
  <c r="L5" i="12" s="1"/>
  <c r="M5" i="12" s="1"/>
  <c r="N5" i="12" s="1"/>
  <c r="AJ17" i="12"/>
  <c r="AK16" i="12"/>
  <c r="AB7" i="12"/>
  <c r="AC7" i="12" s="1"/>
  <c r="J4" i="12"/>
  <c r="AE4" i="12"/>
  <c r="Z18" i="12" l="1"/>
  <c r="Y19" i="12"/>
  <c r="V20" i="12"/>
  <c r="U21" i="12"/>
  <c r="R24" i="12"/>
  <c r="W23" i="12"/>
  <c r="X23" i="12" s="1"/>
  <c r="F7" i="12"/>
  <c r="K6" i="12"/>
  <c r="L6" i="12" s="1"/>
  <c r="M6" i="12" s="1"/>
  <c r="N6" i="12" s="1"/>
  <c r="AJ18" i="12"/>
  <c r="AK17" i="12"/>
  <c r="AB8" i="12"/>
  <c r="AC8" i="12" s="1"/>
  <c r="AD7" i="12"/>
  <c r="J5" i="12"/>
  <c r="AE5" i="12"/>
  <c r="Z19" i="12" l="1"/>
  <c r="Y20" i="12"/>
  <c r="W24" i="12"/>
  <c r="X24" i="12" s="1"/>
  <c r="R25" i="12"/>
  <c r="V21" i="12"/>
  <c r="U22" i="12"/>
  <c r="F8" i="12"/>
  <c r="K7" i="12"/>
  <c r="L7" i="12" s="1"/>
  <c r="M7" i="12" s="1"/>
  <c r="N7" i="12" s="1"/>
  <c r="AJ19" i="12"/>
  <c r="AK18" i="12"/>
  <c r="AD8" i="12"/>
  <c r="AB9" i="12"/>
  <c r="AC9" i="12" s="1"/>
  <c r="J6" i="12"/>
  <c r="AE6" i="12"/>
  <c r="Z20" i="12" l="1"/>
  <c r="Y21" i="12"/>
  <c r="R26" i="12"/>
  <c r="W25" i="12"/>
  <c r="X25" i="12" s="1"/>
  <c r="V22" i="12"/>
  <c r="U23" i="12"/>
  <c r="F9" i="12"/>
  <c r="K8" i="12"/>
  <c r="L8" i="12" s="1"/>
  <c r="M8" i="12" s="1"/>
  <c r="N8" i="12" s="1"/>
  <c r="AJ20" i="12"/>
  <c r="AK19" i="12"/>
  <c r="AD9" i="12"/>
  <c r="AB10" i="12"/>
  <c r="AC10" i="12" s="1"/>
  <c r="J7" i="12"/>
  <c r="AE7" i="12"/>
  <c r="Z21" i="12" l="1"/>
  <c r="Y22" i="12"/>
  <c r="V23" i="12"/>
  <c r="U24" i="12"/>
  <c r="W26" i="12"/>
  <c r="X26" i="12" s="1"/>
  <c r="R27" i="12"/>
  <c r="F10" i="12"/>
  <c r="K9" i="12"/>
  <c r="L9" i="12" s="1"/>
  <c r="M9" i="12" s="1"/>
  <c r="N9" i="12" s="1"/>
  <c r="AJ21" i="12"/>
  <c r="AK20" i="12"/>
  <c r="AB11" i="12"/>
  <c r="AC11" i="12" s="1"/>
  <c r="AD10" i="12"/>
  <c r="J8" i="12"/>
  <c r="AE8" i="12"/>
  <c r="Z22" i="12" l="1"/>
  <c r="Y23" i="12"/>
  <c r="R28" i="12"/>
  <c r="W27" i="12"/>
  <c r="X27" i="12" s="1"/>
  <c r="V24" i="12"/>
  <c r="U25" i="12"/>
  <c r="F11" i="12"/>
  <c r="K10" i="12"/>
  <c r="L10" i="12" s="1"/>
  <c r="M10" i="12" s="1"/>
  <c r="N10" i="12" s="1"/>
  <c r="AD11" i="12"/>
  <c r="AJ22" i="12"/>
  <c r="AK21" i="12"/>
  <c r="AB12" i="12"/>
  <c r="AC12" i="12" s="1"/>
  <c r="J9" i="12"/>
  <c r="AE9" i="12"/>
  <c r="Z23" i="12" l="1"/>
  <c r="Y24" i="12"/>
  <c r="V25" i="12"/>
  <c r="U26" i="12"/>
  <c r="W28" i="12"/>
  <c r="X28" i="12" s="1"/>
  <c r="R29" i="12"/>
  <c r="AD12" i="12"/>
  <c r="F12" i="12"/>
  <c r="K11" i="12"/>
  <c r="L11" i="12" s="1"/>
  <c r="M11" i="12" s="1"/>
  <c r="N11" i="12" s="1"/>
  <c r="AJ23" i="12"/>
  <c r="AK22" i="12"/>
  <c r="AB13" i="12"/>
  <c r="AC13" i="12" s="1"/>
  <c r="J10" i="12"/>
  <c r="AE10" i="12"/>
  <c r="Z24" i="12" l="1"/>
  <c r="Y25" i="12"/>
  <c r="R30" i="12"/>
  <c r="W29" i="12"/>
  <c r="X29" i="12" s="1"/>
  <c r="V26" i="12"/>
  <c r="U27" i="12"/>
  <c r="AD13" i="12"/>
  <c r="F13" i="12"/>
  <c r="K12" i="12"/>
  <c r="L12" i="12" s="1"/>
  <c r="M12" i="12" s="1"/>
  <c r="N12" i="12" s="1"/>
  <c r="AJ24" i="12"/>
  <c r="AK23" i="12"/>
  <c r="AB14" i="12"/>
  <c r="AC14" i="12" s="1"/>
  <c r="J11" i="12"/>
  <c r="AE11" i="12"/>
  <c r="Z25" i="12" l="1"/>
  <c r="Y26" i="12"/>
  <c r="AD14" i="12"/>
  <c r="V27" i="12"/>
  <c r="U28" i="12"/>
  <c r="W30" i="12"/>
  <c r="X30" i="12" s="1"/>
  <c r="R31" i="12"/>
  <c r="F14" i="12"/>
  <c r="K13" i="12"/>
  <c r="L13" i="12" s="1"/>
  <c r="M13" i="12" s="1"/>
  <c r="N13" i="12" s="1"/>
  <c r="AJ25" i="12"/>
  <c r="AK24" i="12"/>
  <c r="AB15" i="12"/>
  <c r="AC15" i="12" s="1"/>
  <c r="AD15" i="12" s="1"/>
  <c r="J12" i="12"/>
  <c r="AE12" i="12"/>
  <c r="Z26" i="12" l="1"/>
  <c r="Y27" i="12"/>
  <c r="R32" i="12"/>
  <c r="W31" i="12"/>
  <c r="X31" i="12" s="1"/>
  <c r="V28" i="12"/>
  <c r="U29" i="12"/>
  <c r="F15" i="12"/>
  <c r="K14" i="12"/>
  <c r="L14" i="12" s="1"/>
  <c r="M14" i="12" s="1"/>
  <c r="N14" i="12" s="1"/>
  <c r="AJ26" i="12"/>
  <c r="AK25" i="12"/>
  <c r="AB16" i="12"/>
  <c r="AC16" i="12" s="1"/>
  <c r="AD16" i="12" s="1"/>
  <c r="J13" i="12"/>
  <c r="AE13" i="12"/>
  <c r="Z27" i="12" l="1"/>
  <c r="Y28" i="12"/>
  <c r="V29" i="12"/>
  <c r="U30" i="12"/>
  <c r="W32" i="12"/>
  <c r="X32" i="12" s="1"/>
  <c r="R33" i="12"/>
  <c r="F16" i="12"/>
  <c r="K15" i="12"/>
  <c r="L15" i="12" s="1"/>
  <c r="M15" i="12" s="1"/>
  <c r="N15" i="12" s="1"/>
  <c r="AJ27" i="12"/>
  <c r="AK26" i="12"/>
  <c r="AB17" i="12"/>
  <c r="AC17" i="12" s="1"/>
  <c r="AD17" i="12" s="1"/>
  <c r="J14" i="12"/>
  <c r="AE14" i="12"/>
  <c r="Z28" i="12" l="1"/>
  <c r="Y29" i="12"/>
  <c r="R34" i="12"/>
  <c r="W33" i="12"/>
  <c r="X33" i="12" s="1"/>
  <c r="V30" i="12"/>
  <c r="U31" i="12"/>
  <c r="F17" i="12"/>
  <c r="K16" i="12"/>
  <c r="L16" i="12" s="1"/>
  <c r="M16" i="12" s="1"/>
  <c r="N16" i="12" s="1"/>
  <c r="AJ28" i="12"/>
  <c r="AK27" i="12"/>
  <c r="AB18" i="12"/>
  <c r="AC18" i="12" s="1"/>
  <c r="AD18" i="12" s="1"/>
  <c r="J15" i="12"/>
  <c r="AE15" i="12"/>
  <c r="Z29" i="12" l="1"/>
  <c r="Y30" i="12"/>
  <c r="V31" i="12"/>
  <c r="U32" i="12"/>
  <c r="W34" i="12"/>
  <c r="X34" i="12" s="1"/>
  <c r="R35" i="12"/>
  <c r="F18" i="12"/>
  <c r="K17" i="12"/>
  <c r="L17" i="12" s="1"/>
  <c r="M17" i="12" s="1"/>
  <c r="N17" i="12" s="1"/>
  <c r="AJ29" i="12"/>
  <c r="AK28" i="12"/>
  <c r="AB19" i="12"/>
  <c r="AC19" i="12" s="1"/>
  <c r="AD19" i="12" s="1"/>
  <c r="J16" i="12"/>
  <c r="AE16" i="12"/>
  <c r="Z30" i="12" l="1"/>
  <c r="Y31" i="12"/>
  <c r="W35" i="12"/>
  <c r="X35" i="12" s="1"/>
  <c r="R36" i="12"/>
  <c r="V32" i="12"/>
  <c r="U33" i="12"/>
  <c r="F19" i="12"/>
  <c r="K18" i="12"/>
  <c r="L18" i="12" s="1"/>
  <c r="M18" i="12" s="1"/>
  <c r="N18" i="12" s="1"/>
  <c r="AJ30" i="12"/>
  <c r="AK29" i="12"/>
  <c r="AB20" i="12"/>
  <c r="AC20" i="12" s="1"/>
  <c r="AD20" i="12" s="1"/>
  <c r="J17" i="12"/>
  <c r="AE17" i="12"/>
  <c r="Z31" i="12" l="1"/>
  <c r="Y32" i="12"/>
  <c r="V33" i="12"/>
  <c r="U34" i="12"/>
  <c r="W36" i="12"/>
  <c r="X36" i="12" s="1"/>
  <c r="R37" i="12"/>
  <c r="F20" i="12"/>
  <c r="K19" i="12"/>
  <c r="L19" i="12" s="1"/>
  <c r="M19" i="12" s="1"/>
  <c r="N19" i="12" s="1"/>
  <c r="AJ31" i="12"/>
  <c r="AK30" i="12"/>
  <c r="AB21" i="12"/>
  <c r="AC21" i="12" s="1"/>
  <c r="AD21" i="12" s="1"/>
  <c r="J18" i="12"/>
  <c r="AE18" i="12"/>
  <c r="Z32" i="12" l="1"/>
  <c r="Y33" i="12"/>
  <c r="W37" i="12"/>
  <c r="X37" i="12" s="1"/>
  <c r="R38" i="12"/>
  <c r="V34" i="12"/>
  <c r="U35" i="12"/>
  <c r="F21" i="12"/>
  <c r="K20" i="12"/>
  <c r="L20" i="12" s="1"/>
  <c r="M20" i="12" s="1"/>
  <c r="N20" i="12" s="1"/>
  <c r="AJ32" i="12"/>
  <c r="AK31" i="12"/>
  <c r="AB22" i="12"/>
  <c r="AC22" i="12" s="1"/>
  <c r="AD22" i="12" s="1"/>
  <c r="J19" i="12"/>
  <c r="AE19" i="12"/>
  <c r="Z33" i="12" l="1"/>
  <c r="Y34" i="12"/>
  <c r="V35" i="12"/>
  <c r="U36" i="12"/>
  <c r="W38" i="12"/>
  <c r="X38" i="12" s="1"/>
  <c r="R39" i="12"/>
  <c r="F22" i="12"/>
  <c r="K21" i="12"/>
  <c r="L21" i="12" s="1"/>
  <c r="M21" i="12" s="1"/>
  <c r="N21" i="12" s="1"/>
  <c r="AJ33" i="12"/>
  <c r="AK32" i="12"/>
  <c r="AB23" i="12"/>
  <c r="AC23" i="12" s="1"/>
  <c r="AD23" i="12" s="1"/>
  <c r="J20" i="12"/>
  <c r="AE20" i="12"/>
  <c r="Z34" i="12" l="1"/>
  <c r="Y35" i="12"/>
  <c r="R40" i="12"/>
  <c r="W39" i="12"/>
  <c r="X39" i="12" s="1"/>
  <c r="V36" i="12"/>
  <c r="U37" i="12"/>
  <c r="F23" i="12"/>
  <c r="K22" i="12"/>
  <c r="L22" i="12" s="1"/>
  <c r="M22" i="12" s="1"/>
  <c r="N22" i="12" s="1"/>
  <c r="AJ34" i="12"/>
  <c r="AK33" i="12"/>
  <c r="AB24" i="12"/>
  <c r="AC24" i="12" s="1"/>
  <c r="AD24" i="12" s="1"/>
  <c r="J21" i="12"/>
  <c r="AE21" i="12"/>
  <c r="Z35" i="12" l="1"/>
  <c r="Y36" i="12"/>
  <c r="V37" i="12"/>
  <c r="U38" i="12"/>
  <c r="W40" i="12"/>
  <c r="X40" i="12" s="1"/>
  <c r="R41" i="12"/>
  <c r="F24" i="12"/>
  <c r="K23" i="12"/>
  <c r="L23" i="12" s="1"/>
  <c r="M23" i="12" s="1"/>
  <c r="N23" i="12" s="1"/>
  <c r="AJ35" i="12"/>
  <c r="AK34" i="12"/>
  <c r="AB25" i="12"/>
  <c r="AC25" i="12" s="1"/>
  <c r="AD25" i="12" s="1"/>
  <c r="J22" i="12"/>
  <c r="AE22" i="12"/>
  <c r="Z36" i="12" l="1"/>
  <c r="Y37" i="12"/>
  <c r="R42" i="12"/>
  <c r="W41" i="12"/>
  <c r="X41" i="12" s="1"/>
  <c r="V38" i="12"/>
  <c r="U39" i="12"/>
  <c r="F25" i="12"/>
  <c r="K24" i="12"/>
  <c r="L24" i="12" s="1"/>
  <c r="M24" i="12" s="1"/>
  <c r="N24" i="12" s="1"/>
  <c r="AJ36" i="12"/>
  <c r="AK35" i="12"/>
  <c r="AB26" i="12"/>
  <c r="AC26" i="12" s="1"/>
  <c r="AD26" i="12" s="1"/>
  <c r="J23" i="12"/>
  <c r="AE23" i="12"/>
  <c r="Z37" i="12" l="1"/>
  <c r="Y38" i="12"/>
  <c r="V39" i="12"/>
  <c r="U40" i="12"/>
  <c r="W42" i="12"/>
  <c r="X42" i="12" s="1"/>
  <c r="R43" i="12"/>
  <c r="F26" i="12"/>
  <c r="K25" i="12"/>
  <c r="L25" i="12" s="1"/>
  <c r="M25" i="12" s="1"/>
  <c r="N25" i="12" s="1"/>
  <c r="AJ37" i="12"/>
  <c r="AK36" i="12"/>
  <c r="AB27" i="12"/>
  <c r="AC27" i="12" s="1"/>
  <c r="AD27" i="12" s="1"/>
  <c r="J24" i="12"/>
  <c r="AE24" i="12"/>
  <c r="Z38" i="12" l="1"/>
  <c r="Y39" i="12"/>
  <c r="R44" i="12"/>
  <c r="W43" i="12"/>
  <c r="X43" i="12" s="1"/>
  <c r="V40" i="12"/>
  <c r="U41" i="12"/>
  <c r="F27" i="12"/>
  <c r="K26" i="12"/>
  <c r="L26" i="12" s="1"/>
  <c r="M26" i="12" s="1"/>
  <c r="N26" i="12" s="1"/>
  <c r="AJ38" i="12"/>
  <c r="AK37" i="12"/>
  <c r="AB28" i="12"/>
  <c r="AC28" i="12" s="1"/>
  <c r="AD28" i="12" s="1"/>
  <c r="J25" i="12"/>
  <c r="AE25" i="12"/>
  <c r="Z39" i="12" l="1"/>
  <c r="Y40" i="12"/>
  <c r="V41" i="12"/>
  <c r="U42" i="12"/>
  <c r="W44" i="12"/>
  <c r="X44" i="12" s="1"/>
  <c r="R45" i="12"/>
  <c r="F28" i="12"/>
  <c r="K27" i="12"/>
  <c r="L27" i="12" s="1"/>
  <c r="M27" i="12" s="1"/>
  <c r="N27" i="12" s="1"/>
  <c r="AJ39" i="12"/>
  <c r="AK38" i="12"/>
  <c r="AB29" i="12"/>
  <c r="AC29" i="12" s="1"/>
  <c r="AD29" i="12" s="1"/>
  <c r="J26" i="12"/>
  <c r="AE26" i="12"/>
  <c r="Z40" i="12" l="1"/>
  <c r="Y41" i="12"/>
  <c r="R46" i="12"/>
  <c r="W45" i="12"/>
  <c r="X45" i="12" s="1"/>
  <c r="V42" i="12"/>
  <c r="U43" i="12"/>
  <c r="F29" i="12"/>
  <c r="K28" i="12"/>
  <c r="L28" i="12" s="1"/>
  <c r="M28" i="12" s="1"/>
  <c r="N28" i="12" s="1"/>
  <c r="AJ40" i="12"/>
  <c r="AK39" i="12"/>
  <c r="AB30" i="12"/>
  <c r="AC30" i="12" s="1"/>
  <c r="AD30" i="12" s="1"/>
  <c r="J27" i="12"/>
  <c r="AE27" i="12"/>
  <c r="Z41" i="12" l="1"/>
  <c r="Y42" i="12"/>
  <c r="V43" i="12"/>
  <c r="U44" i="12"/>
  <c r="W46" i="12"/>
  <c r="X46" i="12" s="1"/>
  <c r="R47" i="12"/>
  <c r="F30" i="12"/>
  <c r="K29" i="12"/>
  <c r="L29" i="12" s="1"/>
  <c r="M29" i="12" s="1"/>
  <c r="N29" i="12" s="1"/>
  <c r="AJ41" i="12"/>
  <c r="AK40" i="12"/>
  <c r="AB31" i="12"/>
  <c r="AC31" i="12" s="1"/>
  <c r="AD31" i="12" s="1"/>
  <c r="J28" i="12"/>
  <c r="AE28" i="12"/>
  <c r="Z42" i="12" l="1"/>
  <c r="Y43" i="12"/>
  <c r="W47" i="12"/>
  <c r="X47" i="12" s="1"/>
  <c r="R48" i="12"/>
  <c r="V44" i="12"/>
  <c r="U45" i="12"/>
  <c r="F31" i="12"/>
  <c r="K30" i="12"/>
  <c r="L30" i="12" s="1"/>
  <c r="M30" i="12" s="1"/>
  <c r="N30" i="12" s="1"/>
  <c r="AJ42" i="12"/>
  <c r="AK41" i="12"/>
  <c r="AB32" i="12"/>
  <c r="AC32" i="12" s="1"/>
  <c r="AD32" i="12" s="1"/>
  <c r="J29" i="12"/>
  <c r="AE29" i="12"/>
  <c r="Z43" i="12" l="1"/>
  <c r="Y44" i="12"/>
  <c r="V45" i="12"/>
  <c r="U46" i="12"/>
  <c r="W48" i="12"/>
  <c r="X48" i="12" s="1"/>
  <c r="R49" i="12"/>
  <c r="F32" i="12"/>
  <c r="K31" i="12"/>
  <c r="L31" i="12" s="1"/>
  <c r="M31" i="12" s="1"/>
  <c r="N31" i="12" s="1"/>
  <c r="AJ43" i="12"/>
  <c r="AK42" i="12"/>
  <c r="AB33" i="12"/>
  <c r="AC33" i="12" s="1"/>
  <c r="AD33" i="12" s="1"/>
  <c r="J30" i="12"/>
  <c r="AE30" i="12"/>
  <c r="Z44" i="12" l="1"/>
  <c r="Y45" i="12"/>
  <c r="W49" i="12"/>
  <c r="X49" i="12" s="1"/>
  <c r="R50" i="12"/>
  <c r="V46" i="12"/>
  <c r="U47" i="12"/>
  <c r="F33" i="12"/>
  <c r="K32" i="12"/>
  <c r="L32" i="12" s="1"/>
  <c r="M32" i="12" s="1"/>
  <c r="N32" i="12" s="1"/>
  <c r="AJ44" i="12"/>
  <c r="AK43" i="12"/>
  <c r="AB34" i="12"/>
  <c r="AC34" i="12" s="1"/>
  <c r="J31" i="12"/>
  <c r="AE31" i="12"/>
  <c r="Z45" i="12" l="1"/>
  <c r="Y46" i="12"/>
  <c r="V47" i="12"/>
  <c r="U48" i="12"/>
  <c r="W50" i="12"/>
  <c r="X50" i="12" s="1"/>
  <c r="R51" i="12"/>
  <c r="F34" i="12"/>
  <c r="K34" i="12" s="1"/>
  <c r="K33" i="12"/>
  <c r="L33" i="12" s="1"/>
  <c r="M33" i="12" s="1"/>
  <c r="N33" i="12" s="1"/>
  <c r="AJ45" i="12"/>
  <c r="AK44" i="12"/>
  <c r="AD34" i="12"/>
  <c r="AB35" i="12"/>
  <c r="AC35" i="12" s="1"/>
  <c r="J32" i="12"/>
  <c r="AE32" i="12"/>
  <c r="Z46" i="12" l="1"/>
  <c r="Y47" i="12"/>
  <c r="R52" i="12"/>
  <c r="W51" i="12"/>
  <c r="X51" i="12" s="1"/>
  <c r="V48" i="12"/>
  <c r="U49" i="12"/>
  <c r="F35" i="12"/>
  <c r="F36" i="12" s="1"/>
  <c r="L34" i="12"/>
  <c r="M34" i="12" s="1"/>
  <c r="N34" i="12" s="1"/>
  <c r="AD35" i="12"/>
  <c r="AJ46" i="12"/>
  <c r="AK45" i="12"/>
  <c r="AB36" i="12"/>
  <c r="AC36" i="12" s="1"/>
  <c r="J33" i="12"/>
  <c r="AE33" i="12"/>
  <c r="Z47" i="12" l="1"/>
  <c r="Y48" i="12"/>
  <c r="W52" i="12"/>
  <c r="X52" i="12" s="1"/>
  <c r="R53" i="12"/>
  <c r="V49" i="12"/>
  <c r="U50" i="12"/>
  <c r="K35" i="12"/>
  <c r="L35" i="12" s="1"/>
  <c r="M35" i="12" s="1"/>
  <c r="N35" i="12" s="1"/>
  <c r="AD36" i="12"/>
  <c r="AJ47" i="12"/>
  <c r="AK46" i="12"/>
  <c r="F37" i="12"/>
  <c r="K36" i="12"/>
  <c r="AB37" i="12"/>
  <c r="AC37" i="12" s="1"/>
  <c r="J34" i="12"/>
  <c r="AE34" i="12"/>
  <c r="Z48" i="12" l="1"/>
  <c r="Y49" i="12"/>
  <c r="L36" i="12"/>
  <c r="M36" i="12" s="1"/>
  <c r="N36" i="12" s="1"/>
  <c r="V50" i="12"/>
  <c r="U51" i="12"/>
  <c r="R54" i="12"/>
  <c r="W53" i="12"/>
  <c r="X53" i="12" s="1"/>
  <c r="AD37" i="12"/>
  <c r="AJ48" i="12"/>
  <c r="AK47" i="12"/>
  <c r="F38" i="12"/>
  <c r="K37" i="12"/>
  <c r="L37" i="12" s="1"/>
  <c r="AB38" i="12"/>
  <c r="AC38" i="12" s="1"/>
  <c r="J35" i="12"/>
  <c r="AE35" i="12"/>
  <c r="Z49" i="12" l="1"/>
  <c r="Y50" i="12"/>
  <c r="AD38" i="12"/>
  <c r="W54" i="12"/>
  <c r="X54" i="12" s="1"/>
  <c r="R55" i="12"/>
  <c r="V51" i="12"/>
  <c r="U52" i="12"/>
  <c r="M37" i="12"/>
  <c r="N37" i="12" s="1"/>
  <c r="AB39" i="12"/>
  <c r="AC39" i="12" s="1"/>
  <c r="AJ49" i="12"/>
  <c r="AK48" i="12"/>
  <c r="F39" i="12"/>
  <c r="K38" i="12"/>
  <c r="L38" i="12" s="1"/>
  <c r="J36" i="12"/>
  <c r="AE36" i="12"/>
  <c r="Z50" i="12" l="1"/>
  <c r="Y51" i="12"/>
  <c r="AD39" i="12"/>
  <c r="V52" i="12"/>
  <c r="U53" i="12"/>
  <c r="R56" i="12"/>
  <c r="W55" i="12"/>
  <c r="X55" i="12" s="1"/>
  <c r="M38" i="12"/>
  <c r="N38" i="12" s="1"/>
  <c r="AB40" i="12"/>
  <c r="AC40" i="12" s="1"/>
  <c r="AJ50" i="12"/>
  <c r="AK49" i="12"/>
  <c r="F40" i="12"/>
  <c r="K39" i="12"/>
  <c r="L39" i="12" s="1"/>
  <c r="J37" i="12"/>
  <c r="AE37" i="12"/>
  <c r="Z51" i="12" l="1"/>
  <c r="Y52" i="12"/>
  <c r="AD40" i="12"/>
  <c r="W56" i="12"/>
  <c r="X56" i="12" s="1"/>
  <c r="R57" i="12"/>
  <c r="V53" i="12"/>
  <c r="U54" i="12"/>
  <c r="M39" i="12"/>
  <c r="N39" i="12" s="1"/>
  <c r="AB41" i="12"/>
  <c r="AC41" i="12" s="1"/>
  <c r="AJ51" i="12"/>
  <c r="AK50" i="12"/>
  <c r="F41" i="12"/>
  <c r="K40" i="12"/>
  <c r="L40" i="12" s="1"/>
  <c r="J38" i="12"/>
  <c r="AE38" i="12"/>
  <c r="Z52" i="12" l="1"/>
  <c r="Y53" i="12"/>
  <c r="AD41" i="12"/>
  <c r="V54" i="12"/>
  <c r="U55" i="12"/>
  <c r="R58" i="12"/>
  <c r="W57" i="12"/>
  <c r="X57" i="12" s="1"/>
  <c r="M40" i="12"/>
  <c r="N40" i="12" s="1"/>
  <c r="AB42" i="12"/>
  <c r="AC42" i="12" s="1"/>
  <c r="AJ52" i="12"/>
  <c r="AK51" i="12"/>
  <c r="F42" i="12"/>
  <c r="K41" i="12"/>
  <c r="L41" i="12" s="1"/>
  <c r="J39" i="12"/>
  <c r="AE39" i="12"/>
  <c r="AD42" i="12" l="1"/>
  <c r="Z53" i="12"/>
  <c r="Y54" i="12"/>
  <c r="M41" i="12"/>
  <c r="N41" i="12" s="1"/>
  <c r="W58" i="12"/>
  <c r="X58" i="12" s="1"/>
  <c r="R59" i="12"/>
  <c r="V55" i="12"/>
  <c r="U56" i="12"/>
  <c r="AB43" i="12"/>
  <c r="AC43" i="12" s="1"/>
  <c r="AD43" i="12" s="1"/>
  <c r="AJ53" i="12"/>
  <c r="AK52" i="12"/>
  <c r="F43" i="12"/>
  <c r="K42" i="12"/>
  <c r="L42" i="12" s="1"/>
  <c r="M42" i="12" s="1"/>
  <c r="N42" i="12" s="1"/>
  <c r="J40" i="12"/>
  <c r="AE40" i="12"/>
  <c r="Z54" i="12" l="1"/>
  <c r="Y55" i="12"/>
  <c r="AB44" i="12"/>
  <c r="AC44" i="12" s="1"/>
  <c r="AD44" i="12" s="1"/>
  <c r="V56" i="12"/>
  <c r="U57" i="12"/>
  <c r="W59" i="12"/>
  <c r="X59" i="12" s="1"/>
  <c r="R60" i="12"/>
  <c r="AJ54" i="12"/>
  <c r="AK53" i="12"/>
  <c r="F44" i="12"/>
  <c r="K43" i="12"/>
  <c r="L43" i="12" s="1"/>
  <c r="M43" i="12" s="1"/>
  <c r="N43" i="12" s="1"/>
  <c r="J41" i="12"/>
  <c r="AE41" i="12"/>
  <c r="AB45" i="12"/>
  <c r="AC45" i="12" s="1"/>
  <c r="AD45" i="12" s="1"/>
  <c r="Z55" i="12" l="1"/>
  <c r="Y56" i="12"/>
  <c r="W60" i="12"/>
  <c r="X60" i="12" s="1"/>
  <c r="R61" i="12"/>
  <c r="V57" i="12"/>
  <c r="U58" i="12"/>
  <c r="AJ55" i="12"/>
  <c r="AK54" i="12"/>
  <c r="F45" i="12"/>
  <c r="K44" i="12"/>
  <c r="L44" i="12" s="1"/>
  <c r="M44" i="12" s="1"/>
  <c r="N44" i="12" s="1"/>
  <c r="J42" i="12"/>
  <c r="AE42" i="12"/>
  <c r="AB46" i="12"/>
  <c r="AC46" i="12" s="1"/>
  <c r="AD46" i="12" s="1"/>
  <c r="Z56" i="12" l="1"/>
  <c r="Y57" i="12"/>
  <c r="W61" i="12"/>
  <c r="X61" i="12" s="1"/>
  <c r="R62" i="12"/>
  <c r="V58" i="12"/>
  <c r="U59" i="12"/>
  <c r="AJ56" i="12"/>
  <c r="AK55" i="12"/>
  <c r="F46" i="12"/>
  <c r="K45" i="12"/>
  <c r="L45" i="12" s="1"/>
  <c r="M45" i="12" s="1"/>
  <c r="N45" i="12" s="1"/>
  <c r="J43" i="12"/>
  <c r="AE43" i="12"/>
  <c r="AB47" i="12"/>
  <c r="AC47" i="12" s="1"/>
  <c r="AD47" i="12" s="1"/>
  <c r="Z57" i="12" l="1"/>
  <c r="Y58" i="12"/>
  <c r="W62" i="12"/>
  <c r="X62" i="12" s="1"/>
  <c r="R63" i="12"/>
  <c r="V59" i="12"/>
  <c r="U60" i="12"/>
  <c r="AJ57" i="12"/>
  <c r="AK56" i="12"/>
  <c r="F47" i="12"/>
  <c r="K46" i="12"/>
  <c r="L46" i="12" s="1"/>
  <c r="M46" i="12" s="1"/>
  <c r="N46" i="12" s="1"/>
  <c r="J44" i="12"/>
  <c r="AE44" i="12"/>
  <c r="AB48" i="12"/>
  <c r="AC48" i="12" s="1"/>
  <c r="AD48" i="12" s="1"/>
  <c r="Z58" i="12" l="1"/>
  <c r="Y59" i="12"/>
  <c r="R64" i="12"/>
  <c r="W63" i="12"/>
  <c r="X63" i="12" s="1"/>
  <c r="V60" i="12"/>
  <c r="U61" i="12"/>
  <c r="AJ58" i="12"/>
  <c r="AK57" i="12"/>
  <c r="F48" i="12"/>
  <c r="K47" i="12"/>
  <c r="L47" i="12" s="1"/>
  <c r="M47" i="12" s="1"/>
  <c r="N47" i="12" s="1"/>
  <c r="J45" i="12"/>
  <c r="AE45" i="12"/>
  <c r="AB49" i="12"/>
  <c r="AC49" i="12" s="1"/>
  <c r="AD49" i="12" s="1"/>
  <c r="Z59" i="12" l="1"/>
  <c r="Y60" i="12"/>
  <c r="V61" i="12"/>
  <c r="U62" i="12"/>
  <c r="W64" i="12"/>
  <c r="X64" i="12" s="1"/>
  <c r="R65" i="12"/>
  <c r="AJ59" i="12"/>
  <c r="AK58" i="12"/>
  <c r="F49" i="12"/>
  <c r="K48" i="12"/>
  <c r="L48" i="12" s="1"/>
  <c r="M48" i="12" s="1"/>
  <c r="N48" i="12" s="1"/>
  <c r="J46" i="12"/>
  <c r="AE46" i="12"/>
  <c r="AB50" i="12"/>
  <c r="AC50" i="12" s="1"/>
  <c r="AD50" i="12" s="1"/>
  <c r="Z60" i="12" l="1"/>
  <c r="Y61" i="12"/>
  <c r="R66" i="12"/>
  <c r="W65" i="12"/>
  <c r="X65" i="12" s="1"/>
  <c r="V62" i="12"/>
  <c r="U63" i="12"/>
  <c r="AJ60" i="12"/>
  <c r="AK59" i="12"/>
  <c r="F50" i="12"/>
  <c r="K49" i="12"/>
  <c r="L49" i="12" s="1"/>
  <c r="M49" i="12" s="1"/>
  <c r="N49" i="12" s="1"/>
  <c r="J47" i="12"/>
  <c r="AE47" i="12"/>
  <c r="AB51" i="12"/>
  <c r="AC51" i="12" s="1"/>
  <c r="AD51" i="12" s="1"/>
  <c r="Z61" i="12" l="1"/>
  <c r="Y62" i="12"/>
  <c r="V63" i="12"/>
  <c r="U64" i="12"/>
  <c r="W66" i="12"/>
  <c r="X66" i="12" s="1"/>
  <c r="R67" i="12"/>
  <c r="AJ61" i="12"/>
  <c r="AK60" i="12"/>
  <c r="F51" i="12"/>
  <c r="K50" i="12"/>
  <c r="L50" i="12" s="1"/>
  <c r="M50" i="12" s="1"/>
  <c r="N50" i="12" s="1"/>
  <c r="J48" i="12"/>
  <c r="AE48" i="12"/>
  <c r="AB52" i="12"/>
  <c r="AC52" i="12" s="1"/>
  <c r="AD52" i="12" s="1"/>
  <c r="Z62" i="12" l="1"/>
  <c r="Y63" i="12"/>
  <c r="V64" i="12"/>
  <c r="U65" i="12"/>
  <c r="R68" i="12"/>
  <c r="W67" i="12"/>
  <c r="X67" i="12" s="1"/>
  <c r="AJ62" i="12"/>
  <c r="AK61" i="12"/>
  <c r="F52" i="12"/>
  <c r="K51" i="12"/>
  <c r="L51" i="12" s="1"/>
  <c r="M51" i="12" s="1"/>
  <c r="N51" i="12" s="1"/>
  <c r="J49" i="12"/>
  <c r="AE49" i="12"/>
  <c r="AB53" i="12"/>
  <c r="AC53" i="12" s="1"/>
  <c r="AD53" i="12" s="1"/>
  <c r="Z63" i="12" l="1"/>
  <c r="Y64" i="12"/>
  <c r="W68" i="12"/>
  <c r="X68" i="12" s="1"/>
  <c r="R69" i="12"/>
  <c r="V65" i="12"/>
  <c r="U66" i="12"/>
  <c r="AJ63" i="12"/>
  <c r="AK62" i="12"/>
  <c r="F53" i="12"/>
  <c r="K52" i="12"/>
  <c r="L52" i="12" s="1"/>
  <c r="M52" i="12" s="1"/>
  <c r="N52" i="12" s="1"/>
  <c r="J50" i="12"/>
  <c r="AE50" i="12"/>
  <c r="AB54" i="12"/>
  <c r="AC54" i="12" s="1"/>
  <c r="AD54" i="12" s="1"/>
  <c r="Z64" i="12" l="1"/>
  <c r="Y65" i="12"/>
  <c r="R70" i="12"/>
  <c r="W69" i="12"/>
  <c r="X69" i="12" s="1"/>
  <c r="V66" i="12"/>
  <c r="U67" i="12"/>
  <c r="AJ64" i="12"/>
  <c r="AK63" i="12"/>
  <c r="F54" i="12"/>
  <c r="K53" i="12"/>
  <c r="L53" i="12" s="1"/>
  <c r="M53" i="12" s="1"/>
  <c r="N53" i="12" s="1"/>
  <c r="J51" i="12"/>
  <c r="AE51" i="12"/>
  <c r="AB55" i="12"/>
  <c r="AC55" i="12" s="1"/>
  <c r="AD55" i="12" s="1"/>
  <c r="Z65" i="12" l="1"/>
  <c r="Y66" i="12"/>
  <c r="V67" i="12"/>
  <c r="U68" i="12"/>
  <c r="W70" i="12"/>
  <c r="X70" i="12" s="1"/>
  <c r="R71" i="12"/>
  <c r="AJ65" i="12"/>
  <c r="AK64" i="12"/>
  <c r="F55" i="12"/>
  <c r="K54" i="12"/>
  <c r="L54" i="12" s="1"/>
  <c r="M54" i="12" s="1"/>
  <c r="N54" i="12" s="1"/>
  <c r="J52" i="12"/>
  <c r="AE52" i="12"/>
  <c r="AB56" i="12"/>
  <c r="AC56" i="12" s="1"/>
  <c r="AD56" i="12" s="1"/>
  <c r="Z66" i="12" l="1"/>
  <c r="Y67" i="12"/>
  <c r="W71" i="12"/>
  <c r="X71" i="12" s="1"/>
  <c r="R72" i="12"/>
  <c r="V68" i="12"/>
  <c r="U69" i="12"/>
  <c r="AJ66" i="12"/>
  <c r="AK65" i="12"/>
  <c r="F56" i="12"/>
  <c r="K55" i="12"/>
  <c r="L55" i="12" s="1"/>
  <c r="M55" i="12" s="1"/>
  <c r="N55" i="12" s="1"/>
  <c r="J53" i="12"/>
  <c r="AE53" i="12"/>
  <c r="AB57" i="12"/>
  <c r="AC57" i="12" s="1"/>
  <c r="AD57" i="12" s="1"/>
  <c r="Z67" i="12" l="1"/>
  <c r="Y68" i="12"/>
  <c r="W72" i="12"/>
  <c r="X72" i="12" s="1"/>
  <c r="R73" i="12"/>
  <c r="V69" i="12"/>
  <c r="U70" i="12"/>
  <c r="AJ67" i="12"/>
  <c r="AK66" i="12"/>
  <c r="F57" i="12"/>
  <c r="K56" i="12"/>
  <c r="L56" i="12" s="1"/>
  <c r="M56" i="12" s="1"/>
  <c r="N56" i="12" s="1"/>
  <c r="J54" i="12"/>
  <c r="AE54" i="12"/>
  <c r="AB58" i="12"/>
  <c r="AC58" i="12" s="1"/>
  <c r="AD58" i="12" s="1"/>
  <c r="Z68" i="12" l="1"/>
  <c r="Y69" i="12"/>
  <c r="V70" i="12"/>
  <c r="U71" i="12"/>
  <c r="W73" i="12"/>
  <c r="X73" i="12" s="1"/>
  <c r="R74" i="12"/>
  <c r="AJ68" i="12"/>
  <c r="AK67" i="12"/>
  <c r="F58" i="12"/>
  <c r="K57" i="12"/>
  <c r="L57" i="12" s="1"/>
  <c r="M57" i="12" s="1"/>
  <c r="N57" i="12" s="1"/>
  <c r="J55" i="12"/>
  <c r="AE55" i="12"/>
  <c r="AB59" i="12"/>
  <c r="AC59" i="12" s="1"/>
  <c r="AD59" i="12" s="1"/>
  <c r="Z69" i="12" l="1"/>
  <c r="Y70" i="12"/>
  <c r="V71" i="12"/>
  <c r="U72" i="12"/>
  <c r="W74" i="12"/>
  <c r="X74" i="12" s="1"/>
  <c r="R75" i="12"/>
  <c r="AJ69" i="12"/>
  <c r="AK68" i="12"/>
  <c r="F59" i="12"/>
  <c r="K58" i="12"/>
  <c r="L58" i="12" s="1"/>
  <c r="M58" i="12" s="1"/>
  <c r="N58" i="12" s="1"/>
  <c r="J56" i="12"/>
  <c r="AE56" i="12"/>
  <c r="AB60" i="12"/>
  <c r="AC60" i="12" s="1"/>
  <c r="AD60" i="12" s="1"/>
  <c r="Z70" i="12" l="1"/>
  <c r="Y71" i="12"/>
  <c r="R76" i="12"/>
  <c r="W75" i="12"/>
  <c r="X75" i="12" s="1"/>
  <c r="V72" i="12"/>
  <c r="U73" i="12"/>
  <c r="AJ70" i="12"/>
  <c r="AK69" i="12"/>
  <c r="F60" i="12"/>
  <c r="K59" i="12"/>
  <c r="L59" i="12" s="1"/>
  <c r="M59" i="12" s="1"/>
  <c r="N59" i="12" s="1"/>
  <c r="J57" i="12"/>
  <c r="AE57" i="12"/>
  <c r="AB61" i="12"/>
  <c r="AC61" i="12" s="1"/>
  <c r="AD61" i="12" s="1"/>
  <c r="Z71" i="12" l="1"/>
  <c r="Y72" i="12"/>
  <c r="V73" i="12"/>
  <c r="U74" i="12"/>
  <c r="W76" i="12"/>
  <c r="X76" i="12" s="1"/>
  <c r="R77" i="12"/>
  <c r="AJ71" i="12"/>
  <c r="AK70" i="12"/>
  <c r="F61" i="12"/>
  <c r="K60" i="12"/>
  <c r="L60" i="12" s="1"/>
  <c r="M60" i="12" s="1"/>
  <c r="N60" i="12" s="1"/>
  <c r="J58" i="12"/>
  <c r="AE58" i="12"/>
  <c r="AB62" i="12"/>
  <c r="AC62" i="12" s="1"/>
  <c r="AD62" i="12" s="1"/>
  <c r="Z72" i="12" l="1"/>
  <c r="Y73" i="12"/>
  <c r="R78" i="12"/>
  <c r="W77" i="12"/>
  <c r="X77" i="12" s="1"/>
  <c r="V74" i="12"/>
  <c r="U75" i="12"/>
  <c r="AJ72" i="12"/>
  <c r="AK71" i="12"/>
  <c r="F62" i="12"/>
  <c r="K61" i="12"/>
  <c r="L61" i="12" s="1"/>
  <c r="M61" i="12" s="1"/>
  <c r="N61" i="12" s="1"/>
  <c r="J59" i="12"/>
  <c r="AE59" i="12"/>
  <c r="AB63" i="12"/>
  <c r="AC63" i="12" s="1"/>
  <c r="AD63" i="12" s="1"/>
  <c r="Z73" i="12" l="1"/>
  <c r="Y74" i="12"/>
  <c r="V75" i="12"/>
  <c r="U76" i="12"/>
  <c r="W78" i="12"/>
  <c r="X78" i="12" s="1"/>
  <c r="R79" i="12"/>
  <c r="AJ73" i="12"/>
  <c r="AK72" i="12"/>
  <c r="F63" i="12"/>
  <c r="K62" i="12"/>
  <c r="L62" i="12" s="1"/>
  <c r="M62" i="12" s="1"/>
  <c r="N62" i="12" s="1"/>
  <c r="J60" i="12"/>
  <c r="AE60" i="12"/>
  <c r="AB64" i="12"/>
  <c r="AC64" i="12" s="1"/>
  <c r="AD64" i="12" s="1"/>
  <c r="Z74" i="12" l="1"/>
  <c r="Y75" i="12"/>
  <c r="R80" i="12"/>
  <c r="W79" i="12"/>
  <c r="X79" i="12" s="1"/>
  <c r="V76" i="12"/>
  <c r="U77" i="12"/>
  <c r="AJ74" i="12"/>
  <c r="AK73" i="12"/>
  <c r="F64" i="12"/>
  <c r="K63" i="12"/>
  <c r="L63" i="12" s="1"/>
  <c r="M63" i="12" s="1"/>
  <c r="N63" i="12" s="1"/>
  <c r="J61" i="12"/>
  <c r="AE61" i="12"/>
  <c r="AB65" i="12"/>
  <c r="AC65" i="12" s="1"/>
  <c r="AD65" i="12" s="1"/>
  <c r="Z75" i="12" l="1"/>
  <c r="Y76" i="12"/>
  <c r="W80" i="12"/>
  <c r="X80" i="12" s="1"/>
  <c r="R81" i="12"/>
  <c r="V77" i="12"/>
  <c r="U78" i="12"/>
  <c r="AJ75" i="12"/>
  <c r="AK74" i="12"/>
  <c r="F65" i="12"/>
  <c r="K64" i="12"/>
  <c r="L64" i="12" s="1"/>
  <c r="M64" i="12" s="1"/>
  <c r="N64" i="12" s="1"/>
  <c r="J62" i="12"/>
  <c r="AE62" i="12"/>
  <c r="AB66" i="12"/>
  <c r="AC66" i="12" s="1"/>
  <c r="AD66" i="12" s="1"/>
  <c r="Z76" i="12" l="1"/>
  <c r="Y77" i="12"/>
  <c r="V78" i="12"/>
  <c r="U79" i="12"/>
  <c r="R82" i="12"/>
  <c r="W81" i="12"/>
  <c r="X81" i="12" s="1"/>
  <c r="AJ76" i="12"/>
  <c r="AK75" i="12"/>
  <c r="F66" i="12"/>
  <c r="K65" i="12"/>
  <c r="L65" i="12" s="1"/>
  <c r="M65" i="12" s="1"/>
  <c r="N65" i="12" s="1"/>
  <c r="J63" i="12"/>
  <c r="AE63" i="12"/>
  <c r="AB67" i="12"/>
  <c r="AC67" i="12" s="1"/>
  <c r="AD67" i="12" s="1"/>
  <c r="Z77" i="12" l="1"/>
  <c r="Y78" i="12"/>
  <c r="V79" i="12"/>
  <c r="U80" i="12"/>
  <c r="W82" i="12"/>
  <c r="X82" i="12" s="1"/>
  <c r="R83" i="12"/>
  <c r="AJ77" i="12"/>
  <c r="AK76" i="12"/>
  <c r="F67" i="12"/>
  <c r="K66" i="12"/>
  <c r="L66" i="12" s="1"/>
  <c r="M66" i="12" s="1"/>
  <c r="N66" i="12" s="1"/>
  <c r="J64" i="12"/>
  <c r="AE64" i="12"/>
  <c r="AB68" i="12"/>
  <c r="AC68" i="12" s="1"/>
  <c r="AD68" i="12" s="1"/>
  <c r="Z78" i="12" l="1"/>
  <c r="Y79" i="12"/>
  <c r="W83" i="12"/>
  <c r="X83" i="12" s="1"/>
  <c r="R84" i="12"/>
  <c r="V80" i="12"/>
  <c r="U81" i="12"/>
  <c r="AJ78" i="12"/>
  <c r="AK77" i="12"/>
  <c r="F68" i="12"/>
  <c r="K67" i="12"/>
  <c r="L67" i="12" s="1"/>
  <c r="M67" i="12" s="1"/>
  <c r="N67" i="12" s="1"/>
  <c r="J65" i="12"/>
  <c r="AE65" i="12"/>
  <c r="AB69" i="12"/>
  <c r="AC69" i="12" s="1"/>
  <c r="AD69" i="12" s="1"/>
  <c r="Z79" i="12" l="1"/>
  <c r="Y80" i="12"/>
  <c r="V81" i="12"/>
  <c r="U82" i="12"/>
  <c r="W84" i="12"/>
  <c r="X84" i="12" s="1"/>
  <c r="R85" i="12"/>
  <c r="AJ79" i="12"/>
  <c r="AK78" i="12"/>
  <c r="F69" i="12"/>
  <c r="K68" i="12"/>
  <c r="L68" i="12" s="1"/>
  <c r="M68" i="12" s="1"/>
  <c r="N68" i="12" s="1"/>
  <c r="J66" i="12"/>
  <c r="AE66" i="12"/>
  <c r="AB70" i="12"/>
  <c r="AC70" i="12" s="1"/>
  <c r="AD70" i="12" s="1"/>
  <c r="Z80" i="12" l="1"/>
  <c r="Y81" i="12"/>
  <c r="W85" i="12"/>
  <c r="X85" i="12" s="1"/>
  <c r="R86" i="12"/>
  <c r="V82" i="12"/>
  <c r="U83" i="12"/>
  <c r="AJ80" i="12"/>
  <c r="AK79" i="12"/>
  <c r="F70" i="12"/>
  <c r="K69" i="12"/>
  <c r="L69" i="12" s="1"/>
  <c r="M69" i="12" s="1"/>
  <c r="N69" i="12" s="1"/>
  <c r="J67" i="12"/>
  <c r="AE67" i="12"/>
  <c r="AB71" i="12"/>
  <c r="AC71" i="12" s="1"/>
  <c r="AD71" i="12" s="1"/>
  <c r="Z81" i="12" l="1"/>
  <c r="Y82" i="12"/>
  <c r="V83" i="12"/>
  <c r="U84" i="12"/>
  <c r="W86" i="12"/>
  <c r="X86" i="12" s="1"/>
  <c r="R87" i="12"/>
  <c r="AJ81" i="12"/>
  <c r="AK80" i="12"/>
  <c r="F71" i="12"/>
  <c r="K70" i="12"/>
  <c r="L70" i="12" s="1"/>
  <c r="M70" i="12" s="1"/>
  <c r="N70" i="12" s="1"/>
  <c r="J68" i="12"/>
  <c r="AE68" i="12"/>
  <c r="AB72" i="12"/>
  <c r="AC72" i="12" s="1"/>
  <c r="AD72" i="12" s="1"/>
  <c r="Z82" i="12" l="1"/>
  <c r="Y83" i="12"/>
  <c r="R88" i="12"/>
  <c r="W87" i="12"/>
  <c r="X87" i="12" s="1"/>
  <c r="V84" i="12"/>
  <c r="U85" i="12"/>
  <c r="AJ82" i="12"/>
  <c r="AK81" i="12"/>
  <c r="F72" i="12"/>
  <c r="K71" i="12"/>
  <c r="L71" i="12" s="1"/>
  <c r="M71" i="12" s="1"/>
  <c r="N71" i="12" s="1"/>
  <c r="J69" i="12"/>
  <c r="AE69" i="12"/>
  <c r="AB73" i="12"/>
  <c r="AC73" i="12" s="1"/>
  <c r="AD73" i="12" s="1"/>
  <c r="Z83" i="12" l="1"/>
  <c r="Y84" i="12"/>
  <c r="V85" i="12"/>
  <c r="U86" i="12"/>
  <c r="W88" i="12"/>
  <c r="X88" i="12" s="1"/>
  <c r="R89" i="12"/>
  <c r="AJ83" i="12"/>
  <c r="AK82" i="12"/>
  <c r="F73" i="12"/>
  <c r="K72" i="12"/>
  <c r="L72" i="12" s="1"/>
  <c r="M72" i="12" s="1"/>
  <c r="N72" i="12" s="1"/>
  <c r="J70" i="12"/>
  <c r="AE70" i="12"/>
  <c r="AB74" i="12"/>
  <c r="AC74" i="12" s="1"/>
  <c r="AD74" i="12" s="1"/>
  <c r="Z84" i="12" l="1"/>
  <c r="Y85" i="12"/>
  <c r="R90" i="12"/>
  <c r="W89" i="12"/>
  <c r="X89" i="12" s="1"/>
  <c r="V86" i="12"/>
  <c r="U87" i="12"/>
  <c r="AJ84" i="12"/>
  <c r="AK83" i="12"/>
  <c r="F74" i="12"/>
  <c r="K73" i="12"/>
  <c r="L73" i="12" s="1"/>
  <c r="M73" i="12" s="1"/>
  <c r="N73" i="12" s="1"/>
  <c r="J71" i="12"/>
  <c r="AE71" i="12"/>
  <c r="AB75" i="12"/>
  <c r="AC75" i="12" s="1"/>
  <c r="AD75" i="12" s="1"/>
  <c r="Z85" i="12" l="1"/>
  <c r="Y86" i="12"/>
  <c r="V87" i="12"/>
  <c r="U88" i="12"/>
  <c r="W90" i="12"/>
  <c r="X90" i="12" s="1"/>
  <c r="R91" i="12"/>
  <c r="AJ85" i="12"/>
  <c r="AK84" i="12"/>
  <c r="F75" i="12"/>
  <c r="K74" i="12"/>
  <c r="L74" i="12" s="1"/>
  <c r="M74" i="12" s="1"/>
  <c r="N74" i="12" s="1"/>
  <c r="J72" i="12"/>
  <c r="AE72" i="12"/>
  <c r="AB76" i="12"/>
  <c r="AC76" i="12" s="1"/>
  <c r="AD76" i="12" s="1"/>
  <c r="Z86" i="12" l="1"/>
  <c r="Y87" i="12"/>
  <c r="R92" i="12"/>
  <c r="W91" i="12"/>
  <c r="X91" i="12" s="1"/>
  <c r="V88" i="12"/>
  <c r="U89" i="12"/>
  <c r="AJ86" i="12"/>
  <c r="AK85" i="12"/>
  <c r="F76" i="12"/>
  <c r="K75" i="12"/>
  <c r="L75" i="12" s="1"/>
  <c r="M75" i="12" s="1"/>
  <c r="N75" i="12" s="1"/>
  <c r="J73" i="12"/>
  <c r="AE73" i="12"/>
  <c r="AB77" i="12"/>
  <c r="AC77" i="12" s="1"/>
  <c r="AD77" i="12" s="1"/>
  <c r="Z87" i="12" l="1"/>
  <c r="Y88" i="12"/>
  <c r="V89" i="12"/>
  <c r="U90" i="12"/>
  <c r="W92" i="12"/>
  <c r="X92" i="12" s="1"/>
  <c r="R93" i="12"/>
  <c r="AJ87" i="12"/>
  <c r="AK86" i="12"/>
  <c r="F77" i="12"/>
  <c r="K76" i="12"/>
  <c r="L76" i="12" s="1"/>
  <c r="M76" i="12" s="1"/>
  <c r="N76" i="12" s="1"/>
  <c r="J74" i="12"/>
  <c r="AE74" i="12"/>
  <c r="AB78" i="12"/>
  <c r="AC78" i="12" s="1"/>
  <c r="AD78" i="12" s="1"/>
  <c r="Z88" i="12" l="1"/>
  <c r="Y89" i="12"/>
  <c r="R94" i="12"/>
  <c r="W93" i="12"/>
  <c r="X93" i="12" s="1"/>
  <c r="V90" i="12"/>
  <c r="U91" i="12"/>
  <c r="AJ88" i="12"/>
  <c r="AK87" i="12"/>
  <c r="F78" i="12"/>
  <c r="K77" i="12"/>
  <c r="L77" i="12" s="1"/>
  <c r="M77" i="12" s="1"/>
  <c r="N77" i="12" s="1"/>
  <c r="J75" i="12"/>
  <c r="AE75" i="12"/>
  <c r="AB79" i="12"/>
  <c r="AC79" i="12" s="1"/>
  <c r="AD79" i="12" s="1"/>
  <c r="Z89" i="12" l="1"/>
  <c r="Y90" i="12"/>
  <c r="V91" i="12"/>
  <c r="U92" i="12"/>
  <c r="W94" i="12"/>
  <c r="X94" i="12" s="1"/>
  <c r="R95" i="12"/>
  <c r="AJ89" i="12"/>
  <c r="AK88" i="12"/>
  <c r="F79" i="12"/>
  <c r="K78" i="12"/>
  <c r="L78" i="12" s="1"/>
  <c r="M78" i="12" s="1"/>
  <c r="N78" i="12" s="1"/>
  <c r="J76" i="12"/>
  <c r="AE76" i="12"/>
  <c r="AB80" i="12"/>
  <c r="AC80" i="12" s="1"/>
  <c r="AD80" i="12" s="1"/>
  <c r="Z90" i="12" l="1"/>
  <c r="Y91" i="12"/>
  <c r="W95" i="12"/>
  <c r="X95" i="12" s="1"/>
  <c r="R96" i="12"/>
  <c r="V92" i="12"/>
  <c r="U93" i="12"/>
  <c r="AJ90" i="12"/>
  <c r="AK89" i="12"/>
  <c r="F80" i="12"/>
  <c r="K79" i="12"/>
  <c r="L79" i="12" s="1"/>
  <c r="M79" i="12" s="1"/>
  <c r="N79" i="12" s="1"/>
  <c r="J77" i="12"/>
  <c r="AE77" i="12"/>
  <c r="AB81" i="12"/>
  <c r="AC81" i="12" s="1"/>
  <c r="AD81" i="12" s="1"/>
  <c r="Z91" i="12" l="1"/>
  <c r="Y92" i="12"/>
  <c r="W96" i="12"/>
  <c r="X96" i="12" s="1"/>
  <c r="R97" i="12"/>
  <c r="V93" i="12"/>
  <c r="U94" i="12"/>
  <c r="AJ91" i="12"/>
  <c r="AK90" i="12"/>
  <c r="F81" i="12"/>
  <c r="K80" i="12"/>
  <c r="L80" i="12" s="1"/>
  <c r="M80" i="12" s="1"/>
  <c r="N80" i="12" s="1"/>
  <c r="J78" i="12"/>
  <c r="AE78" i="12"/>
  <c r="AB82" i="12"/>
  <c r="AC82" i="12" s="1"/>
  <c r="AD82" i="12" s="1"/>
  <c r="Z92" i="12" l="1"/>
  <c r="Y93" i="12"/>
  <c r="W97" i="12"/>
  <c r="X97" i="12" s="1"/>
  <c r="R98" i="12"/>
  <c r="V94" i="12"/>
  <c r="U95" i="12"/>
  <c r="AJ92" i="12"/>
  <c r="AK91" i="12"/>
  <c r="F82" i="12"/>
  <c r="K81" i="12"/>
  <c r="L81" i="12" s="1"/>
  <c r="M81" i="12" s="1"/>
  <c r="N81" i="12" s="1"/>
  <c r="J79" i="12"/>
  <c r="AE79" i="12"/>
  <c r="AB83" i="12"/>
  <c r="AC83" i="12" s="1"/>
  <c r="AD83" i="12" s="1"/>
  <c r="Z93" i="12" l="1"/>
  <c r="Y94" i="12"/>
  <c r="W98" i="12"/>
  <c r="X98" i="12" s="1"/>
  <c r="R99" i="12"/>
  <c r="V95" i="12"/>
  <c r="U96" i="12"/>
  <c r="AJ93" i="12"/>
  <c r="AK92" i="12"/>
  <c r="F83" i="12"/>
  <c r="K82" i="12"/>
  <c r="L82" i="12" s="1"/>
  <c r="M82" i="12" s="1"/>
  <c r="N82" i="12" s="1"/>
  <c r="J80" i="12"/>
  <c r="AE80" i="12"/>
  <c r="AB84" i="12"/>
  <c r="AC84" i="12" s="1"/>
  <c r="AD84" i="12" s="1"/>
  <c r="Z94" i="12" l="1"/>
  <c r="Y95" i="12"/>
  <c r="V96" i="12"/>
  <c r="U97" i="12"/>
  <c r="R100" i="12"/>
  <c r="W99" i="12"/>
  <c r="X99" i="12" s="1"/>
  <c r="AJ94" i="12"/>
  <c r="AK93" i="12"/>
  <c r="F84" i="12"/>
  <c r="K83" i="12"/>
  <c r="L83" i="12" s="1"/>
  <c r="M83" i="12" s="1"/>
  <c r="N83" i="12" s="1"/>
  <c r="J81" i="12"/>
  <c r="AE81" i="12"/>
  <c r="AB85" i="12"/>
  <c r="AC85" i="12" s="1"/>
  <c r="AD85" i="12" s="1"/>
  <c r="Z95" i="12" l="1"/>
  <c r="Y96" i="12"/>
  <c r="W100" i="12"/>
  <c r="X100" i="12" s="1"/>
  <c r="R101" i="12"/>
  <c r="V97" i="12"/>
  <c r="U98" i="12"/>
  <c r="AJ95" i="12"/>
  <c r="AK94" i="12"/>
  <c r="F85" i="12"/>
  <c r="K84" i="12"/>
  <c r="L84" i="12" s="1"/>
  <c r="M84" i="12" s="1"/>
  <c r="N84" i="12" s="1"/>
  <c r="J82" i="12"/>
  <c r="AE82" i="12"/>
  <c r="AB86" i="12"/>
  <c r="AC86" i="12" s="1"/>
  <c r="AD86" i="12" s="1"/>
  <c r="Z96" i="12" l="1"/>
  <c r="Y97" i="12"/>
  <c r="V98" i="12"/>
  <c r="U99" i="12"/>
  <c r="R102" i="12"/>
  <c r="W101" i="12"/>
  <c r="X101" i="12" s="1"/>
  <c r="AJ96" i="12"/>
  <c r="AK95" i="12"/>
  <c r="F86" i="12"/>
  <c r="K85" i="12"/>
  <c r="L85" i="12" s="1"/>
  <c r="M85" i="12" s="1"/>
  <c r="N85" i="12" s="1"/>
  <c r="J83" i="12"/>
  <c r="AE83" i="12"/>
  <c r="AB87" i="12"/>
  <c r="AC87" i="12" s="1"/>
  <c r="AD87" i="12" s="1"/>
  <c r="Z97" i="12" l="1"/>
  <c r="Y98" i="12"/>
  <c r="W102" i="12"/>
  <c r="X102" i="12" s="1"/>
  <c r="R103" i="12"/>
  <c r="V99" i="12"/>
  <c r="U100" i="12"/>
  <c r="AJ97" i="12"/>
  <c r="AK96" i="12"/>
  <c r="F87" i="12"/>
  <c r="K86" i="12"/>
  <c r="L86" i="12" s="1"/>
  <c r="M86" i="12" s="1"/>
  <c r="N86" i="12" s="1"/>
  <c r="J84" i="12"/>
  <c r="AE84" i="12"/>
  <c r="AB88" i="12"/>
  <c r="AC88" i="12" s="1"/>
  <c r="AD88" i="12" s="1"/>
  <c r="Z98" i="12" l="1"/>
  <c r="Y99" i="12"/>
  <c r="R104" i="12"/>
  <c r="W103" i="12"/>
  <c r="X103" i="12" s="1"/>
  <c r="V100" i="12"/>
  <c r="U101" i="12"/>
  <c r="AJ98" i="12"/>
  <c r="AK97" i="12"/>
  <c r="F88" i="12"/>
  <c r="K87" i="12"/>
  <c r="L87" i="12" s="1"/>
  <c r="M87" i="12" s="1"/>
  <c r="N87" i="12" s="1"/>
  <c r="J85" i="12"/>
  <c r="AE85" i="12"/>
  <c r="AB89" i="12"/>
  <c r="AC89" i="12" s="1"/>
  <c r="AD89" i="12" s="1"/>
  <c r="Z99" i="12" l="1"/>
  <c r="Y100" i="12"/>
  <c r="V101" i="12"/>
  <c r="U102" i="12"/>
  <c r="W104" i="12"/>
  <c r="X104" i="12" s="1"/>
  <c r="R105" i="12"/>
  <c r="AJ99" i="12"/>
  <c r="AK98" i="12"/>
  <c r="F89" i="12"/>
  <c r="K88" i="12"/>
  <c r="L88" i="12" s="1"/>
  <c r="M88" i="12" s="1"/>
  <c r="N88" i="12" s="1"/>
  <c r="J86" i="12"/>
  <c r="AE86" i="12"/>
  <c r="AB90" i="12"/>
  <c r="AC90" i="12" s="1"/>
  <c r="AD90" i="12" s="1"/>
  <c r="Z100" i="12" l="1"/>
  <c r="Y101" i="12"/>
  <c r="R106" i="12"/>
  <c r="W105" i="12"/>
  <c r="X105" i="12" s="1"/>
  <c r="V102" i="12"/>
  <c r="U103" i="12"/>
  <c r="AJ100" i="12"/>
  <c r="AK99" i="12"/>
  <c r="F90" i="12"/>
  <c r="K89" i="12"/>
  <c r="L89" i="12" s="1"/>
  <c r="M89" i="12" s="1"/>
  <c r="N89" i="12" s="1"/>
  <c r="J87" i="12"/>
  <c r="AE87" i="12"/>
  <c r="AB91" i="12"/>
  <c r="AC91" i="12" s="1"/>
  <c r="AD91" i="12" s="1"/>
  <c r="Z101" i="12" l="1"/>
  <c r="Y102" i="12"/>
  <c r="V103" i="12"/>
  <c r="U104" i="12"/>
  <c r="W106" i="12"/>
  <c r="X106" i="12" s="1"/>
  <c r="R107" i="12"/>
  <c r="AJ101" i="12"/>
  <c r="AK100" i="12"/>
  <c r="F91" i="12"/>
  <c r="K90" i="12"/>
  <c r="L90" i="12" s="1"/>
  <c r="M90" i="12" s="1"/>
  <c r="N90" i="12" s="1"/>
  <c r="J88" i="12"/>
  <c r="AE88" i="12"/>
  <c r="AB92" i="12"/>
  <c r="AC92" i="12" s="1"/>
  <c r="AD92" i="12" s="1"/>
  <c r="Z102" i="12" l="1"/>
  <c r="Y103" i="12"/>
  <c r="W107" i="12"/>
  <c r="X107" i="12" s="1"/>
  <c r="R108" i="12"/>
  <c r="V104" i="12"/>
  <c r="U105" i="12"/>
  <c r="AJ102" i="12"/>
  <c r="AK101" i="12"/>
  <c r="F92" i="12"/>
  <c r="K91" i="12"/>
  <c r="L91" i="12" s="1"/>
  <c r="M91" i="12" s="1"/>
  <c r="N91" i="12" s="1"/>
  <c r="J89" i="12"/>
  <c r="AE89" i="12"/>
  <c r="AB93" i="12"/>
  <c r="AC93" i="12" s="1"/>
  <c r="Z103" i="12" l="1"/>
  <c r="Y104" i="12"/>
  <c r="R109" i="12"/>
  <c r="W108" i="12"/>
  <c r="X108" i="12" s="1"/>
  <c r="V105" i="12"/>
  <c r="U106" i="12"/>
  <c r="AJ103" i="12"/>
  <c r="AK102" i="12"/>
  <c r="AD93" i="12"/>
  <c r="F93" i="12"/>
  <c r="K92" i="12"/>
  <c r="L92" i="12" s="1"/>
  <c r="M92" i="12" s="1"/>
  <c r="N92" i="12" s="1"/>
  <c r="J90" i="12"/>
  <c r="AE90" i="12"/>
  <c r="AB94" i="12"/>
  <c r="AC94" i="12" s="1"/>
  <c r="Z104" i="12" l="1"/>
  <c r="Y105" i="12"/>
  <c r="V106" i="12"/>
  <c r="U107" i="12"/>
  <c r="W109" i="12"/>
  <c r="X109" i="12" s="1"/>
  <c r="R110" i="12"/>
  <c r="AJ104" i="12"/>
  <c r="AK103" i="12"/>
  <c r="F94" i="12"/>
  <c r="K93" i="12"/>
  <c r="L93" i="12" s="1"/>
  <c r="M93" i="12" s="1"/>
  <c r="N93" i="12" s="1"/>
  <c r="AD94" i="12"/>
  <c r="J91" i="12"/>
  <c r="AE91" i="12"/>
  <c r="AB95" i="12"/>
  <c r="AC95" i="12" s="1"/>
  <c r="Z105" i="12" l="1"/>
  <c r="Y106" i="12"/>
  <c r="R111" i="12"/>
  <c r="W110" i="12"/>
  <c r="X110" i="12" s="1"/>
  <c r="V107" i="12"/>
  <c r="U108" i="12"/>
  <c r="AJ105" i="12"/>
  <c r="AK104" i="12"/>
  <c r="F95" i="12"/>
  <c r="K94" i="12"/>
  <c r="L94" i="12" s="1"/>
  <c r="M94" i="12" s="1"/>
  <c r="N94" i="12" s="1"/>
  <c r="AD95" i="12"/>
  <c r="J92" i="12"/>
  <c r="AE92" i="12"/>
  <c r="AB96" i="12"/>
  <c r="AC96" i="12" s="1"/>
  <c r="Z106" i="12" l="1"/>
  <c r="Y107" i="12"/>
  <c r="V108" i="12"/>
  <c r="U109" i="12"/>
  <c r="W111" i="12"/>
  <c r="X111" i="12" s="1"/>
  <c r="R112" i="12"/>
  <c r="AD96" i="12"/>
  <c r="AJ106" i="12"/>
  <c r="AK105" i="12"/>
  <c r="F96" i="12"/>
  <c r="K95" i="12"/>
  <c r="L95" i="12" s="1"/>
  <c r="M95" i="12" s="1"/>
  <c r="N95" i="12" s="1"/>
  <c r="J93" i="12"/>
  <c r="AE93" i="12"/>
  <c r="AB97" i="12"/>
  <c r="AC97" i="12" s="1"/>
  <c r="AD97" i="12" l="1"/>
  <c r="Z107" i="12"/>
  <c r="Y108" i="12"/>
  <c r="R113" i="12"/>
  <c r="W112" i="12"/>
  <c r="X112" i="12" s="1"/>
  <c r="V109" i="12"/>
  <c r="U110" i="12"/>
  <c r="AJ107" i="12"/>
  <c r="AK106" i="12"/>
  <c r="F97" i="12"/>
  <c r="K96" i="12"/>
  <c r="L96" i="12" s="1"/>
  <c r="M96" i="12" s="1"/>
  <c r="N96" i="12" s="1"/>
  <c r="J94" i="12"/>
  <c r="AE94" i="12"/>
  <c r="AB98" i="12"/>
  <c r="AC98" i="12" s="1"/>
  <c r="AD98" i="12" l="1"/>
  <c r="Z108" i="12"/>
  <c r="Y109" i="12"/>
  <c r="V110" i="12"/>
  <c r="U111" i="12"/>
  <c r="W113" i="12"/>
  <c r="X113" i="12" s="1"/>
  <c r="R114" i="12"/>
  <c r="AJ108" i="12"/>
  <c r="AK107" i="12"/>
  <c r="F98" i="12"/>
  <c r="K97" i="12"/>
  <c r="L97" i="12" s="1"/>
  <c r="M97" i="12" s="1"/>
  <c r="N97" i="12" s="1"/>
  <c r="J95" i="12"/>
  <c r="AE95" i="12"/>
  <c r="AB99" i="12"/>
  <c r="AC99" i="12" s="1"/>
  <c r="AD99" i="12" l="1"/>
  <c r="Z109" i="12"/>
  <c r="Y110" i="12"/>
  <c r="R115" i="12"/>
  <c r="W114" i="12"/>
  <c r="X114" i="12" s="1"/>
  <c r="V111" i="12"/>
  <c r="U112" i="12"/>
  <c r="AJ109" i="12"/>
  <c r="AK108" i="12"/>
  <c r="F99" i="12"/>
  <c r="K98" i="12"/>
  <c r="L98" i="12" s="1"/>
  <c r="M98" i="12" s="1"/>
  <c r="N98" i="12" s="1"/>
  <c r="J96" i="12"/>
  <c r="AE96" i="12"/>
  <c r="AB100" i="12"/>
  <c r="AC100" i="12" s="1"/>
  <c r="AD100" i="12" s="1"/>
  <c r="Z110" i="12" l="1"/>
  <c r="Y111" i="12"/>
  <c r="V112" i="12"/>
  <c r="U113" i="12"/>
  <c r="W115" i="12"/>
  <c r="X115" i="12" s="1"/>
  <c r="R116" i="12"/>
  <c r="AJ110" i="12"/>
  <c r="AK109" i="12"/>
  <c r="F100" i="12"/>
  <c r="K99" i="12"/>
  <c r="L99" i="12" s="1"/>
  <c r="M99" i="12" s="1"/>
  <c r="N99" i="12" s="1"/>
  <c r="J97" i="12"/>
  <c r="AE97" i="12"/>
  <c r="AB101" i="12"/>
  <c r="AC101" i="12" s="1"/>
  <c r="AD101" i="12" s="1"/>
  <c r="Z111" i="12" l="1"/>
  <c r="Y112" i="12"/>
  <c r="R117" i="12"/>
  <c r="W116" i="12"/>
  <c r="X116" i="12" s="1"/>
  <c r="V113" i="12"/>
  <c r="U114" i="12"/>
  <c r="AJ111" i="12"/>
  <c r="AK110" i="12"/>
  <c r="F101" i="12"/>
  <c r="K100" i="12"/>
  <c r="L100" i="12" s="1"/>
  <c r="M100" i="12" s="1"/>
  <c r="N100" i="12" s="1"/>
  <c r="J98" i="12"/>
  <c r="AE98" i="12"/>
  <c r="AB102" i="12"/>
  <c r="AC102" i="12" s="1"/>
  <c r="AD102" i="12" s="1"/>
  <c r="Z112" i="12" l="1"/>
  <c r="Y113" i="12"/>
  <c r="V114" i="12"/>
  <c r="U115" i="12"/>
  <c r="W117" i="12"/>
  <c r="X117" i="12" s="1"/>
  <c r="R118" i="12"/>
  <c r="AJ112" i="12"/>
  <c r="AK111" i="12"/>
  <c r="F102" i="12"/>
  <c r="K101" i="12"/>
  <c r="L101" i="12" s="1"/>
  <c r="M101" i="12" s="1"/>
  <c r="N101" i="12" s="1"/>
  <c r="J99" i="12"/>
  <c r="AE99" i="12"/>
  <c r="AB103" i="12"/>
  <c r="AC103" i="12" s="1"/>
  <c r="AD103" i="12" s="1"/>
  <c r="Z113" i="12" l="1"/>
  <c r="Y114" i="12"/>
  <c r="R119" i="12"/>
  <c r="W118" i="12"/>
  <c r="X118" i="12" s="1"/>
  <c r="V115" i="12"/>
  <c r="U116" i="12"/>
  <c r="AJ113" i="12"/>
  <c r="AK112" i="12"/>
  <c r="F103" i="12"/>
  <c r="K102" i="12"/>
  <c r="L102" i="12" s="1"/>
  <c r="M102" i="12" s="1"/>
  <c r="N102" i="12" s="1"/>
  <c r="J100" i="12"/>
  <c r="AE100" i="12"/>
  <c r="AB104" i="12"/>
  <c r="AC104" i="12" s="1"/>
  <c r="AD104" i="12" s="1"/>
  <c r="Z114" i="12" l="1"/>
  <c r="Y115" i="12"/>
  <c r="V116" i="12"/>
  <c r="U117" i="12"/>
  <c r="W119" i="12"/>
  <c r="X119" i="12" s="1"/>
  <c r="R120" i="12"/>
  <c r="AJ114" i="12"/>
  <c r="AK113" i="12"/>
  <c r="F104" i="12"/>
  <c r="K103" i="12"/>
  <c r="L103" i="12" s="1"/>
  <c r="M103" i="12" s="1"/>
  <c r="N103" i="12" s="1"/>
  <c r="J101" i="12"/>
  <c r="AE101" i="12"/>
  <c r="AB105" i="12"/>
  <c r="AC105" i="12" s="1"/>
  <c r="AD105" i="12" s="1"/>
  <c r="Z115" i="12" l="1"/>
  <c r="Y116" i="12"/>
  <c r="R121" i="12"/>
  <c r="W120" i="12"/>
  <c r="X120" i="12" s="1"/>
  <c r="V117" i="12"/>
  <c r="U118" i="12"/>
  <c r="AJ115" i="12"/>
  <c r="AK114" i="12"/>
  <c r="F105" i="12"/>
  <c r="K104" i="12"/>
  <c r="L104" i="12" s="1"/>
  <c r="M104" i="12" s="1"/>
  <c r="N104" i="12" s="1"/>
  <c r="J102" i="12"/>
  <c r="AE102" i="12"/>
  <c r="AB106" i="12"/>
  <c r="AC106" i="12" s="1"/>
  <c r="AD106" i="12" s="1"/>
  <c r="Z116" i="12" l="1"/>
  <c r="Y117" i="12"/>
  <c r="V118" i="12"/>
  <c r="U119" i="12"/>
  <c r="W121" i="12"/>
  <c r="X121" i="12" s="1"/>
  <c r="R122" i="12"/>
  <c r="AJ116" i="12"/>
  <c r="AK115" i="12"/>
  <c r="F106" i="12"/>
  <c r="K105" i="12"/>
  <c r="L105" i="12" s="1"/>
  <c r="M105" i="12" s="1"/>
  <c r="N105" i="12" s="1"/>
  <c r="J103" i="12"/>
  <c r="AE103" i="12"/>
  <c r="AB107" i="12"/>
  <c r="AC107" i="12" s="1"/>
  <c r="AD107" i="12" s="1"/>
  <c r="Z117" i="12" l="1"/>
  <c r="Y118" i="12"/>
  <c r="R123" i="12"/>
  <c r="W122" i="12"/>
  <c r="X122" i="12" s="1"/>
  <c r="V119" i="12"/>
  <c r="U120" i="12"/>
  <c r="AJ117" i="12"/>
  <c r="AK116" i="12"/>
  <c r="F107" i="12"/>
  <c r="K106" i="12"/>
  <c r="L106" i="12" s="1"/>
  <c r="M106" i="12" s="1"/>
  <c r="N106" i="12" s="1"/>
  <c r="J104" i="12"/>
  <c r="AE104" i="12"/>
  <c r="AB108" i="12"/>
  <c r="AC108" i="12" s="1"/>
  <c r="AD108" i="12" s="1"/>
  <c r="Z118" i="12" l="1"/>
  <c r="Y119" i="12"/>
  <c r="W123" i="12"/>
  <c r="X123" i="12" s="1"/>
  <c r="R124" i="12"/>
  <c r="V120" i="12"/>
  <c r="U121" i="12"/>
  <c r="AJ118" i="12"/>
  <c r="AK117" i="12"/>
  <c r="F108" i="12"/>
  <c r="K107" i="12"/>
  <c r="L107" i="12" s="1"/>
  <c r="M107" i="12" s="1"/>
  <c r="N107" i="12" s="1"/>
  <c r="J105" i="12"/>
  <c r="AE105" i="12"/>
  <c r="AB109" i="12"/>
  <c r="AC109" i="12" s="1"/>
  <c r="AD109" i="12" s="1"/>
  <c r="Z119" i="12" l="1"/>
  <c r="Y120" i="12"/>
  <c r="R125" i="12"/>
  <c r="W124" i="12"/>
  <c r="X124" i="12" s="1"/>
  <c r="V121" i="12"/>
  <c r="U122" i="12"/>
  <c r="AJ119" i="12"/>
  <c r="AK118" i="12"/>
  <c r="F109" i="12"/>
  <c r="K108" i="12"/>
  <c r="L108" i="12" s="1"/>
  <c r="M108" i="12" s="1"/>
  <c r="N108" i="12" s="1"/>
  <c r="J106" i="12"/>
  <c r="AE106" i="12"/>
  <c r="AB110" i="12"/>
  <c r="AC110" i="12" s="1"/>
  <c r="AD110" i="12" s="1"/>
  <c r="Z120" i="12" l="1"/>
  <c r="Y121" i="12"/>
  <c r="V122" i="12"/>
  <c r="U123" i="12"/>
  <c r="W125" i="12"/>
  <c r="X125" i="12" s="1"/>
  <c r="R126" i="12"/>
  <c r="AJ120" i="12"/>
  <c r="AK119" i="12"/>
  <c r="F110" i="12"/>
  <c r="K109" i="12"/>
  <c r="L109" i="12" s="1"/>
  <c r="M109" i="12" s="1"/>
  <c r="N109" i="12" s="1"/>
  <c r="J107" i="12"/>
  <c r="AE107" i="12"/>
  <c r="AB111" i="12"/>
  <c r="AC111" i="12" s="1"/>
  <c r="AD111" i="12" s="1"/>
  <c r="Z121" i="12" l="1"/>
  <c r="Y122" i="12"/>
  <c r="R127" i="12"/>
  <c r="W126" i="12"/>
  <c r="X126" i="12" s="1"/>
  <c r="V123" i="12"/>
  <c r="U124" i="12"/>
  <c r="AJ121" i="12"/>
  <c r="AK120" i="12"/>
  <c r="F111" i="12"/>
  <c r="K110" i="12"/>
  <c r="L110" i="12" s="1"/>
  <c r="M110" i="12" s="1"/>
  <c r="N110" i="12" s="1"/>
  <c r="J108" i="12"/>
  <c r="AE108" i="12"/>
  <c r="AB112" i="12"/>
  <c r="AC112" i="12" s="1"/>
  <c r="AD112" i="12" s="1"/>
  <c r="Z122" i="12" l="1"/>
  <c r="Y123" i="12"/>
  <c r="V124" i="12"/>
  <c r="U125" i="12"/>
  <c r="W127" i="12"/>
  <c r="X127" i="12" s="1"/>
  <c r="R128" i="12"/>
  <c r="AJ122" i="12"/>
  <c r="AK121" i="12"/>
  <c r="F112" i="12"/>
  <c r="K111" i="12"/>
  <c r="L111" i="12" s="1"/>
  <c r="M111" i="12" s="1"/>
  <c r="N111" i="12" s="1"/>
  <c r="J109" i="12"/>
  <c r="AE109" i="12"/>
  <c r="AB113" i="12"/>
  <c r="AC113" i="12" s="1"/>
  <c r="AD113" i="12" s="1"/>
  <c r="Z123" i="12" l="1"/>
  <c r="Y124" i="12"/>
  <c r="R129" i="12"/>
  <c r="W128" i="12"/>
  <c r="X128" i="12" s="1"/>
  <c r="V125" i="12"/>
  <c r="U126" i="12"/>
  <c r="AJ123" i="12"/>
  <c r="AK122" i="12"/>
  <c r="F113" i="12"/>
  <c r="K112" i="12"/>
  <c r="L112" i="12" s="1"/>
  <c r="M112" i="12" s="1"/>
  <c r="N112" i="12" s="1"/>
  <c r="J110" i="12"/>
  <c r="AE110" i="12"/>
  <c r="AB114" i="12"/>
  <c r="AC114" i="12" s="1"/>
  <c r="AD114" i="12" s="1"/>
  <c r="Z124" i="12" l="1"/>
  <c r="Y125" i="12"/>
  <c r="W129" i="12"/>
  <c r="X129" i="12" s="1"/>
  <c r="R130" i="12"/>
  <c r="V126" i="12"/>
  <c r="U127" i="12"/>
  <c r="AJ124" i="12"/>
  <c r="AK123" i="12"/>
  <c r="F114" i="12"/>
  <c r="K113" i="12"/>
  <c r="L113" i="12" s="1"/>
  <c r="M113" i="12" s="1"/>
  <c r="N113" i="12" s="1"/>
  <c r="J111" i="12"/>
  <c r="AE111" i="12"/>
  <c r="AB115" i="12"/>
  <c r="AC115" i="12" s="1"/>
  <c r="AD115" i="12" s="1"/>
  <c r="Z125" i="12" l="1"/>
  <c r="Y126" i="12"/>
  <c r="R131" i="12"/>
  <c r="W130" i="12"/>
  <c r="X130" i="12" s="1"/>
  <c r="V127" i="12"/>
  <c r="U128" i="12"/>
  <c r="AJ125" i="12"/>
  <c r="AK124" i="12"/>
  <c r="F115" i="12"/>
  <c r="K114" i="12"/>
  <c r="L114" i="12" s="1"/>
  <c r="M114" i="12" s="1"/>
  <c r="N114" i="12" s="1"/>
  <c r="J112" i="12"/>
  <c r="AE112" i="12"/>
  <c r="AB116" i="12"/>
  <c r="AC116" i="12" s="1"/>
  <c r="AD116" i="12" s="1"/>
  <c r="Z126" i="12" l="1"/>
  <c r="Y127" i="12"/>
  <c r="V128" i="12"/>
  <c r="U129" i="12"/>
  <c r="W131" i="12"/>
  <c r="X131" i="12" s="1"/>
  <c r="R132" i="12"/>
  <c r="AJ126" i="12"/>
  <c r="AK125" i="12"/>
  <c r="F116" i="12"/>
  <c r="K115" i="12"/>
  <c r="L115" i="12" s="1"/>
  <c r="M115" i="12" s="1"/>
  <c r="N115" i="12" s="1"/>
  <c r="J113" i="12"/>
  <c r="AE113" i="12"/>
  <c r="AB117" i="12"/>
  <c r="AC117" i="12" s="1"/>
  <c r="AD117" i="12" s="1"/>
  <c r="Z127" i="12" l="1"/>
  <c r="Y128" i="12"/>
  <c r="W132" i="12"/>
  <c r="X132" i="12" s="1"/>
  <c r="R133" i="12"/>
  <c r="V129" i="12"/>
  <c r="U130" i="12"/>
  <c r="AJ127" i="12"/>
  <c r="AK126" i="12"/>
  <c r="F117" i="12"/>
  <c r="K116" i="12"/>
  <c r="L116" i="12" s="1"/>
  <c r="M116" i="12" s="1"/>
  <c r="N116" i="12" s="1"/>
  <c r="J114" i="12"/>
  <c r="AE114" i="12"/>
  <c r="AB118" i="12"/>
  <c r="AC118" i="12" s="1"/>
  <c r="AD118" i="12" s="1"/>
  <c r="Z128" i="12" l="1"/>
  <c r="Y129" i="12"/>
  <c r="V130" i="12"/>
  <c r="U131" i="12"/>
  <c r="W133" i="12"/>
  <c r="X133" i="12" s="1"/>
  <c r="R134" i="12"/>
  <c r="AJ128" i="12"/>
  <c r="AK127" i="12"/>
  <c r="F118" i="12"/>
  <c r="K117" i="12"/>
  <c r="L117" i="12" s="1"/>
  <c r="M117" i="12" s="1"/>
  <c r="N117" i="12" s="1"/>
  <c r="J115" i="12"/>
  <c r="AE115" i="12"/>
  <c r="AB119" i="12"/>
  <c r="AC119" i="12" s="1"/>
  <c r="AD119" i="12" s="1"/>
  <c r="Z129" i="12" l="1"/>
  <c r="Y130" i="12"/>
  <c r="R135" i="12"/>
  <c r="W134" i="12"/>
  <c r="X134" i="12" s="1"/>
  <c r="V131" i="12"/>
  <c r="U132" i="12"/>
  <c r="AJ129" i="12"/>
  <c r="AK128" i="12"/>
  <c r="F119" i="12"/>
  <c r="K118" i="12"/>
  <c r="L118" i="12" s="1"/>
  <c r="M118" i="12" s="1"/>
  <c r="N118" i="12" s="1"/>
  <c r="J116" i="12"/>
  <c r="AE116" i="12"/>
  <c r="AB120" i="12"/>
  <c r="AC120" i="12" s="1"/>
  <c r="AD120" i="12" s="1"/>
  <c r="Z130" i="12" l="1"/>
  <c r="Y131" i="12"/>
  <c r="V132" i="12"/>
  <c r="U133" i="12"/>
  <c r="W135" i="12"/>
  <c r="X135" i="12" s="1"/>
  <c r="R136" i="12"/>
  <c r="AJ130" i="12"/>
  <c r="AK129" i="12"/>
  <c r="F120" i="12"/>
  <c r="K119" i="12"/>
  <c r="L119" i="12" s="1"/>
  <c r="M119" i="12" s="1"/>
  <c r="N119" i="12" s="1"/>
  <c r="J117" i="12"/>
  <c r="AE117" i="12"/>
  <c r="AB121" i="12"/>
  <c r="AC121" i="12" s="1"/>
  <c r="AD121" i="12" s="1"/>
  <c r="Z131" i="12" l="1"/>
  <c r="Y132" i="12"/>
  <c r="W136" i="12"/>
  <c r="X136" i="12" s="1"/>
  <c r="R137" i="12"/>
  <c r="U134" i="12"/>
  <c r="V133" i="12"/>
  <c r="AJ131" i="12"/>
  <c r="AK130" i="12"/>
  <c r="F121" i="12"/>
  <c r="K120" i="12"/>
  <c r="L120" i="12" s="1"/>
  <c r="M120" i="12" s="1"/>
  <c r="N120" i="12" s="1"/>
  <c r="J118" i="12"/>
  <c r="AE118" i="12"/>
  <c r="AB122" i="12"/>
  <c r="AC122" i="12" s="1"/>
  <c r="AD122" i="12" s="1"/>
  <c r="Z132" i="12" l="1"/>
  <c r="Y133" i="12"/>
  <c r="V134" i="12"/>
  <c r="U135" i="12"/>
  <c r="W137" i="12"/>
  <c r="X137" i="12" s="1"/>
  <c r="R138" i="12"/>
  <c r="AJ132" i="12"/>
  <c r="AK131" i="12"/>
  <c r="F122" i="12"/>
  <c r="K121" i="12"/>
  <c r="L121" i="12" s="1"/>
  <c r="M121" i="12" s="1"/>
  <c r="N121" i="12" s="1"/>
  <c r="J119" i="12"/>
  <c r="AE119" i="12"/>
  <c r="AB123" i="12"/>
  <c r="AC123" i="12" s="1"/>
  <c r="AD123" i="12" s="1"/>
  <c r="Z133" i="12" l="1"/>
  <c r="Y134" i="12"/>
  <c r="R139" i="12"/>
  <c r="W138" i="12"/>
  <c r="X138" i="12" s="1"/>
  <c r="U136" i="12"/>
  <c r="V135" i="12"/>
  <c r="AJ133" i="12"/>
  <c r="AK132" i="12"/>
  <c r="F123" i="12"/>
  <c r="K122" i="12"/>
  <c r="L122" i="12" s="1"/>
  <c r="M122" i="12" s="1"/>
  <c r="N122" i="12" s="1"/>
  <c r="J120" i="12"/>
  <c r="AE120" i="12"/>
  <c r="AB124" i="12"/>
  <c r="AC124" i="12" s="1"/>
  <c r="AD124" i="12" s="1"/>
  <c r="Z134" i="12" l="1"/>
  <c r="Y135" i="12"/>
  <c r="V136" i="12"/>
  <c r="U137" i="12"/>
  <c r="W139" i="12"/>
  <c r="X139" i="12" s="1"/>
  <c r="R140" i="12"/>
  <c r="AJ134" i="12"/>
  <c r="AK133" i="12"/>
  <c r="F124" i="12"/>
  <c r="K123" i="12"/>
  <c r="L123" i="12" s="1"/>
  <c r="M123" i="12" s="1"/>
  <c r="N123" i="12" s="1"/>
  <c r="J121" i="12"/>
  <c r="AE121" i="12"/>
  <c r="AB125" i="12"/>
  <c r="AC125" i="12" s="1"/>
  <c r="Z135" i="12" l="1"/>
  <c r="Y136" i="12"/>
  <c r="W140" i="12"/>
  <c r="X140" i="12" s="1"/>
  <c r="R141" i="12"/>
  <c r="V137" i="12"/>
  <c r="U138" i="12"/>
  <c r="AJ135" i="12"/>
  <c r="AK134" i="12"/>
  <c r="F125" i="12"/>
  <c r="K124" i="12"/>
  <c r="L124" i="12" s="1"/>
  <c r="M124" i="12" s="1"/>
  <c r="N124" i="12" s="1"/>
  <c r="AD125" i="12"/>
  <c r="J122" i="12"/>
  <c r="AE122" i="12"/>
  <c r="AB126" i="12"/>
  <c r="AC126" i="12" s="1"/>
  <c r="Z136" i="12" l="1"/>
  <c r="Y137" i="12"/>
  <c r="W141" i="12"/>
  <c r="X141" i="12" s="1"/>
  <c r="R142" i="12"/>
  <c r="V138" i="12"/>
  <c r="U139" i="12"/>
  <c r="AJ136" i="12"/>
  <c r="AK135" i="12"/>
  <c r="F126" i="12"/>
  <c r="F127" i="12" s="1"/>
  <c r="K125" i="12"/>
  <c r="L125" i="12" s="1"/>
  <c r="M125" i="12" s="1"/>
  <c r="N125" i="12" s="1"/>
  <c r="AD126" i="12"/>
  <c r="J123" i="12"/>
  <c r="AE123" i="12"/>
  <c r="AB127" i="12"/>
  <c r="AC127" i="12" s="1"/>
  <c r="Z137" i="12" l="1"/>
  <c r="Y138" i="12"/>
  <c r="V139" i="12"/>
  <c r="U140" i="12"/>
  <c r="R143" i="12"/>
  <c r="W142" i="12"/>
  <c r="X142" i="12" s="1"/>
  <c r="AD127" i="12"/>
  <c r="AJ137" i="12"/>
  <c r="AK136" i="12"/>
  <c r="K126" i="12"/>
  <c r="L126" i="12" s="1"/>
  <c r="M126" i="12" s="1"/>
  <c r="N126" i="12" s="1"/>
  <c r="F128" i="12"/>
  <c r="K127" i="12"/>
  <c r="J124" i="12"/>
  <c r="AE124" i="12"/>
  <c r="AB128" i="12"/>
  <c r="AC128" i="12" s="1"/>
  <c r="Z138" i="12" l="1"/>
  <c r="Y139" i="12"/>
  <c r="W143" i="12"/>
  <c r="X143" i="12" s="1"/>
  <c r="R144" i="12"/>
  <c r="V140" i="12"/>
  <c r="U141" i="12"/>
  <c r="AD128" i="12"/>
  <c r="L127" i="12"/>
  <c r="M127" i="12" s="1"/>
  <c r="N127" i="12" s="1"/>
  <c r="AJ138" i="12"/>
  <c r="AK137" i="12"/>
  <c r="F129" i="12"/>
  <c r="K128" i="12"/>
  <c r="L128" i="12" s="1"/>
  <c r="J125" i="12"/>
  <c r="AE125" i="12"/>
  <c r="AB129" i="12"/>
  <c r="AC129" i="12" s="1"/>
  <c r="Z139" i="12" l="1"/>
  <c r="Y140" i="12"/>
  <c r="V141" i="12"/>
  <c r="U142" i="12"/>
  <c r="W144" i="12"/>
  <c r="X144" i="12" s="1"/>
  <c r="R145" i="12"/>
  <c r="AD129" i="12"/>
  <c r="AJ139" i="12"/>
  <c r="AK138" i="12"/>
  <c r="F130" i="12"/>
  <c r="M128" i="12"/>
  <c r="N128" i="12" s="1"/>
  <c r="K129" i="12"/>
  <c r="L129" i="12" s="1"/>
  <c r="AO7" i="12"/>
  <c r="AR7" i="12" s="1"/>
  <c r="J126" i="12"/>
  <c r="AE126" i="12"/>
  <c r="AB130" i="12"/>
  <c r="AC130" i="12" s="1"/>
  <c r="Z140" i="12" l="1"/>
  <c r="Y141" i="12"/>
  <c r="W145" i="12"/>
  <c r="X145" i="12" s="1"/>
  <c r="R146" i="12"/>
  <c r="V142" i="12"/>
  <c r="U143" i="12"/>
  <c r="AD130" i="12"/>
  <c r="F131" i="12"/>
  <c r="AJ140" i="12"/>
  <c r="AK139" i="12"/>
  <c r="M129" i="12"/>
  <c r="N129" i="12" s="1"/>
  <c r="K130" i="12"/>
  <c r="L130" i="12" s="1"/>
  <c r="J127" i="12"/>
  <c r="AE127" i="12"/>
  <c r="AB131" i="12"/>
  <c r="AC131" i="12" s="1"/>
  <c r="AD131" i="12" s="1"/>
  <c r="Z141" i="12" l="1"/>
  <c r="Y142" i="12"/>
  <c r="V143" i="12"/>
  <c r="U144" i="12"/>
  <c r="R147" i="12"/>
  <c r="W146" i="12"/>
  <c r="X146" i="12" s="1"/>
  <c r="AJ141" i="12"/>
  <c r="AK140" i="12"/>
  <c r="F132" i="12"/>
  <c r="M130" i="12"/>
  <c r="N130" i="12" s="1"/>
  <c r="K131" i="12"/>
  <c r="L131" i="12" s="1"/>
  <c r="J128" i="12"/>
  <c r="AE128" i="12"/>
  <c r="AB132" i="12"/>
  <c r="AC132" i="12" s="1"/>
  <c r="AD132" i="12" s="1"/>
  <c r="Z142" i="12" l="1"/>
  <c r="Y143" i="12"/>
  <c r="W147" i="12"/>
  <c r="X147" i="12" s="1"/>
  <c r="R148" i="12"/>
  <c r="V144" i="12"/>
  <c r="U145" i="12"/>
  <c r="AJ142" i="12"/>
  <c r="AK141" i="12"/>
  <c r="F133" i="12"/>
  <c r="M131" i="12"/>
  <c r="N131" i="12" s="1"/>
  <c r="K132" i="12"/>
  <c r="L132" i="12" s="1"/>
  <c r="J129" i="12"/>
  <c r="AE129" i="12"/>
  <c r="AB133" i="12"/>
  <c r="AC133" i="12" s="1"/>
  <c r="AD133" i="12" s="1"/>
  <c r="Z143" i="12" l="1"/>
  <c r="Y144" i="12"/>
  <c r="U146" i="12"/>
  <c r="V145" i="12"/>
  <c r="W148" i="12"/>
  <c r="X148" i="12" s="1"/>
  <c r="R149" i="12"/>
  <c r="AJ143" i="12"/>
  <c r="AK142" i="12"/>
  <c r="F134" i="12"/>
  <c r="M132" i="12"/>
  <c r="N132" i="12" s="1"/>
  <c r="K133" i="12"/>
  <c r="L133" i="12" s="1"/>
  <c r="J130" i="12"/>
  <c r="AE130" i="12"/>
  <c r="AB134" i="12"/>
  <c r="AC134" i="12" s="1"/>
  <c r="AD134" i="12" s="1"/>
  <c r="Z144" i="12" l="1"/>
  <c r="Y145" i="12"/>
  <c r="W149" i="12"/>
  <c r="X149" i="12" s="1"/>
  <c r="R150" i="12"/>
  <c r="V146" i="12"/>
  <c r="U147" i="12"/>
  <c r="AJ144" i="12"/>
  <c r="AK143" i="12"/>
  <c r="F135" i="12"/>
  <c r="M133" i="12"/>
  <c r="N133" i="12" s="1"/>
  <c r="K134" i="12"/>
  <c r="L134" i="12" s="1"/>
  <c r="J131" i="12"/>
  <c r="AE131" i="12"/>
  <c r="AB135" i="12"/>
  <c r="AC135" i="12" s="1"/>
  <c r="AD135" i="12" s="1"/>
  <c r="Z145" i="12" l="1"/>
  <c r="Y146" i="12"/>
  <c r="U148" i="12"/>
  <c r="V147" i="12"/>
  <c r="W150" i="12"/>
  <c r="X150" i="12" s="1"/>
  <c r="R151" i="12"/>
  <c r="F136" i="12"/>
  <c r="AJ145" i="12"/>
  <c r="AK144" i="12"/>
  <c r="M134" i="12"/>
  <c r="N134" i="12" s="1"/>
  <c r="K135" i="12"/>
  <c r="L135" i="12" s="1"/>
  <c r="J132" i="12"/>
  <c r="AE132" i="12"/>
  <c r="AB136" i="12"/>
  <c r="AC136" i="12" s="1"/>
  <c r="AD136" i="12" s="1"/>
  <c r="Z146" i="12" l="1"/>
  <c r="Y147" i="12"/>
  <c r="W151" i="12"/>
  <c r="X151" i="12" s="1"/>
  <c r="R152" i="12"/>
  <c r="V148" i="12"/>
  <c r="U149" i="12"/>
  <c r="AJ146" i="12"/>
  <c r="AK145" i="12"/>
  <c r="F137" i="12"/>
  <c r="M135" i="12"/>
  <c r="N135" i="12" s="1"/>
  <c r="K136" i="12"/>
  <c r="L136" i="12" s="1"/>
  <c r="J133" i="12"/>
  <c r="AE133" i="12"/>
  <c r="AB137" i="12"/>
  <c r="AC137" i="12" s="1"/>
  <c r="AD137" i="12" s="1"/>
  <c r="Z147" i="12" l="1"/>
  <c r="Y148" i="12"/>
  <c r="R153" i="12"/>
  <c r="W152" i="12"/>
  <c r="X152" i="12" s="1"/>
  <c r="V149" i="12"/>
  <c r="U150" i="12"/>
  <c r="M136" i="12"/>
  <c r="N136" i="12" s="1"/>
  <c r="AJ147" i="12"/>
  <c r="AK146" i="12"/>
  <c r="F138" i="12"/>
  <c r="K137" i="12"/>
  <c r="L137" i="12" s="1"/>
  <c r="J134" i="12"/>
  <c r="AE134" i="12"/>
  <c r="AB138" i="12"/>
  <c r="AC138" i="12" s="1"/>
  <c r="AD138" i="12" s="1"/>
  <c r="Z148" i="12" l="1"/>
  <c r="Y149" i="12"/>
  <c r="V150" i="12"/>
  <c r="U151" i="12"/>
  <c r="W153" i="12"/>
  <c r="X153" i="12" s="1"/>
  <c r="R154" i="12"/>
  <c r="M137" i="12"/>
  <c r="N137" i="12" s="1"/>
  <c r="F139" i="12"/>
  <c r="AJ148" i="12"/>
  <c r="AK147" i="12"/>
  <c r="K138" i="12"/>
  <c r="L138" i="12" s="1"/>
  <c r="J135" i="12"/>
  <c r="AE135" i="12"/>
  <c r="AB139" i="12"/>
  <c r="AC139" i="12" s="1"/>
  <c r="AD139" i="12" s="1"/>
  <c r="Z149" i="12" l="1"/>
  <c r="Y150" i="12"/>
  <c r="V151" i="12"/>
  <c r="U152" i="12"/>
  <c r="R155" i="12"/>
  <c r="W154" i="12"/>
  <c r="X154" i="12" s="1"/>
  <c r="M138" i="12"/>
  <c r="N138" i="12" s="1"/>
  <c r="AJ149" i="12"/>
  <c r="AK148" i="12"/>
  <c r="F140" i="12"/>
  <c r="K139" i="12"/>
  <c r="L139" i="12" s="1"/>
  <c r="J136" i="12"/>
  <c r="AE136" i="12"/>
  <c r="AB140" i="12"/>
  <c r="AC140" i="12" s="1"/>
  <c r="AD140" i="12" s="1"/>
  <c r="Z150" i="12" l="1"/>
  <c r="Y151" i="12"/>
  <c r="W155" i="12"/>
  <c r="X155" i="12" s="1"/>
  <c r="R156" i="12"/>
  <c r="V152" i="12"/>
  <c r="U153" i="12"/>
  <c r="M139" i="12"/>
  <c r="N139" i="12" s="1"/>
  <c r="AJ150" i="12"/>
  <c r="AK149" i="12"/>
  <c r="F141" i="12"/>
  <c r="K140" i="12"/>
  <c r="L140" i="12" s="1"/>
  <c r="J137" i="12"/>
  <c r="AE137" i="12"/>
  <c r="AB141" i="12"/>
  <c r="AC141" i="12" s="1"/>
  <c r="AD141" i="12" s="1"/>
  <c r="Z151" i="12" l="1"/>
  <c r="Y152" i="12"/>
  <c r="V153" i="12"/>
  <c r="U154" i="12"/>
  <c r="W156" i="12"/>
  <c r="X156" i="12" s="1"/>
  <c r="R157" i="12"/>
  <c r="M140" i="12"/>
  <c r="N140" i="12" s="1"/>
  <c r="AJ151" i="12"/>
  <c r="AK150" i="12"/>
  <c r="F142" i="12"/>
  <c r="K141" i="12"/>
  <c r="L141" i="12" s="1"/>
  <c r="J138" i="12"/>
  <c r="AE138" i="12"/>
  <c r="AB142" i="12"/>
  <c r="AC142" i="12" s="1"/>
  <c r="AD142" i="12" s="1"/>
  <c r="Z152" i="12" l="1"/>
  <c r="Y153" i="12"/>
  <c r="M141" i="12"/>
  <c r="N141" i="12" s="1"/>
  <c r="W157" i="12"/>
  <c r="X157" i="12" s="1"/>
  <c r="R158" i="12"/>
  <c r="V154" i="12"/>
  <c r="U155" i="12"/>
  <c r="AJ152" i="12"/>
  <c r="AK151" i="12"/>
  <c r="F143" i="12"/>
  <c r="K142" i="12"/>
  <c r="L142" i="12" s="1"/>
  <c r="J139" i="12"/>
  <c r="AE139" i="12"/>
  <c r="AB143" i="12"/>
  <c r="AC143" i="12" s="1"/>
  <c r="AD143" i="12" s="1"/>
  <c r="M142" i="12" l="1"/>
  <c r="N142" i="12" s="1"/>
  <c r="Z153" i="12"/>
  <c r="Y154" i="12"/>
  <c r="W158" i="12"/>
  <c r="X158" i="12" s="1"/>
  <c r="R159" i="12"/>
  <c r="V155" i="12"/>
  <c r="U156" i="12"/>
  <c r="AJ153" i="12"/>
  <c r="AK152" i="12"/>
  <c r="F144" i="12"/>
  <c r="K143" i="12"/>
  <c r="L143" i="12" s="1"/>
  <c r="M143" i="12" s="1"/>
  <c r="N143" i="12" s="1"/>
  <c r="J140" i="12"/>
  <c r="AE140" i="12"/>
  <c r="AB144" i="12"/>
  <c r="AC144" i="12" s="1"/>
  <c r="AD144" i="12" s="1"/>
  <c r="Z154" i="12" l="1"/>
  <c r="Y155" i="12"/>
  <c r="F145" i="12"/>
  <c r="V156" i="12"/>
  <c r="U157" i="12"/>
  <c r="W159" i="12"/>
  <c r="X159" i="12" s="1"/>
  <c r="R160" i="12"/>
  <c r="AJ154" i="12"/>
  <c r="AK153" i="12"/>
  <c r="K144" i="12"/>
  <c r="L144" i="12" s="1"/>
  <c r="M144" i="12" s="1"/>
  <c r="N144" i="12" s="1"/>
  <c r="J141" i="12"/>
  <c r="AE141" i="12"/>
  <c r="AB145" i="12"/>
  <c r="AC145" i="12" s="1"/>
  <c r="AD145" i="12" s="1"/>
  <c r="Z155" i="12" l="1"/>
  <c r="Y156" i="12"/>
  <c r="R161" i="12"/>
  <c r="W160" i="12"/>
  <c r="X160" i="12" s="1"/>
  <c r="V157" i="12"/>
  <c r="U158" i="12"/>
  <c r="F146" i="12"/>
  <c r="AJ155" i="12"/>
  <c r="AK154" i="12"/>
  <c r="K145" i="12"/>
  <c r="L145" i="12" s="1"/>
  <c r="M145" i="12" s="1"/>
  <c r="N145" i="12" s="1"/>
  <c r="J142" i="12"/>
  <c r="AE142" i="12"/>
  <c r="AB146" i="12"/>
  <c r="AC146" i="12" s="1"/>
  <c r="AD146" i="12" s="1"/>
  <c r="Z156" i="12" l="1"/>
  <c r="Y157" i="12"/>
  <c r="V158" i="12"/>
  <c r="U159" i="12"/>
  <c r="R162" i="12"/>
  <c r="W161" i="12"/>
  <c r="X161" i="12" s="1"/>
  <c r="AJ156" i="12"/>
  <c r="AK155" i="12"/>
  <c r="F147" i="12"/>
  <c r="K146" i="12"/>
  <c r="L146" i="12" s="1"/>
  <c r="M146" i="12" s="1"/>
  <c r="N146" i="12" s="1"/>
  <c r="J143" i="12"/>
  <c r="AE143" i="12"/>
  <c r="AB147" i="12"/>
  <c r="AC147" i="12" s="1"/>
  <c r="AD147" i="12" s="1"/>
  <c r="Z157" i="12" l="1"/>
  <c r="Y158" i="12"/>
  <c r="R163" i="12"/>
  <c r="W162" i="12"/>
  <c r="X162" i="12" s="1"/>
  <c r="V159" i="12"/>
  <c r="U160" i="12"/>
  <c r="F148" i="12"/>
  <c r="AJ157" i="12"/>
  <c r="AK156" i="12"/>
  <c r="K147" i="12"/>
  <c r="L147" i="12" s="1"/>
  <c r="M147" i="12" s="1"/>
  <c r="N147" i="12" s="1"/>
  <c r="J144" i="12"/>
  <c r="AE144" i="12"/>
  <c r="AB148" i="12"/>
  <c r="AC148" i="12" s="1"/>
  <c r="AD148" i="12" s="1"/>
  <c r="Z158" i="12" l="1"/>
  <c r="Y159" i="12"/>
  <c r="R164" i="12"/>
  <c r="W163" i="12"/>
  <c r="X163" i="12" s="1"/>
  <c r="V160" i="12"/>
  <c r="U161" i="12"/>
  <c r="AJ158" i="12"/>
  <c r="AK157" i="12"/>
  <c r="F149" i="12"/>
  <c r="K148" i="12"/>
  <c r="L148" i="12" s="1"/>
  <c r="M148" i="12" s="1"/>
  <c r="N148" i="12" s="1"/>
  <c r="J145" i="12"/>
  <c r="AE145" i="12"/>
  <c r="AB149" i="12"/>
  <c r="AC149" i="12" s="1"/>
  <c r="AD149" i="12" s="1"/>
  <c r="Z159" i="12" l="1"/>
  <c r="Y160" i="12"/>
  <c r="V161" i="12"/>
  <c r="U162" i="12"/>
  <c r="R165" i="12"/>
  <c r="W164" i="12"/>
  <c r="X164" i="12" s="1"/>
  <c r="AJ159" i="12"/>
  <c r="AK158" i="12"/>
  <c r="F150" i="12"/>
  <c r="K149" i="12"/>
  <c r="L149" i="12" s="1"/>
  <c r="M149" i="12" s="1"/>
  <c r="N149" i="12" s="1"/>
  <c r="J146" i="12"/>
  <c r="AE146" i="12"/>
  <c r="AB150" i="12"/>
  <c r="AC150" i="12" s="1"/>
  <c r="AD150" i="12" s="1"/>
  <c r="Z160" i="12" l="1"/>
  <c r="Y161" i="12"/>
  <c r="V162" i="12"/>
  <c r="U163" i="12"/>
  <c r="R166" i="12"/>
  <c r="W165" i="12"/>
  <c r="X165" i="12" s="1"/>
  <c r="AJ160" i="12"/>
  <c r="AK159" i="12"/>
  <c r="F151" i="12"/>
  <c r="K150" i="12"/>
  <c r="L150" i="12" s="1"/>
  <c r="M150" i="12" s="1"/>
  <c r="N150" i="12" s="1"/>
  <c r="J147" i="12"/>
  <c r="AE147" i="12"/>
  <c r="AB151" i="12"/>
  <c r="AC151" i="12" s="1"/>
  <c r="AD151" i="12" s="1"/>
  <c r="Z161" i="12" l="1"/>
  <c r="Y162" i="12"/>
  <c r="R167" i="12"/>
  <c r="W166" i="12"/>
  <c r="X166" i="12" s="1"/>
  <c r="V163" i="12"/>
  <c r="U164" i="12"/>
  <c r="AJ161" i="12"/>
  <c r="AK160" i="12"/>
  <c r="F152" i="12"/>
  <c r="K151" i="12"/>
  <c r="L151" i="12" s="1"/>
  <c r="M151" i="12" s="1"/>
  <c r="N151" i="12" s="1"/>
  <c r="J148" i="12"/>
  <c r="AE148" i="12"/>
  <c r="AB152" i="12"/>
  <c r="AC152" i="12" s="1"/>
  <c r="AD152" i="12" s="1"/>
  <c r="Z162" i="12" l="1"/>
  <c r="Y163" i="12"/>
  <c r="V164" i="12"/>
  <c r="U165" i="12"/>
  <c r="R168" i="12"/>
  <c r="W167" i="12"/>
  <c r="X167" i="12" s="1"/>
  <c r="AJ162" i="12"/>
  <c r="AK161" i="12"/>
  <c r="F153" i="12"/>
  <c r="K152" i="12"/>
  <c r="L152" i="12" s="1"/>
  <c r="M152" i="12" s="1"/>
  <c r="N152" i="12" s="1"/>
  <c r="J149" i="12"/>
  <c r="AE149" i="12"/>
  <c r="AB153" i="12"/>
  <c r="AC153" i="12" s="1"/>
  <c r="AD153" i="12" s="1"/>
  <c r="Z163" i="12" l="1"/>
  <c r="Y164" i="12"/>
  <c r="V165" i="12"/>
  <c r="U166" i="12"/>
  <c r="R169" i="12"/>
  <c r="W168" i="12"/>
  <c r="X168" i="12" s="1"/>
  <c r="AJ163" i="12"/>
  <c r="AK162" i="12"/>
  <c r="F154" i="12"/>
  <c r="K153" i="12"/>
  <c r="L153" i="12" s="1"/>
  <c r="M153" i="12" s="1"/>
  <c r="N153" i="12" s="1"/>
  <c r="J150" i="12"/>
  <c r="AE150" i="12"/>
  <c r="AB154" i="12"/>
  <c r="AC154" i="12" s="1"/>
  <c r="AD154" i="12" s="1"/>
  <c r="Z164" i="12" l="1"/>
  <c r="Y165" i="12"/>
  <c r="R170" i="12"/>
  <c r="W169" i="12"/>
  <c r="X169" i="12" s="1"/>
  <c r="V166" i="12"/>
  <c r="U167" i="12"/>
  <c r="AJ164" i="12"/>
  <c r="AK163" i="12"/>
  <c r="F155" i="12"/>
  <c r="K154" i="12"/>
  <c r="L154" i="12" s="1"/>
  <c r="M154" i="12" s="1"/>
  <c r="N154" i="12" s="1"/>
  <c r="J151" i="12"/>
  <c r="AE151" i="12"/>
  <c r="AB155" i="12"/>
  <c r="AC155" i="12" s="1"/>
  <c r="AD155" i="12" s="1"/>
  <c r="Z165" i="12" l="1"/>
  <c r="Y166" i="12"/>
  <c r="V167" i="12"/>
  <c r="U168" i="12"/>
  <c r="R171" i="12"/>
  <c r="W170" i="12"/>
  <c r="X170" i="12" s="1"/>
  <c r="AJ165" i="12"/>
  <c r="AK164" i="12"/>
  <c r="F156" i="12"/>
  <c r="K155" i="12"/>
  <c r="L155" i="12" s="1"/>
  <c r="M155" i="12" s="1"/>
  <c r="N155" i="12" s="1"/>
  <c r="J152" i="12"/>
  <c r="AE152" i="12"/>
  <c r="AB156" i="12"/>
  <c r="AC156" i="12" s="1"/>
  <c r="AD156" i="12" s="1"/>
  <c r="Z166" i="12" l="1"/>
  <c r="Y167" i="12"/>
  <c r="R172" i="12"/>
  <c r="W171" i="12"/>
  <c r="X171" i="12" s="1"/>
  <c r="V168" i="12"/>
  <c r="U169" i="12"/>
  <c r="AJ166" i="12"/>
  <c r="AK165" i="12"/>
  <c r="F157" i="12"/>
  <c r="K156" i="12"/>
  <c r="L156" i="12" s="1"/>
  <c r="M156" i="12" s="1"/>
  <c r="N156" i="12" s="1"/>
  <c r="J153" i="12"/>
  <c r="AE153" i="12"/>
  <c r="AB157" i="12"/>
  <c r="AC157" i="12" s="1"/>
  <c r="AD157" i="12" s="1"/>
  <c r="Z167" i="12" l="1"/>
  <c r="Y168" i="12"/>
  <c r="V169" i="12"/>
  <c r="U170" i="12"/>
  <c r="R173" i="12"/>
  <c r="W172" i="12"/>
  <c r="X172" i="12" s="1"/>
  <c r="AJ167" i="12"/>
  <c r="AK166" i="12"/>
  <c r="F158" i="12"/>
  <c r="K157" i="12"/>
  <c r="L157" i="12" s="1"/>
  <c r="M157" i="12" s="1"/>
  <c r="N157" i="12" s="1"/>
  <c r="J154" i="12"/>
  <c r="AE154" i="12"/>
  <c r="AB158" i="12"/>
  <c r="AC158" i="12" s="1"/>
  <c r="AD158" i="12" s="1"/>
  <c r="Z168" i="12" l="1"/>
  <c r="Y169" i="12"/>
  <c r="R174" i="12"/>
  <c r="W173" i="12"/>
  <c r="X173" i="12" s="1"/>
  <c r="V170" i="12"/>
  <c r="U171" i="12"/>
  <c r="AJ168" i="12"/>
  <c r="AK167" i="12"/>
  <c r="F159" i="12"/>
  <c r="K158" i="12"/>
  <c r="L158" i="12" s="1"/>
  <c r="M158" i="12" s="1"/>
  <c r="N158" i="12" s="1"/>
  <c r="J155" i="12"/>
  <c r="AE155" i="12"/>
  <c r="AB159" i="12"/>
  <c r="AC159" i="12" s="1"/>
  <c r="AD159" i="12" s="1"/>
  <c r="Z169" i="12" l="1"/>
  <c r="Y170" i="12"/>
  <c r="V171" i="12"/>
  <c r="U172" i="12"/>
  <c r="R175" i="12"/>
  <c r="W174" i="12"/>
  <c r="X174" i="12" s="1"/>
  <c r="AJ169" i="12"/>
  <c r="AK168" i="12"/>
  <c r="F160" i="12"/>
  <c r="K159" i="12"/>
  <c r="L159" i="12" s="1"/>
  <c r="M159" i="12" s="1"/>
  <c r="N159" i="12" s="1"/>
  <c r="J156" i="12"/>
  <c r="AE156" i="12"/>
  <c r="AB160" i="12"/>
  <c r="AC160" i="12" s="1"/>
  <c r="AD160" i="12" s="1"/>
  <c r="Z170" i="12" l="1"/>
  <c r="Y171" i="12"/>
  <c r="R176" i="12"/>
  <c r="W175" i="12"/>
  <c r="X175" i="12" s="1"/>
  <c r="V172" i="12"/>
  <c r="U173" i="12"/>
  <c r="AJ170" i="12"/>
  <c r="AK169" i="12"/>
  <c r="F161" i="12"/>
  <c r="K160" i="12"/>
  <c r="L160" i="12" s="1"/>
  <c r="M160" i="12" s="1"/>
  <c r="N160" i="12" s="1"/>
  <c r="J157" i="12"/>
  <c r="AE157" i="12"/>
  <c r="AB161" i="12"/>
  <c r="AC161" i="12" s="1"/>
  <c r="AD161" i="12" s="1"/>
  <c r="Z171" i="12" l="1"/>
  <c r="Y172" i="12"/>
  <c r="V173" i="12"/>
  <c r="U174" i="12"/>
  <c r="R177" i="12"/>
  <c r="W176" i="12"/>
  <c r="X176" i="12" s="1"/>
  <c r="AJ171" i="12"/>
  <c r="AK170" i="12"/>
  <c r="F162" i="12"/>
  <c r="K161" i="12"/>
  <c r="L161" i="12" s="1"/>
  <c r="M161" i="12" s="1"/>
  <c r="N161" i="12" s="1"/>
  <c r="J158" i="12"/>
  <c r="AE158" i="12"/>
  <c r="AB162" i="12"/>
  <c r="AC162" i="12" s="1"/>
  <c r="AD162" i="12" s="1"/>
  <c r="Z172" i="12" l="1"/>
  <c r="Y173" i="12"/>
  <c r="R178" i="12"/>
  <c r="W177" i="12"/>
  <c r="X177" i="12" s="1"/>
  <c r="V174" i="12"/>
  <c r="U175" i="12"/>
  <c r="AJ172" i="12"/>
  <c r="AK171" i="12"/>
  <c r="F163" i="12"/>
  <c r="K162" i="12"/>
  <c r="L162" i="12" s="1"/>
  <c r="M162" i="12" s="1"/>
  <c r="N162" i="12" s="1"/>
  <c r="J159" i="12"/>
  <c r="AE159" i="12"/>
  <c r="AB163" i="12"/>
  <c r="AC163" i="12" s="1"/>
  <c r="AD163" i="12" s="1"/>
  <c r="Z173" i="12" l="1"/>
  <c r="Y174" i="12"/>
  <c r="V175" i="12"/>
  <c r="U176" i="12"/>
  <c r="R179" i="12"/>
  <c r="W178" i="12"/>
  <c r="X178" i="12" s="1"/>
  <c r="AJ173" i="12"/>
  <c r="AK172" i="12"/>
  <c r="F164" i="12"/>
  <c r="K163" i="12"/>
  <c r="L163" i="12" s="1"/>
  <c r="M163" i="12" s="1"/>
  <c r="N163" i="12" s="1"/>
  <c r="J160" i="12"/>
  <c r="AE160" i="12"/>
  <c r="AB164" i="12"/>
  <c r="AC164" i="12" s="1"/>
  <c r="AD164" i="12" s="1"/>
  <c r="Z174" i="12" l="1"/>
  <c r="Y175" i="12"/>
  <c r="R180" i="12"/>
  <c r="W179" i="12"/>
  <c r="X179" i="12" s="1"/>
  <c r="V176" i="12"/>
  <c r="U177" i="12"/>
  <c r="AJ174" i="12"/>
  <c r="AK173" i="12"/>
  <c r="F165" i="12"/>
  <c r="K164" i="12"/>
  <c r="L164" i="12" s="1"/>
  <c r="M164" i="12" s="1"/>
  <c r="N164" i="12" s="1"/>
  <c r="J161" i="12"/>
  <c r="AE161" i="12"/>
  <c r="AB165" i="12"/>
  <c r="AC165" i="12" s="1"/>
  <c r="AD165" i="12" s="1"/>
  <c r="Z175" i="12" l="1"/>
  <c r="Y176" i="12"/>
  <c r="V177" i="12"/>
  <c r="U178" i="12"/>
  <c r="R181" i="12"/>
  <c r="W180" i="12"/>
  <c r="X180" i="12" s="1"/>
  <c r="AJ175" i="12"/>
  <c r="AK174" i="12"/>
  <c r="F166" i="12"/>
  <c r="K165" i="12"/>
  <c r="L165" i="12" s="1"/>
  <c r="M165" i="12" s="1"/>
  <c r="N165" i="12" s="1"/>
  <c r="J162" i="12"/>
  <c r="AE162" i="12"/>
  <c r="AB166" i="12"/>
  <c r="AC166" i="12" s="1"/>
  <c r="AD166" i="12" s="1"/>
  <c r="Z176" i="12" l="1"/>
  <c r="Y177" i="12"/>
  <c r="R182" i="12"/>
  <c r="W181" i="12"/>
  <c r="X181" i="12" s="1"/>
  <c r="V178" i="12"/>
  <c r="U179" i="12"/>
  <c r="AJ176" i="12"/>
  <c r="AK175" i="12"/>
  <c r="F167" i="12"/>
  <c r="K166" i="12"/>
  <c r="L166" i="12" s="1"/>
  <c r="M166" i="12" s="1"/>
  <c r="N166" i="12" s="1"/>
  <c r="J163" i="12"/>
  <c r="AE163" i="12"/>
  <c r="AB167" i="12"/>
  <c r="AC167" i="12" s="1"/>
  <c r="AD167" i="12" s="1"/>
  <c r="Z177" i="12" l="1"/>
  <c r="Y178" i="12"/>
  <c r="V179" i="12"/>
  <c r="U180" i="12"/>
  <c r="R183" i="12"/>
  <c r="W182" i="12"/>
  <c r="X182" i="12" s="1"/>
  <c r="AJ177" i="12"/>
  <c r="AK176" i="12"/>
  <c r="F168" i="12"/>
  <c r="K167" i="12"/>
  <c r="L167" i="12" s="1"/>
  <c r="M167" i="12" s="1"/>
  <c r="N167" i="12" s="1"/>
  <c r="J164" i="12"/>
  <c r="AE164" i="12"/>
  <c r="AB168" i="12"/>
  <c r="AC168" i="12" s="1"/>
  <c r="AD168" i="12" s="1"/>
  <c r="Z178" i="12" l="1"/>
  <c r="Y179" i="12"/>
  <c r="R184" i="12"/>
  <c r="W183" i="12"/>
  <c r="X183" i="12" s="1"/>
  <c r="V180" i="12"/>
  <c r="U181" i="12"/>
  <c r="AJ178" i="12"/>
  <c r="AK177" i="12"/>
  <c r="F169" i="12"/>
  <c r="K168" i="12"/>
  <c r="L168" i="12" s="1"/>
  <c r="M168" i="12" s="1"/>
  <c r="N168" i="12" s="1"/>
  <c r="J165" i="12"/>
  <c r="AE165" i="12"/>
  <c r="AB169" i="12"/>
  <c r="AC169" i="12" s="1"/>
  <c r="AD169" i="12" s="1"/>
  <c r="Z179" i="12" l="1"/>
  <c r="Y180" i="12"/>
  <c r="V181" i="12"/>
  <c r="U182" i="12"/>
  <c r="R185" i="12"/>
  <c r="W184" i="12"/>
  <c r="X184" i="12" s="1"/>
  <c r="AJ179" i="12"/>
  <c r="AK178" i="12"/>
  <c r="F170" i="12"/>
  <c r="K169" i="12"/>
  <c r="L169" i="12" s="1"/>
  <c r="M169" i="12" s="1"/>
  <c r="N169" i="12" s="1"/>
  <c r="J166" i="12"/>
  <c r="AE166" i="12"/>
  <c r="AB170" i="12"/>
  <c r="AC170" i="12" s="1"/>
  <c r="AD170" i="12" s="1"/>
  <c r="Z180" i="12" l="1"/>
  <c r="Y181" i="12"/>
  <c r="R186" i="12"/>
  <c r="W185" i="12"/>
  <c r="X185" i="12" s="1"/>
  <c r="V182" i="12"/>
  <c r="U183" i="12"/>
  <c r="AJ180" i="12"/>
  <c r="AK179" i="12"/>
  <c r="F171" i="12"/>
  <c r="K170" i="12"/>
  <c r="L170" i="12" s="1"/>
  <c r="M170" i="12" s="1"/>
  <c r="N170" i="12" s="1"/>
  <c r="J167" i="12"/>
  <c r="AE167" i="12"/>
  <c r="AB171" i="12"/>
  <c r="AC171" i="12" s="1"/>
  <c r="AD171" i="12" s="1"/>
  <c r="Z181" i="12" l="1"/>
  <c r="Y182" i="12"/>
  <c r="V183" i="12"/>
  <c r="U184" i="12"/>
  <c r="R187" i="12"/>
  <c r="W186" i="12"/>
  <c r="X186" i="12" s="1"/>
  <c r="AJ181" i="12"/>
  <c r="AK180" i="12"/>
  <c r="F172" i="12"/>
  <c r="K171" i="12"/>
  <c r="L171" i="12" s="1"/>
  <c r="M171" i="12" s="1"/>
  <c r="N171" i="12" s="1"/>
  <c r="J168" i="12"/>
  <c r="AE168" i="12"/>
  <c r="AB172" i="12"/>
  <c r="AC172" i="12" s="1"/>
  <c r="AD172" i="12" s="1"/>
  <c r="Z182" i="12" l="1"/>
  <c r="Y183" i="12"/>
  <c r="V184" i="12"/>
  <c r="U185" i="12"/>
  <c r="R188" i="12"/>
  <c r="W187" i="12"/>
  <c r="X187" i="12" s="1"/>
  <c r="AJ182" i="12"/>
  <c r="AK181" i="12"/>
  <c r="F173" i="12"/>
  <c r="K172" i="12"/>
  <c r="L172" i="12" s="1"/>
  <c r="M172" i="12" s="1"/>
  <c r="N172" i="12" s="1"/>
  <c r="J169" i="12"/>
  <c r="AE169" i="12"/>
  <c r="AB173" i="12"/>
  <c r="AC173" i="12" s="1"/>
  <c r="AD173" i="12" s="1"/>
  <c r="Z183" i="12" l="1"/>
  <c r="Y184" i="12"/>
  <c r="R189" i="12"/>
  <c r="W188" i="12"/>
  <c r="X188" i="12" s="1"/>
  <c r="V185" i="12"/>
  <c r="U186" i="12"/>
  <c r="AJ183" i="12"/>
  <c r="AK182" i="12"/>
  <c r="F174" i="12"/>
  <c r="K173" i="12"/>
  <c r="L173" i="12" s="1"/>
  <c r="M173" i="12" s="1"/>
  <c r="N173" i="12" s="1"/>
  <c r="J170" i="12"/>
  <c r="AE170" i="12"/>
  <c r="AB174" i="12"/>
  <c r="AC174" i="12" s="1"/>
  <c r="AD174" i="12" s="1"/>
  <c r="Z184" i="12" l="1"/>
  <c r="Y185" i="12"/>
  <c r="V186" i="12"/>
  <c r="U187" i="12"/>
  <c r="R190" i="12"/>
  <c r="W189" i="12"/>
  <c r="X189" i="12" s="1"/>
  <c r="AJ184" i="12"/>
  <c r="AK183" i="12"/>
  <c r="F175" i="12"/>
  <c r="K174" i="12"/>
  <c r="L174" i="12" s="1"/>
  <c r="M174" i="12" s="1"/>
  <c r="N174" i="12" s="1"/>
  <c r="J171" i="12"/>
  <c r="AE171" i="12"/>
  <c r="AB175" i="12"/>
  <c r="AC175" i="12" s="1"/>
  <c r="AD175" i="12" s="1"/>
  <c r="Z185" i="12" l="1"/>
  <c r="Y186" i="12"/>
  <c r="V187" i="12"/>
  <c r="U188" i="12"/>
  <c r="R191" i="12"/>
  <c r="W190" i="12"/>
  <c r="X190" i="12" s="1"/>
  <c r="AJ185" i="12"/>
  <c r="AK184" i="12"/>
  <c r="F176" i="12"/>
  <c r="K175" i="12"/>
  <c r="L175" i="12" s="1"/>
  <c r="M175" i="12" s="1"/>
  <c r="N175" i="12" s="1"/>
  <c r="J172" i="12"/>
  <c r="AE172" i="12"/>
  <c r="AB176" i="12"/>
  <c r="AC176" i="12" s="1"/>
  <c r="AD176" i="12" s="1"/>
  <c r="Z186" i="12" l="1"/>
  <c r="Y187" i="12"/>
  <c r="V188" i="12"/>
  <c r="U189" i="12"/>
  <c r="R192" i="12"/>
  <c r="W191" i="12"/>
  <c r="X191" i="12" s="1"/>
  <c r="AJ186" i="12"/>
  <c r="AK185" i="12"/>
  <c r="F177" i="12"/>
  <c r="K176" i="12"/>
  <c r="L176" i="12" s="1"/>
  <c r="M176" i="12" s="1"/>
  <c r="N176" i="12" s="1"/>
  <c r="J173" i="12"/>
  <c r="AE173" i="12"/>
  <c r="AB177" i="12"/>
  <c r="AC177" i="12" s="1"/>
  <c r="AD177" i="12" s="1"/>
  <c r="Z187" i="12" l="1"/>
  <c r="Y188" i="12"/>
  <c r="R193" i="12"/>
  <c r="W192" i="12"/>
  <c r="X192" i="12" s="1"/>
  <c r="V189" i="12"/>
  <c r="U190" i="12"/>
  <c r="AJ187" i="12"/>
  <c r="AK186" i="12"/>
  <c r="F178" i="12"/>
  <c r="K177" i="12"/>
  <c r="L177" i="12" s="1"/>
  <c r="M177" i="12" s="1"/>
  <c r="N177" i="12" s="1"/>
  <c r="J174" i="12"/>
  <c r="AE174" i="12"/>
  <c r="AB178" i="12"/>
  <c r="AC178" i="12" s="1"/>
  <c r="AD178" i="12" s="1"/>
  <c r="Z188" i="12" l="1"/>
  <c r="Y189" i="12"/>
  <c r="V190" i="12"/>
  <c r="U191" i="12"/>
  <c r="R194" i="12"/>
  <c r="W193" i="12"/>
  <c r="X193" i="12" s="1"/>
  <c r="AJ188" i="12"/>
  <c r="AK187" i="12"/>
  <c r="F179" i="12"/>
  <c r="K178" i="12"/>
  <c r="L178" i="12" s="1"/>
  <c r="M178" i="12" s="1"/>
  <c r="N178" i="12" s="1"/>
  <c r="J175" i="12"/>
  <c r="AE175" i="12"/>
  <c r="AB179" i="12"/>
  <c r="AC179" i="12" s="1"/>
  <c r="AD179" i="12" s="1"/>
  <c r="Z189" i="12" l="1"/>
  <c r="Y190" i="12"/>
  <c r="R195" i="12"/>
  <c r="W194" i="12"/>
  <c r="X194" i="12" s="1"/>
  <c r="V191" i="12"/>
  <c r="U192" i="12"/>
  <c r="AJ189" i="12"/>
  <c r="AK188" i="12"/>
  <c r="F180" i="12"/>
  <c r="K179" i="12"/>
  <c r="L179" i="12" s="1"/>
  <c r="M179" i="12" s="1"/>
  <c r="N179" i="12" s="1"/>
  <c r="J176" i="12"/>
  <c r="AE176" i="12"/>
  <c r="AB180" i="12"/>
  <c r="AC180" i="12" s="1"/>
  <c r="AD180" i="12" s="1"/>
  <c r="Z190" i="12" l="1"/>
  <c r="Y191" i="12"/>
  <c r="V192" i="12"/>
  <c r="U193" i="12"/>
  <c r="R196" i="12"/>
  <c r="W195" i="12"/>
  <c r="X195" i="12" s="1"/>
  <c r="AJ190" i="12"/>
  <c r="AK189" i="12"/>
  <c r="F181" i="12"/>
  <c r="K180" i="12"/>
  <c r="L180" i="12" s="1"/>
  <c r="M180" i="12" s="1"/>
  <c r="N180" i="12" s="1"/>
  <c r="J177" i="12"/>
  <c r="AE177" i="12"/>
  <c r="AB181" i="12"/>
  <c r="AC181" i="12" s="1"/>
  <c r="AD181" i="12" s="1"/>
  <c r="Z191" i="12" l="1"/>
  <c r="Y192" i="12"/>
  <c r="R197" i="12"/>
  <c r="W196" i="12"/>
  <c r="X196" i="12" s="1"/>
  <c r="V193" i="12"/>
  <c r="U194" i="12"/>
  <c r="AJ191" i="12"/>
  <c r="AK190" i="12"/>
  <c r="F182" i="12"/>
  <c r="K181" i="12"/>
  <c r="L181" i="12" s="1"/>
  <c r="M181" i="12" s="1"/>
  <c r="N181" i="12" s="1"/>
  <c r="J178" i="12"/>
  <c r="AE178" i="12"/>
  <c r="AB182" i="12"/>
  <c r="AC182" i="12" s="1"/>
  <c r="AD182" i="12" s="1"/>
  <c r="Z192" i="12" l="1"/>
  <c r="Y193" i="12"/>
  <c r="V194" i="12"/>
  <c r="U195" i="12"/>
  <c r="R198" i="12"/>
  <c r="W197" i="12"/>
  <c r="X197" i="12" s="1"/>
  <c r="AJ192" i="12"/>
  <c r="AK191" i="12"/>
  <c r="F183" i="12"/>
  <c r="K182" i="12"/>
  <c r="L182" i="12" s="1"/>
  <c r="M182" i="12" s="1"/>
  <c r="N182" i="12" s="1"/>
  <c r="J179" i="12"/>
  <c r="AE179" i="12"/>
  <c r="AB183" i="12"/>
  <c r="AC183" i="12" s="1"/>
  <c r="AD183" i="12" s="1"/>
  <c r="Z193" i="12" l="1"/>
  <c r="Y194" i="12"/>
  <c r="R199" i="12"/>
  <c r="W198" i="12"/>
  <c r="X198" i="12" s="1"/>
  <c r="V195" i="12"/>
  <c r="U196" i="12"/>
  <c r="AJ193" i="12"/>
  <c r="AK192" i="12"/>
  <c r="K183" i="12"/>
  <c r="L183" i="12" s="1"/>
  <c r="M183" i="12" s="1"/>
  <c r="N183" i="12" s="1"/>
  <c r="F184" i="12"/>
  <c r="J180" i="12"/>
  <c r="AE180" i="12"/>
  <c r="AB184" i="12"/>
  <c r="AC184" i="12" s="1"/>
  <c r="AD184" i="12" s="1"/>
  <c r="Z194" i="12" l="1"/>
  <c r="Y195" i="12"/>
  <c r="V196" i="12"/>
  <c r="U197" i="12"/>
  <c r="R200" i="12"/>
  <c r="W199" i="12"/>
  <c r="X199" i="12" s="1"/>
  <c r="AJ194" i="12"/>
  <c r="AK193" i="12"/>
  <c r="F185" i="12"/>
  <c r="K184" i="12"/>
  <c r="L184" i="12" s="1"/>
  <c r="M184" i="12" s="1"/>
  <c r="N184" i="12" s="1"/>
  <c r="J181" i="12"/>
  <c r="AE181" i="12"/>
  <c r="AB185" i="12"/>
  <c r="AC185" i="12" s="1"/>
  <c r="AD185" i="12" s="1"/>
  <c r="Z195" i="12" l="1"/>
  <c r="Y196" i="12"/>
  <c r="W200" i="12"/>
  <c r="X200" i="12" s="1"/>
  <c r="R201" i="12"/>
  <c r="V197" i="12"/>
  <c r="U198" i="12"/>
  <c r="AJ195" i="12"/>
  <c r="AK194" i="12"/>
  <c r="F186" i="12"/>
  <c r="K185" i="12"/>
  <c r="L185" i="12" s="1"/>
  <c r="M185" i="12" s="1"/>
  <c r="N185" i="12" s="1"/>
  <c r="J182" i="12"/>
  <c r="AE182" i="12"/>
  <c r="AB186" i="12"/>
  <c r="AC186" i="12" s="1"/>
  <c r="AD186" i="12" s="1"/>
  <c r="Z196" i="12" l="1"/>
  <c r="Y197" i="12"/>
  <c r="W201" i="12"/>
  <c r="X201" i="12" s="1"/>
  <c r="R202" i="12"/>
  <c r="V198" i="12"/>
  <c r="U199" i="12"/>
  <c r="AJ196" i="12"/>
  <c r="AK195" i="12"/>
  <c r="F187" i="12"/>
  <c r="K186" i="12"/>
  <c r="L186" i="12" s="1"/>
  <c r="M186" i="12" s="1"/>
  <c r="N186" i="12" s="1"/>
  <c r="J183" i="12"/>
  <c r="AE183" i="12"/>
  <c r="AB187" i="12"/>
  <c r="AC187" i="12" s="1"/>
  <c r="AD187" i="12" s="1"/>
  <c r="Z197" i="12" l="1"/>
  <c r="Y198" i="12"/>
  <c r="V199" i="12"/>
  <c r="U200" i="12"/>
  <c r="W202" i="12"/>
  <c r="X202" i="12" s="1"/>
  <c r="R203" i="12"/>
  <c r="AJ197" i="12"/>
  <c r="AK196" i="12"/>
  <c r="F188" i="12"/>
  <c r="K187" i="12"/>
  <c r="L187" i="12" s="1"/>
  <c r="M187" i="12" s="1"/>
  <c r="N187" i="12" s="1"/>
  <c r="J184" i="12"/>
  <c r="AE184" i="12"/>
  <c r="AB188" i="12"/>
  <c r="AC188" i="12" s="1"/>
  <c r="AD188" i="12" s="1"/>
  <c r="Z198" i="12" l="1"/>
  <c r="Y199" i="12"/>
  <c r="W203" i="12"/>
  <c r="X203" i="12" s="1"/>
  <c r="R204" i="12"/>
  <c r="V200" i="12"/>
  <c r="U201" i="12"/>
  <c r="AJ198" i="12"/>
  <c r="AK197" i="12"/>
  <c r="F189" i="12"/>
  <c r="K188" i="12"/>
  <c r="L188" i="12" s="1"/>
  <c r="M188" i="12" s="1"/>
  <c r="N188" i="12" s="1"/>
  <c r="J185" i="12"/>
  <c r="AE185" i="12"/>
  <c r="AB189" i="12"/>
  <c r="AC189" i="12" s="1"/>
  <c r="AD189" i="12" s="1"/>
  <c r="Z199" i="12" l="1"/>
  <c r="Y200" i="12"/>
  <c r="W204" i="12"/>
  <c r="X204" i="12" s="1"/>
  <c r="R205" i="12"/>
  <c r="V201" i="12"/>
  <c r="U202" i="12"/>
  <c r="AJ199" i="12"/>
  <c r="AK198" i="12"/>
  <c r="K189" i="12"/>
  <c r="L189" i="12" s="1"/>
  <c r="M189" i="12" s="1"/>
  <c r="N189" i="12" s="1"/>
  <c r="F190" i="12"/>
  <c r="J186" i="12"/>
  <c r="AE186" i="12"/>
  <c r="AB190" i="12"/>
  <c r="AC190" i="12" s="1"/>
  <c r="AD190" i="12" s="1"/>
  <c r="Z200" i="12" l="1"/>
  <c r="Y201" i="12"/>
  <c r="W205" i="12"/>
  <c r="X205" i="12" s="1"/>
  <c r="R206" i="12"/>
  <c r="V202" i="12"/>
  <c r="U203" i="12"/>
  <c r="AJ200" i="12"/>
  <c r="AK199" i="12"/>
  <c r="F191" i="12"/>
  <c r="K190" i="12"/>
  <c r="L190" i="12" s="1"/>
  <c r="M190" i="12" s="1"/>
  <c r="N190" i="12" s="1"/>
  <c r="J187" i="12"/>
  <c r="AE187" i="12"/>
  <c r="AB191" i="12"/>
  <c r="AC191" i="12" s="1"/>
  <c r="AD191" i="12" s="1"/>
  <c r="Z201" i="12" l="1"/>
  <c r="Y202" i="12"/>
  <c r="W206" i="12"/>
  <c r="X206" i="12" s="1"/>
  <c r="R207" i="12"/>
  <c r="V203" i="12"/>
  <c r="U204" i="12"/>
  <c r="AJ201" i="12"/>
  <c r="AK200" i="12"/>
  <c r="F192" i="12"/>
  <c r="K191" i="12"/>
  <c r="L191" i="12" s="1"/>
  <c r="M191" i="12" s="1"/>
  <c r="N191" i="12" s="1"/>
  <c r="J188" i="12"/>
  <c r="AE188" i="12"/>
  <c r="AB192" i="12"/>
  <c r="AC192" i="12" s="1"/>
  <c r="AD192" i="12" s="1"/>
  <c r="Z202" i="12" l="1"/>
  <c r="Y203" i="12"/>
  <c r="W207" i="12"/>
  <c r="X207" i="12" s="1"/>
  <c r="R208" i="12"/>
  <c r="V204" i="12"/>
  <c r="U205" i="12"/>
  <c r="AJ202" i="12"/>
  <c r="AK201" i="12"/>
  <c r="F193" i="12"/>
  <c r="K192" i="12"/>
  <c r="L192" i="12" s="1"/>
  <c r="M192" i="12" s="1"/>
  <c r="N192" i="12" s="1"/>
  <c r="J189" i="12"/>
  <c r="AE189" i="12"/>
  <c r="AB193" i="12"/>
  <c r="AC193" i="12" s="1"/>
  <c r="AD193" i="12" s="1"/>
  <c r="Z203" i="12" l="1"/>
  <c r="Y204" i="12"/>
  <c r="W208" i="12"/>
  <c r="X208" i="12" s="1"/>
  <c r="R209" i="12"/>
  <c r="V205" i="12"/>
  <c r="U206" i="12"/>
  <c r="AJ203" i="12"/>
  <c r="AK202" i="12"/>
  <c r="F194" i="12"/>
  <c r="K193" i="12"/>
  <c r="L193" i="12" s="1"/>
  <c r="M193" i="12" s="1"/>
  <c r="N193" i="12" s="1"/>
  <c r="J190" i="12"/>
  <c r="AE190" i="12"/>
  <c r="AB194" i="12"/>
  <c r="AC194" i="12" s="1"/>
  <c r="AD194" i="12" s="1"/>
  <c r="Z204" i="12" l="1"/>
  <c r="Y205" i="12"/>
  <c r="W209" i="12"/>
  <c r="X209" i="12" s="1"/>
  <c r="R210" i="12"/>
  <c r="V206" i="12"/>
  <c r="U207" i="12"/>
  <c r="AJ204" i="12"/>
  <c r="AK203" i="12"/>
  <c r="F195" i="12"/>
  <c r="K194" i="12"/>
  <c r="L194" i="12" s="1"/>
  <c r="M194" i="12" s="1"/>
  <c r="N194" i="12" s="1"/>
  <c r="J191" i="12"/>
  <c r="AE191" i="12"/>
  <c r="AB195" i="12"/>
  <c r="AC195" i="12" s="1"/>
  <c r="AD195" i="12" s="1"/>
  <c r="Z205" i="12" l="1"/>
  <c r="Y206" i="12"/>
  <c r="V207" i="12"/>
  <c r="U208" i="12"/>
  <c r="W210" i="12"/>
  <c r="X210" i="12" s="1"/>
  <c r="R211" i="12"/>
  <c r="AJ205" i="12"/>
  <c r="AK204" i="12"/>
  <c r="F196" i="12"/>
  <c r="K195" i="12"/>
  <c r="L195" i="12" s="1"/>
  <c r="M195" i="12" s="1"/>
  <c r="N195" i="12" s="1"/>
  <c r="J192" i="12"/>
  <c r="AE192" i="12"/>
  <c r="AB196" i="12"/>
  <c r="AC196" i="12" s="1"/>
  <c r="AD196" i="12" s="1"/>
  <c r="Z206" i="12" l="1"/>
  <c r="Y207" i="12"/>
  <c r="W211" i="12"/>
  <c r="X211" i="12" s="1"/>
  <c r="R212" i="12"/>
  <c r="V208" i="12"/>
  <c r="U209" i="12"/>
  <c r="AJ206" i="12"/>
  <c r="AK205" i="12"/>
  <c r="F197" i="12"/>
  <c r="K196" i="12"/>
  <c r="L196" i="12" s="1"/>
  <c r="M196" i="12" s="1"/>
  <c r="N196" i="12" s="1"/>
  <c r="J193" i="12"/>
  <c r="AE193" i="12"/>
  <c r="AB197" i="12"/>
  <c r="AC197" i="12" s="1"/>
  <c r="AD197" i="12" s="1"/>
  <c r="Z207" i="12" l="1"/>
  <c r="Y208" i="12"/>
  <c r="W212" i="12"/>
  <c r="X212" i="12" s="1"/>
  <c r="R213" i="12"/>
  <c r="V209" i="12"/>
  <c r="U210" i="12"/>
  <c r="AJ207" i="12"/>
  <c r="AK206" i="12"/>
  <c r="F198" i="12"/>
  <c r="K197" i="12"/>
  <c r="L197" i="12" s="1"/>
  <c r="M197" i="12" s="1"/>
  <c r="N197" i="12" s="1"/>
  <c r="J194" i="12"/>
  <c r="AE194" i="12"/>
  <c r="AB198" i="12"/>
  <c r="AC198" i="12" s="1"/>
  <c r="AD198" i="12" s="1"/>
  <c r="Z208" i="12" l="1"/>
  <c r="Y209" i="12"/>
  <c r="W213" i="12"/>
  <c r="X213" i="12" s="1"/>
  <c r="R214" i="12"/>
  <c r="V210" i="12"/>
  <c r="U211" i="12"/>
  <c r="AJ208" i="12"/>
  <c r="AK207" i="12"/>
  <c r="F199" i="12"/>
  <c r="K198" i="12"/>
  <c r="L198" i="12" s="1"/>
  <c r="M198" i="12" s="1"/>
  <c r="N198" i="12" s="1"/>
  <c r="J195" i="12"/>
  <c r="AE195" i="12"/>
  <c r="AB199" i="12"/>
  <c r="AC199" i="12" s="1"/>
  <c r="AD199" i="12" s="1"/>
  <c r="Z209" i="12" l="1"/>
  <c r="Y210" i="12"/>
  <c r="V211" i="12"/>
  <c r="U212" i="12"/>
  <c r="W214" i="12"/>
  <c r="X214" i="12" s="1"/>
  <c r="R215" i="12"/>
  <c r="AJ209" i="12"/>
  <c r="AK208" i="12"/>
  <c r="F200" i="12"/>
  <c r="K199" i="12"/>
  <c r="L199" i="12" s="1"/>
  <c r="M199" i="12" s="1"/>
  <c r="N199" i="12" s="1"/>
  <c r="J196" i="12"/>
  <c r="AE196" i="12"/>
  <c r="AB200" i="12"/>
  <c r="AC200" i="12" s="1"/>
  <c r="AD200" i="12" s="1"/>
  <c r="Z210" i="12" l="1"/>
  <c r="Y211" i="12"/>
  <c r="V212" i="12"/>
  <c r="U213" i="12"/>
  <c r="W215" i="12"/>
  <c r="X215" i="12" s="1"/>
  <c r="R216" i="12"/>
  <c r="AJ210" i="12"/>
  <c r="AK209" i="12"/>
  <c r="F201" i="12"/>
  <c r="K200" i="12"/>
  <c r="L200" i="12" s="1"/>
  <c r="M200" i="12" s="1"/>
  <c r="N200" i="12" s="1"/>
  <c r="J197" i="12"/>
  <c r="AE197" i="12"/>
  <c r="AB201" i="12"/>
  <c r="AC201" i="12" s="1"/>
  <c r="AD201" i="12" s="1"/>
  <c r="Z211" i="12" l="1"/>
  <c r="Y212" i="12"/>
  <c r="W216" i="12"/>
  <c r="X216" i="12" s="1"/>
  <c r="R217" i="12"/>
  <c r="V213" i="12"/>
  <c r="U214" i="12"/>
  <c r="AJ211" i="12"/>
  <c r="AK210" i="12"/>
  <c r="F202" i="12"/>
  <c r="K201" i="12"/>
  <c r="L201" i="12" s="1"/>
  <c r="M201" i="12" s="1"/>
  <c r="N201" i="12" s="1"/>
  <c r="J198" i="12"/>
  <c r="AE198" i="12"/>
  <c r="AB202" i="12"/>
  <c r="AC202" i="12" s="1"/>
  <c r="AD202" i="12" s="1"/>
  <c r="Z212" i="12" l="1"/>
  <c r="Y213" i="12"/>
  <c r="V214" i="12"/>
  <c r="U215" i="12"/>
  <c r="W217" i="12"/>
  <c r="X217" i="12" s="1"/>
  <c r="R218" i="12"/>
  <c r="AJ212" i="12"/>
  <c r="AK211" i="12"/>
  <c r="K202" i="12"/>
  <c r="L202" i="12" s="1"/>
  <c r="M202" i="12" s="1"/>
  <c r="N202" i="12" s="1"/>
  <c r="F203" i="12"/>
  <c r="J199" i="12"/>
  <c r="AE199" i="12"/>
  <c r="AB203" i="12"/>
  <c r="AC203" i="12" s="1"/>
  <c r="AD203" i="12" s="1"/>
  <c r="Z213" i="12" l="1"/>
  <c r="Y214" i="12"/>
  <c r="W218" i="12"/>
  <c r="X218" i="12" s="1"/>
  <c r="R219" i="12"/>
  <c r="V215" i="12"/>
  <c r="U216" i="12"/>
  <c r="AJ213" i="12"/>
  <c r="AK212" i="12"/>
  <c r="K203" i="12"/>
  <c r="L203" i="12" s="1"/>
  <c r="M203" i="12" s="1"/>
  <c r="N203" i="12" s="1"/>
  <c r="F204" i="12"/>
  <c r="J200" i="12"/>
  <c r="AE200" i="12"/>
  <c r="AB204" i="12"/>
  <c r="AC204" i="12" s="1"/>
  <c r="AD204" i="12" s="1"/>
  <c r="Z214" i="12" l="1"/>
  <c r="Y215" i="12"/>
  <c r="V216" i="12"/>
  <c r="U217" i="12"/>
  <c r="W219" i="12"/>
  <c r="X219" i="12" s="1"/>
  <c r="R220" i="12"/>
  <c r="AJ214" i="12"/>
  <c r="AK213" i="12"/>
  <c r="F205" i="12"/>
  <c r="K204" i="12"/>
  <c r="L204" i="12" s="1"/>
  <c r="M204" i="12" s="1"/>
  <c r="N204" i="12" s="1"/>
  <c r="J201" i="12"/>
  <c r="AE201" i="12"/>
  <c r="AB205" i="12"/>
  <c r="AC205" i="12" s="1"/>
  <c r="AD205" i="12" s="1"/>
  <c r="Z215" i="12" l="1"/>
  <c r="Y216" i="12"/>
  <c r="U218" i="12"/>
  <c r="V217" i="12"/>
  <c r="W220" i="12"/>
  <c r="X220" i="12" s="1"/>
  <c r="R221" i="12"/>
  <c r="AJ215" i="12"/>
  <c r="AK214" i="12"/>
  <c r="F206" i="12"/>
  <c r="K205" i="12"/>
  <c r="L205" i="12" s="1"/>
  <c r="M205" i="12" s="1"/>
  <c r="N205" i="12" s="1"/>
  <c r="J202" i="12"/>
  <c r="AE202" i="12"/>
  <c r="AB206" i="12"/>
  <c r="AC206" i="12" s="1"/>
  <c r="AD206" i="12" s="1"/>
  <c r="Z216" i="12" l="1"/>
  <c r="Y217" i="12"/>
  <c r="W221" i="12"/>
  <c r="X221" i="12" s="1"/>
  <c r="R222" i="12"/>
  <c r="V218" i="12"/>
  <c r="U219" i="12"/>
  <c r="AJ216" i="12"/>
  <c r="AK215" i="12"/>
  <c r="F207" i="12"/>
  <c r="K206" i="12"/>
  <c r="L206" i="12" s="1"/>
  <c r="M206" i="12" s="1"/>
  <c r="N206" i="12" s="1"/>
  <c r="J203" i="12"/>
  <c r="AE203" i="12"/>
  <c r="AB207" i="12"/>
  <c r="AC207" i="12" s="1"/>
  <c r="AD207" i="12" s="1"/>
  <c r="Z217" i="12" l="1"/>
  <c r="Y218" i="12"/>
  <c r="W222" i="12"/>
  <c r="X222" i="12" s="1"/>
  <c r="R223" i="12"/>
  <c r="U220" i="12"/>
  <c r="V219" i="12"/>
  <c r="AJ217" i="12"/>
  <c r="AK216" i="12"/>
  <c r="F208" i="12"/>
  <c r="K207" i="12"/>
  <c r="L207" i="12" s="1"/>
  <c r="M207" i="12" s="1"/>
  <c r="N207" i="12" s="1"/>
  <c r="J204" i="12"/>
  <c r="AE204" i="12"/>
  <c r="AB208" i="12"/>
  <c r="AC208" i="12" s="1"/>
  <c r="AD208" i="12" s="1"/>
  <c r="Z218" i="12" l="1"/>
  <c r="Y219" i="12"/>
  <c r="W223" i="12"/>
  <c r="X223" i="12" s="1"/>
  <c r="R224" i="12"/>
  <c r="V220" i="12"/>
  <c r="U221" i="12"/>
  <c r="AJ218" i="12"/>
  <c r="AK217" i="12"/>
  <c r="F209" i="12"/>
  <c r="K208" i="12"/>
  <c r="L208" i="12" s="1"/>
  <c r="M208" i="12" s="1"/>
  <c r="N208" i="12" s="1"/>
  <c r="J205" i="12"/>
  <c r="AE205" i="12"/>
  <c r="AB209" i="12"/>
  <c r="AC209" i="12" s="1"/>
  <c r="AD209" i="12" s="1"/>
  <c r="Z219" i="12" l="1"/>
  <c r="Y220" i="12"/>
  <c r="V221" i="12"/>
  <c r="U222" i="12"/>
  <c r="W224" i="12"/>
  <c r="X224" i="12" s="1"/>
  <c r="R225" i="12"/>
  <c r="AJ219" i="12"/>
  <c r="AK218" i="12"/>
  <c r="F210" i="12"/>
  <c r="K209" i="12"/>
  <c r="L209" i="12" s="1"/>
  <c r="M209" i="12" s="1"/>
  <c r="N209" i="12" s="1"/>
  <c r="J206" i="12"/>
  <c r="AE206" i="12"/>
  <c r="AB210" i="12"/>
  <c r="AC210" i="12" s="1"/>
  <c r="AD210" i="12" s="1"/>
  <c r="Z220" i="12" l="1"/>
  <c r="Y221" i="12"/>
  <c r="W225" i="12"/>
  <c r="X225" i="12" s="1"/>
  <c r="R226" i="12"/>
  <c r="V222" i="12"/>
  <c r="U223" i="12"/>
  <c r="AJ220" i="12"/>
  <c r="AK219" i="12"/>
  <c r="K210" i="12"/>
  <c r="L210" i="12" s="1"/>
  <c r="M210" i="12" s="1"/>
  <c r="N210" i="12" s="1"/>
  <c r="F211" i="12"/>
  <c r="J207" i="12"/>
  <c r="AE207" i="12"/>
  <c r="AB211" i="12"/>
  <c r="AC211" i="12" s="1"/>
  <c r="AD211" i="12" s="1"/>
  <c r="Z221" i="12" l="1"/>
  <c r="Y222" i="12"/>
  <c r="W226" i="12"/>
  <c r="X226" i="12" s="1"/>
  <c r="R227" i="12"/>
  <c r="V223" i="12"/>
  <c r="U224" i="12"/>
  <c r="AJ221" i="12"/>
  <c r="AK220" i="12"/>
  <c r="K211" i="12"/>
  <c r="L211" i="12" s="1"/>
  <c r="M211" i="12" s="1"/>
  <c r="N211" i="12" s="1"/>
  <c r="F212" i="12"/>
  <c r="J208" i="12"/>
  <c r="AE208" i="12"/>
  <c r="AB212" i="12"/>
  <c r="AC212" i="12" s="1"/>
  <c r="AD212" i="12" s="1"/>
  <c r="Z222" i="12" l="1"/>
  <c r="Y223" i="12"/>
  <c r="V224" i="12"/>
  <c r="U225" i="12"/>
  <c r="W227" i="12"/>
  <c r="X227" i="12" s="1"/>
  <c r="R228" i="12"/>
  <c r="AJ222" i="12"/>
  <c r="AK221" i="12"/>
  <c r="K212" i="12"/>
  <c r="L212" i="12" s="1"/>
  <c r="M212" i="12" s="1"/>
  <c r="N212" i="12" s="1"/>
  <c r="F213" i="12"/>
  <c r="J209" i="12"/>
  <c r="AE209" i="12"/>
  <c r="AB213" i="12"/>
  <c r="AC213" i="12" s="1"/>
  <c r="AD213" i="12" s="1"/>
  <c r="Z223" i="12" l="1"/>
  <c r="Y224" i="12"/>
  <c r="W228" i="12"/>
  <c r="X228" i="12" s="1"/>
  <c r="R229" i="12"/>
  <c r="V225" i="12"/>
  <c r="U226" i="12"/>
  <c r="AJ223" i="12"/>
  <c r="AK222" i="12"/>
  <c r="F214" i="12"/>
  <c r="K213" i="12"/>
  <c r="L213" i="12" s="1"/>
  <c r="M213" i="12" s="1"/>
  <c r="N213" i="12" s="1"/>
  <c r="J210" i="12"/>
  <c r="AE210" i="12"/>
  <c r="AB214" i="12"/>
  <c r="AC214" i="12" s="1"/>
  <c r="AD214" i="12" s="1"/>
  <c r="Z224" i="12" l="1"/>
  <c r="Y225" i="12"/>
  <c r="W229" i="12"/>
  <c r="X229" i="12" s="1"/>
  <c r="R230" i="12"/>
  <c r="V226" i="12"/>
  <c r="U227" i="12"/>
  <c r="AJ224" i="12"/>
  <c r="AK223" i="12"/>
  <c r="K214" i="12"/>
  <c r="L214" i="12" s="1"/>
  <c r="M214" i="12" s="1"/>
  <c r="N214" i="12" s="1"/>
  <c r="F215" i="12"/>
  <c r="J211" i="12"/>
  <c r="AE211" i="12"/>
  <c r="AB215" i="12"/>
  <c r="AC215" i="12" s="1"/>
  <c r="AD215" i="12" s="1"/>
  <c r="Z225" i="12" l="1"/>
  <c r="Y226" i="12"/>
  <c r="V227" i="12"/>
  <c r="U228" i="12"/>
  <c r="W230" i="12"/>
  <c r="X230" i="12" s="1"/>
  <c r="R231" i="12"/>
  <c r="AJ225" i="12"/>
  <c r="AK224" i="12"/>
  <c r="K215" i="12"/>
  <c r="L215" i="12" s="1"/>
  <c r="M215" i="12" s="1"/>
  <c r="N215" i="12" s="1"/>
  <c r="F216" i="12"/>
  <c r="J212" i="12"/>
  <c r="AE212" i="12"/>
  <c r="AB216" i="12"/>
  <c r="AC216" i="12" s="1"/>
  <c r="AD216" i="12" s="1"/>
  <c r="Z226" i="12" l="1"/>
  <c r="Y227" i="12"/>
  <c r="W231" i="12"/>
  <c r="X231" i="12" s="1"/>
  <c r="R232" i="12"/>
  <c r="V228" i="12"/>
  <c r="U229" i="12"/>
  <c r="AJ226" i="12"/>
  <c r="AK225" i="12"/>
  <c r="K216" i="12"/>
  <c r="L216" i="12" s="1"/>
  <c r="M216" i="12" s="1"/>
  <c r="N216" i="12" s="1"/>
  <c r="F217" i="12"/>
  <c r="J213" i="12"/>
  <c r="AE213" i="12"/>
  <c r="AB217" i="12"/>
  <c r="AC217" i="12" s="1"/>
  <c r="AD217" i="12" s="1"/>
  <c r="Z227" i="12" l="1"/>
  <c r="Y228" i="12"/>
  <c r="W232" i="12"/>
  <c r="X232" i="12" s="1"/>
  <c r="R233" i="12"/>
  <c r="U230" i="12"/>
  <c r="V229" i="12"/>
  <c r="AJ227" i="12"/>
  <c r="AK226" i="12"/>
  <c r="K217" i="12"/>
  <c r="L217" i="12" s="1"/>
  <c r="M217" i="12" s="1"/>
  <c r="N217" i="12" s="1"/>
  <c r="F218" i="12"/>
  <c r="J214" i="12"/>
  <c r="AE214" i="12"/>
  <c r="AB218" i="12"/>
  <c r="AC218" i="12" s="1"/>
  <c r="AD218" i="12" s="1"/>
  <c r="Z228" i="12" l="1"/>
  <c r="Y229" i="12"/>
  <c r="V230" i="12"/>
  <c r="U231" i="12"/>
  <c r="W233" i="12"/>
  <c r="X233" i="12" s="1"/>
  <c r="R234" i="12"/>
  <c r="AJ228" i="12"/>
  <c r="AK227" i="12"/>
  <c r="K218" i="12"/>
  <c r="L218" i="12" s="1"/>
  <c r="M218" i="12" s="1"/>
  <c r="N218" i="12" s="1"/>
  <c r="F219" i="12"/>
  <c r="J215" i="12"/>
  <c r="AE215" i="12"/>
  <c r="AB219" i="12"/>
  <c r="AC219" i="12" s="1"/>
  <c r="AD219" i="12" s="1"/>
  <c r="Z229" i="12" l="1"/>
  <c r="Y230" i="12"/>
  <c r="U232" i="12"/>
  <c r="V231" i="12"/>
  <c r="W234" i="12"/>
  <c r="X234" i="12" s="1"/>
  <c r="R235" i="12"/>
  <c r="AJ229" i="12"/>
  <c r="AK228" i="12"/>
  <c r="F220" i="12"/>
  <c r="K219" i="12"/>
  <c r="L219" i="12" s="1"/>
  <c r="M219" i="12" s="1"/>
  <c r="N219" i="12" s="1"/>
  <c r="J216" i="12"/>
  <c r="AE216" i="12"/>
  <c r="AB220" i="12"/>
  <c r="AC220" i="12" s="1"/>
  <c r="AD220" i="12" s="1"/>
  <c r="Z230" i="12" l="1"/>
  <c r="Y231" i="12"/>
  <c r="W235" i="12"/>
  <c r="X235" i="12" s="1"/>
  <c r="R236" i="12"/>
  <c r="V232" i="12"/>
  <c r="U233" i="12"/>
  <c r="AJ230" i="12"/>
  <c r="AK229" i="12"/>
  <c r="K220" i="12"/>
  <c r="L220" i="12" s="1"/>
  <c r="M220" i="12" s="1"/>
  <c r="N220" i="12" s="1"/>
  <c r="F221" i="12"/>
  <c r="J217" i="12"/>
  <c r="AE217" i="12"/>
  <c r="AB221" i="12"/>
  <c r="AC221" i="12" s="1"/>
  <c r="AD221" i="12" s="1"/>
  <c r="Z231" i="12" l="1"/>
  <c r="Y232" i="12"/>
  <c r="W236" i="12"/>
  <c r="X236" i="12" s="1"/>
  <c r="R237" i="12"/>
  <c r="V233" i="12"/>
  <c r="U234" i="12"/>
  <c r="AJ231" i="12"/>
  <c r="AK230" i="12"/>
  <c r="K221" i="12"/>
  <c r="L221" i="12" s="1"/>
  <c r="M221" i="12" s="1"/>
  <c r="N221" i="12" s="1"/>
  <c r="F222" i="12"/>
  <c r="J218" i="12"/>
  <c r="AE218" i="12"/>
  <c r="AB222" i="12"/>
  <c r="AC222" i="12" s="1"/>
  <c r="AD222" i="12" s="1"/>
  <c r="Z232" i="12" l="1"/>
  <c r="Y233" i="12"/>
  <c r="W237" i="12"/>
  <c r="X237" i="12" s="1"/>
  <c r="R238" i="12"/>
  <c r="V234" i="12"/>
  <c r="U235" i="12"/>
  <c r="AJ232" i="12"/>
  <c r="AK231" i="12"/>
  <c r="K222" i="12"/>
  <c r="L222" i="12" s="1"/>
  <c r="M222" i="12" s="1"/>
  <c r="N222" i="12" s="1"/>
  <c r="F223" i="12"/>
  <c r="J219" i="12"/>
  <c r="AE219" i="12"/>
  <c r="AB223" i="12"/>
  <c r="AC223" i="12" s="1"/>
  <c r="AD223" i="12" s="1"/>
  <c r="Z233" i="12" l="1"/>
  <c r="Y234" i="12"/>
  <c r="W238" i="12"/>
  <c r="X238" i="12" s="1"/>
  <c r="R239" i="12"/>
  <c r="V235" i="12"/>
  <c r="U236" i="12"/>
  <c r="AJ233" i="12"/>
  <c r="AK232" i="12"/>
  <c r="K223" i="12"/>
  <c r="L223" i="12" s="1"/>
  <c r="M223" i="12" s="1"/>
  <c r="N223" i="12" s="1"/>
  <c r="F224" i="12"/>
  <c r="J220" i="12"/>
  <c r="AE220" i="12"/>
  <c r="AB224" i="12"/>
  <c r="AC224" i="12" s="1"/>
  <c r="AD224" i="12" s="1"/>
  <c r="Z234" i="12" l="1"/>
  <c r="Y235" i="12"/>
  <c r="W239" i="12"/>
  <c r="X239" i="12" s="1"/>
  <c r="R240" i="12"/>
  <c r="V236" i="12"/>
  <c r="U237" i="12"/>
  <c r="AJ234" i="12"/>
  <c r="AK233" i="12"/>
  <c r="K224" i="12"/>
  <c r="L224" i="12" s="1"/>
  <c r="M224" i="12" s="1"/>
  <c r="N224" i="12" s="1"/>
  <c r="F225" i="12"/>
  <c r="J221" i="12"/>
  <c r="AE221" i="12"/>
  <c r="AB225" i="12"/>
  <c r="AC225" i="12" s="1"/>
  <c r="AD225" i="12" s="1"/>
  <c r="Z235" i="12" l="1"/>
  <c r="Y236" i="12"/>
  <c r="W240" i="12"/>
  <c r="X240" i="12" s="1"/>
  <c r="R241" i="12"/>
  <c r="V237" i="12"/>
  <c r="U238" i="12"/>
  <c r="AJ235" i="12"/>
  <c r="AK234" i="12"/>
  <c r="F226" i="12"/>
  <c r="K225" i="12"/>
  <c r="L225" i="12" s="1"/>
  <c r="M225" i="12" s="1"/>
  <c r="N225" i="12" s="1"/>
  <c r="J222" i="12"/>
  <c r="AE222" i="12"/>
  <c r="AB226" i="12"/>
  <c r="AC226" i="12" s="1"/>
  <c r="AD226" i="12" s="1"/>
  <c r="Z236" i="12" l="1"/>
  <c r="Y237" i="12"/>
  <c r="V238" i="12"/>
  <c r="U239" i="12"/>
  <c r="W241" i="12"/>
  <c r="X241" i="12" s="1"/>
  <c r="R242" i="12"/>
  <c r="AJ236" i="12"/>
  <c r="AK235" i="12"/>
  <c r="K226" i="12"/>
  <c r="L226" i="12" s="1"/>
  <c r="M226" i="12" s="1"/>
  <c r="N226" i="12" s="1"/>
  <c r="F227" i="12"/>
  <c r="J223" i="12"/>
  <c r="AE223" i="12"/>
  <c r="AB227" i="12"/>
  <c r="AC227" i="12" s="1"/>
  <c r="AD227" i="12" s="1"/>
  <c r="Z237" i="12" l="1"/>
  <c r="Y238" i="12"/>
  <c r="W242" i="12"/>
  <c r="X242" i="12" s="1"/>
  <c r="R243" i="12"/>
  <c r="V239" i="12"/>
  <c r="U240" i="12"/>
  <c r="AJ237" i="12"/>
  <c r="AK236" i="12"/>
  <c r="F228" i="12"/>
  <c r="K227" i="12"/>
  <c r="L227" i="12" s="1"/>
  <c r="M227" i="12" s="1"/>
  <c r="N227" i="12" s="1"/>
  <c r="J224" i="12"/>
  <c r="AE224" i="12"/>
  <c r="AB228" i="12"/>
  <c r="AC228" i="12" s="1"/>
  <c r="AD228" i="12" s="1"/>
  <c r="Z238" i="12" l="1"/>
  <c r="Y239" i="12"/>
  <c r="V240" i="12"/>
  <c r="U241" i="12"/>
  <c r="W243" i="12"/>
  <c r="X243" i="12" s="1"/>
  <c r="R244" i="12"/>
  <c r="AJ238" i="12"/>
  <c r="AK237" i="12"/>
  <c r="F229" i="12"/>
  <c r="K228" i="12"/>
  <c r="L228" i="12" s="1"/>
  <c r="M228" i="12" s="1"/>
  <c r="N228" i="12" s="1"/>
  <c r="J225" i="12"/>
  <c r="AE225" i="12"/>
  <c r="AB229" i="12"/>
  <c r="AC229" i="12" s="1"/>
  <c r="AD229" i="12" s="1"/>
  <c r="Z239" i="12" l="1"/>
  <c r="Y240" i="12"/>
  <c r="W244" i="12"/>
  <c r="X244" i="12" s="1"/>
  <c r="R245" i="12"/>
  <c r="U242" i="12"/>
  <c r="V241" i="12"/>
  <c r="AJ239" i="12"/>
  <c r="AK238" i="12"/>
  <c r="K229" i="12"/>
  <c r="L229" i="12" s="1"/>
  <c r="M229" i="12" s="1"/>
  <c r="N229" i="12" s="1"/>
  <c r="F230" i="12"/>
  <c r="J226" i="12"/>
  <c r="AE226" i="12"/>
  <c r="AB230" i="12"/>
  <c r="AC230" i="12" s="1"/>
  <c r="AD230" i="12" s="1"/>
  <c r="Z240" i="12" l="1"/>
  <c r="Y241" i="12"/>
  <c r="W245" i="12"/>
  <c r="X245" i="12" s="1"/>
  <c r="R246" i="12"/>
  <c r="V242" i="12"/>
  <c r="U243" i="12"/>
  <c r="AJ240" i="12"/>
  <c r="AK239" i="12"/>
  <c r="F231" i="12"/>
  <c r="K230" i="12"/>
  <c r="L230" i="12" s="1"/>
  <c r="M230" i="12" s="1"/>
  <c r="N230" i="12" s="1"/>
  <c r="J227" i="12"/>
  <c r="AE227" i="12"/>
  <c r="AB231" i="12"/>
  <c r="AC231" i="12" s="1"/>
  <c r="AD231" i="12" s="1"/>
  <c r="Z241" i="12" l="1"/>
  <c r="Y242" i="12"/>
  <c r="U244" i="12"/>
  <c r="V243" i="12"/>
  <c r="W246" i="12"/>
  <c r="X246" i="12" s="1"/>
  <c r="R247" i="12"/>
  <c r="AJ241" i="12"/>
  <c r="AK240" i="12"/>
  <c r="K231" i="12"/>
  <c r="L231" i="12" s="1"/>
  <c r="M231" i="12" s="1"/>
  <c r="N231" i="12" s="1"/>
  <c r="F232" i="12"/>
  <c r="J228" i="12"/>
  <c r="AE228" i="12"/>
  <c r="AB232" i="12"/>
  <c r="AC232" i="12" s="1"/>
  <c r="AD232" i="12" s="1"/>
  <c r="Z242" i="12" l="1"/>
  <c r="Y243" i="12"/>
  <c r="W247" i="12"/>
  <c r="X247" i="12" s="1"/>
  <c r="R248" i="12"/>
  <c r="V244" i="12"/>
  <c r="U245" i="12"/>
  <c r="AJ242" i="12"/>
  <c r="AK241" i="12"/>
  <c r="F233" i="12"/>
  <c r="K232" i="12"/>
  <c r="L232" i="12" s="1"/>
  <c r="M232" i="12" s="1"/>
  <c r="N232" i="12" s="1"/>
  <c r="J229" i="12"/>
  <c r="AE229" i="12"/>
  <c r="AB233" i="12"/>
  <c r="AC233" i="12" s="1"/>
  <c r="AD233" i="12" s="1"/>
  <c r="Z243" i="12" l="1"/>
  <c r="Y244" i="12"/>
  <c r="V245" i="12"/>
  <c r="U246" i="12"/>
  <c r="W248" i="12"/>
  <c r="X248" i="12" s="1"/>
  <c r="R249" i="12"/>
  <c r="AJ243" i="12"/>
  <c r="AK242" i="12"/>
  <c r="F234" i="12"/>
  <c r="K233" i="12"/>
  <c r="L233" i="12" s="1"/>
  <c r="M233" i="12" s="1"/>
  <c r="N233" i="12" s="1"/>
  <c r="J230" i="12"/>
  <c r="AE230" i="12"/>
  <c r="AB234" i="12"/>
  <c r="AC234" i="12" s="1"/>
  <c r="AD234" i="12" s="1"/>
  <c r="Z244" i="12" l="1"/>
  <c r="Y245" i="12"/>
  <c r="W249" i="12"/>
  <c r="X249" i="12" s="1"/>
  <c r="R250" i="12"/>
  <c r="V246" i="12"/>
  <c r="U247" i="12"/>
  <c r="AJ244" i="12"/>
  <c r="AK243" i="12"/>
  <c r="F235" i="12"/>
  <c r="K234" i="12"/>
  <c r="L234" i="12" s="1"/>
  <c r="M234" i="12" s="1"/>
  <c r="N234" i="12" s="1"/>
  <c r="J231" i="12"/>
  <c r="AE231" i="12"/>
  <c r="AB235" i="12"/>
  <c r="AC235" i="12" s="1"/>
  <c r="AD235" i="12" s="1"/>
  <c r="Z245" i="12" l="1"/>
  <c r="Y246" i="12"/>
  <c r="W250" i="12"/>
  <c r="X250" i="12" s="1"/>
  <c r="R251" i="12"/>
  <c r="V247" i="12"/>
  <c r="U248" i="12"/>
  <c r="AJ245" i="12"/>
  <c r="AK244" i="12"/>
  <c r="F236" i="12"/>
  <c r="K235" i="12"/>
  <c r="L235" i="12" s="1"/>
  <c r="M235" i="12" s="1"/>
  <c r="N235" i="12" s="1"/>
  <c r="J232" i="12"/>
  <c r="AE232" i="12"/>
  <c r="AB236" i="12"/>
  <c r="AC236" i="12" s="1"/>
  <c r="AD236" i="12" s="1"/>
  <c r="Z246" i="12" l="1"/>
  <c r="Y247" i="12"/>
  <c r="W251" i="12"/>
  <c r="X251" i="12" s="1"/>
  <c r="R252" i="12"/>
  <c r="V248" i="12"/>
  <c r="U249" i="12"/>
  <c r="AJ246" i="12"/>
  <c r="AK245" i="12"/>
  <c r="F237" i="12"/>
  <c r="K236" i="12"/>
  <c r="L236" i="12" s="1"/>
  <c r="M236" i="12" s="1"/>
  <c r="N236" i="12" s="1"/>
  <c r="J233" i="12"/>
  <c r="AE233" i="12"/>
  <c r="AB237" i="12"/>
  <c r="AC237" i="12" s="1"/>
  <c r="AD237" i="12" s="1"/>
  <c r="Z247" i="12" l="1"/>
  <c r="Y248" i="12"/>
  <c r="W252" i="12"/>
  <c r="X252" i="12" s="1"/>
  <c r="R253" i="12"/>
  <c r="V249" i="12"/>
  <c r="U250" i="12"/>
  <c r="AJ247" i="12"/>
  <c r="AK246" i="12"/>
  <c r="F238" i="12"/>
  <c r="K237" i="12"/>
  <c r="L237" i="12" s="1"/>
  <c r="M237" i="12" s="1"/>
  <c r="N237" i="12" s="1"/>
  <c r="J234" i="12"/>
  <c r="AE234" i="12"/>
  <c r="AB238" i="12"/>
  <c r="AC238" i="12" s="1"/>
  <c r="AD238" i="12" s="1"/>
  <c r="Z248" i="12" l="1"/>
  <c r="Y249" i="12"/>
  <c r="V250" i="12"/>
  <c r="U251" i="12"/>
  <c r="W253" i="12"/>
  <c r="X253" i="12" s="1"/>
  <c r="R254" i="12"/>
  <c r="AJ248" i="12"/>
  <c r="AK247" i="12"/>
  <c r="F239" i="12"/>
  <c r="K238" i="12"/>
  <c r="L238" i="12" s="1"/>
  <c r="M238" i="12" s="1"/>
  <c r="N238" i="12" s="1"/>
  <c r="J235" i="12"/>
  <c r="AE235" i="12"/>
  <c r="AB239" i="12"/>
  <c r="AC239" i="12" s="1"/>
  <c r="AD239" i="12" s="1"/>
  <c r="Z249" i="12" l="1"/>
  <c r="Y250" i="12"/>
  <c r="W254" i="12"/>
  <c r="X254" i="12" s="1"/>
  <c r="R255" i="12"/>
  <c r="V251" i="12"/>
  <c r="U252" i="12"/>
  <c r="AJ249" i="12"/>
  <c r="AK248" i="12"/>
  <c r="F240" i="12"/>
  <c r="K239" i="12"/>
  <c r="L239" i="12" s="1"/>
  <c r="M239" i="12" s="1"/>
  <c r="N239" i="12" s="1"/>
  <c r="J236" i="12"/>
  <c r="AE236" i="12"/>
  <c r="AB240" i="12"/>
  <c r="AC240" i="12" s="1"/>
  <c r="AD240" i="12" s="1"/>
  <c r="Z250" i="12" l="1"/>
  <c r="Y251" i="12"/>
  <c r="V252" i="12"/>
  <c r="U253" i="12"/>
  <c r="R256" i="12"/>
  <c r="W255" i="12"/>
  <c r="X255" i="12" s="1"/>
  <c r="AJ250" i="12"/>
  <c r="AK249" i="12"/>
  <c r="F241" i="12"/>
  <c r="K240" i="12"/>
  <c r="L240" i="12" s="1"/>
  <c r="M240" i="12" s="1"/>
  <c r="N240" i="12" s="1"/>
  <c r="J237" i="12"/>
  <c r="AE237" i="12"/>
  <c r="AB241" i="12"/>
  <c r="AC241" i="12" s="1"/>
  <c r="AD241" i="12" s="1"/>
  <c r="AU17" i="12" l="1"/>
  <c r="AV17" i="12"/>
  <c r="Z251" i="12"/>
  <c r="Y252" i="12"/>
  <c r="V253" i="12"/>
  <c r="U254" i="12"/>
  <c r="AJ251" i="12"/>
  <c r="AK250" i="12"/>
  <c r="F242" i="12"/>
  <c r="K241" i="12"/>
  <c r="L241" i="12" s="1"/>
  <c r="M241" i="12" s="1"/>
  <c r="N241" i="12" s="1"/>
  <c r="J238" i="12"/>
  <c r="AE238" i="12"/>
  <c r="AB242" i="12"/>
  <c r="AC242" i="12" s="1"/>
  <c r="AD242" i="12" s="1"/>
  <c r="Z252" i="12" l="1"/>
  <c r="Y253" i="12"/>
  <c r="V254" i="12"/>
  <c r="U255" i="12"/>
  <c r="AJ252" i="12"/>
  <c r="AK251" i="12"/>
  <c r="F243" i="12"/>
  <c r="K242" i="12"/>
  <c r="L242" i="12" s="1"/>
  <c r="M242" i="12" s="1"/>
  <c r="N242" i="12" s="1"/>
  <c r="J239" i="12"/>
  <c r="AE239" i="12"/>
  <c r="AB243" i="12"/>
  <c r="AC243" i="12" s="1"/>
  <c r="AD243" i="12" s="1"/>
  <c r="V255" i="12" l="1"/>
  <c r="AU7" i="12"/>
  <c r="Z253" i="12"/>
  <c r="Y254" i="12"/>
  <c r="AJ253" i="12"/>
  <c r="AK252" i="12"/>
  <c r="K243" i="12"/>
  <c r="L243" i="12" s="1"/>
  <c r="M243" i="12" s="1"/>
  <c r="N243" i="12" s="1"/>
  <c r="F244" i="12"/>
  <c r="J240" i="12"/>
  <c r="AE240" i="12"/>
  <c r="AB244" i="12"/>
  <c r="AC244" i="12" s="1"/>
  <c r="AD244" i="12" s="1"/>
  <c r="Z254" i="12" l="1"/>
  <c r="Y255" i="12"/>
  <c r="AX7" i="12"/>
  <c r="AU11" i="12"/>
  <c r="AU13" i="12"/>
  <c r="AU14" i="12" s="1"/>
  <c r="AU15" i="12"/>
  <c r="AU16" i="12" s="1"/>
  <c r="AJ254" i="12"/>
  <c r="AK253" i="12"/>
  <c r="F245" i="12"/>
  <c r="K244" i="12"/>
  <c r="L244" i="12" s="1"/>
  <c r="M244" i="12" s="1"/>
  <c r="N244" i="12" s="1"/>
  <c r="J241" i="12"/>
  <c r="AE241" i="12"/>
  <c r="AB245" i="12"/>
  <c r="AC245" i="12" s="1"/>
  <c r="AD245" i="12" s="1"/>
  <c r="Z255" i="12" l="1"/>
  <c r="AV7" i="12"/>
  <c r="AJ255" i="12"/>
  <c r="AK254" i="12"/>
  <c r="F246" i="12"/>
  <c r="K245" i="12"/>
  <c r="L245" i="12" s="1"/>
  <c r="M245" i="12" s="1"/>
  <c r="N245" i="12" s="1"/>
  <c r="J242" i="12"/>
  <c r="AE242" i="12"/>
  <c r="AB246" i="12"/>
  <c r="AC246" i="12" s="1"/>
  <c r="AD246" i="12" s="1"/>
  <c r="AV15" i="12" l="1"/>
  <c r="AV16" i="12" s="1"/>
  <c r="AV13" i="12"/>
  <c r="AV14" i="12" s="1"/>
  <c r="AY7" i="12"/>
  <c r="AV11" i="12"/>
  <c r="AK255" i="12"/>
  <c r="F247" i="12"/>
  <c r="K246" i="12"/>
  <c r="L246" i="12" s="1"/>
  <c r="M246" i="12" s="1"/>
  <c r="N246" i="12" s="1"/>
  <c r="J243" i="12"/>
  <c r="AE243" i="12"/>
  <c r="AB247" i="12"/>
  <c r="AC247" i="12" s="1"/>
  <c r="AD247" i="12" s="1"/>
  <c r="F248" i="12" l="1"/>
  <c r="K247" i="12"/>
  <c r="L247" i="12" s="1"/>
  <c r="M247" i="12" s="1"/>
  <c r="N247" i="12" s="1"/>
  <c r="J244" i="12"/>
  <c r="AE244" i="12"/>
  <c r="AB248" i="12"/>
  <c r="AC248" i="12" s="1"/>
  <c r="AD248" i="12" s="1"/>
  <c r="F249" i="12" l="1"/>
  <c r="K248" i="12"/>
  <c r="L248" i="12" s="1"/>
  <c r="M248" i="12" s="1"/>
  <c r="N248" i="12" s="1"/>
  <c r="J245" i="12"/>
  <c r="AE245" i="12"/>
  <c r="AB249" i="12"/>
  <c r="AC249" i="12" s="1"/>
  <c r="AD249" i="12" s="1"/>
  <c r="F250" i="12" l="1"/>
  <c r="K249" i="12"/>
  <c r="L249" i="12" s="1"/>
  <c r="M249" i="12" s="1"/>
  <c r="N249" i="12" s="1"/>
  <c r="J246" i="12"/>
  <c r="AE246" i="12"/>
  <c r="AB250" i="12"/>
  <c r="AC250" i="12" s="1"/>
  <c r="AD250" i="12" s="1"/>
  <c r="F251" i="12" l="1"/>
  <c r="K250" i="12"/>
  <c r="L250" i="12" s="1"/>
  <c r="M250" i="12" s="1"/>
  <c r="N250" i="12" s="1"/>
  <c r="J247" i="12"/>
  <c r="AE247" i="12"/>
  <c r="AB251" i="12"/>
  <c r="AC251" i="12" s="1"/>
  <c r="AD251" i="12" s="1"/>
  <c r="F252" i="12" l="1"/>
  <c r="K251" i="12"/>
  <c r="L251" i="12" s="1"/>
  <c r="M251" i="12" s="1"/>
  <c r="N251" i="12" s="1"/>
  <c r="J248" i="12"/>
  <c r="AE248" i="12"/>
  <c r="AB252" i="12"/>
  <c r="AC252" i="12" s="1"/>
  <c r="AD252" i="12" s="1"/>
  <c r="F253" i="12" l="1"/>
  <c r="K252" i="12"/>
  <c r="L252" i="12" s="1"/>
  <c r="M252" i="12" s="1"/>
  <c r="N252" i="12" s="1"/>
  <c r="J249" i="12"/>
  <c r="AE249" i="12"/>
  <c r="AB253" i="12"/>
  <c r="K253" i="12" l="1"/>
  <c r="L253" i="12" s="1"/>
  <c r="M253" i="12" s="1"/>
  <c r="N253" i="12" s="1"/>
  <c r="AB254" i="12"/>
  <c r="AC254" i="12" s="1"/>
  <c r="AC253" i="12"/>
  <c r="AD253" i="12" s="1"/>
  <c r="J250" i="12"/>
  <c r="AE250" i="12"/>
  <c r="F254" i="12" l="1"/>
  <c r="AD254" i="12"/>
  <c r="AB255" i="12"/>
  <c r="AU9" i="12" s="1"/>
  <c r="J251" i="12"/>
  <c r="AE251" i="12"/>
  <c r="AV9" i="12" l="1"/>
  <c r="AX9" i="12"/>
  <c r="AU12" i="12"/>
  <c r="AV12" i="12" s="1"/>
  <c r="AU10" i="12"/>
  <c r="AC255" i="12"/>
  <c r="AD255" i="12" s="1"/>
  <c r="AO9" i="12"/>
  <c r="AR9" i="12" s="1"/>
  <c r="F255" i="12"/>
  <c r="F256" i="12" s="1"/>
  <c r="K254" i="12"/>
  <c r="L254" i="12" s="1"/>
  <c r="M254" i="12" s="1"/>
  <c r="N254" i="12" s="1"/>
  <c r="J252" i="12"/>
  <c r="AE252" i="12"/>
  <c r="AY9" i="12" l="1"/>
  <c r="AV10" i="12"/>
  <c r="AP9" i="12"/>
  <c r="K255" i="12"/>
  <c r="L255" i="12" s="1"/>
  <c r="M255" i="12" s="1"/>
  <c r="N255" i="12" s="1"/>
  <c r="J253" i="12"/>
  <c r="J254" i="12" l="1"/>
  <c r="AE253" i="12"/>
  <c r="J255" i="12" l="1"/>
  <c r="AE254" i="12"/>
  <c r="AE255" i="12" l="1"/>
  <c r="AP17" i="12" l="1"/>
  <c r="AP15" i="12" l="1"/>
  <c r="AP16" i="12" s="1"/>
  <c r="AP13" i="12"/>
  <c r="AP14" i="12" s="1"/>
  <c r="AO11" i="12" l="1"/>
  <c r="AO15" i="12"/>
  <c r="AO13" i="12"/>
  <c r="AO14" i="12" s="1"/>
  <c r="AO16" i="12" l="1"/>
  <c r="AO10" i="12" l="1"/>
  <c r="AO12" i="12"/>
  <c r="AP12" i="12" s="1"/>
  <c r="AP7" i="12" l="1"/>
  <c r="AP11" i="12" l="1"/>
  <c r="AP10" i="12"/>
</calcChain>
</file>

<file path=xl/sharedStrings.xml><?xml version="1.0" encoding="utf-8"?>
<sst xmlns="http://schemas.openxmlformats.org/spreadsheetml/2006/main" count="167" uniqueCount="52">
  <si>
    <t>Nr.</t>
  </si>
  <si>
    <t>Data</t>
  </si>
  <si>
    <t>Rent</t>
  </si>
  <si>
    <t>Acum.</t>
  </si>
  <si>
    <t>Índice</t>
  </si>
  <si>
    <t>Tx CDI</t>
  </si>
  <si>
    <t>CDI</t>
  </si>
  <si>
    <t>Preço</t>
  </si>
  <si>
    <t>De:</t>
  </si>
  <si>
    <t>Até:</t>
  </si>
  <si>
    <t>Rent Per.</t>
  </si>
  <si>
    <t>Rent a.a.</t>
  </si>
  <si>
    <t>%CDI</t>
  </si>
  <si>
    <t>Maior Ret. Acum</t>
  </si>
  <si>
    <t>Menor Ret. Acum</t>
  </si>
  <si>
    <t>Vol. Per. Anualizada</t>
  </si>
  <si>
    <t>CDI a.a.</t>
  </si>
  <si>
    <t>Resumos Estatísticos</t>
  </si>
  <si>
    <t>Taxa Entrada</t>
  </si>
  <si>
    <t>Taxa de Saída</t>
  </si>
  <si>
    <t>Média</t>
  </si>
  <si>
    <t>Ampliude</t>
  </si>
  <si>
    <t>Diferença</t>
  </si>
  <si>
    <t>Máxima</t>
  </si>
  <si>
    <t>Mínima</t>
  </si>
  <si>
    <t>Juros</t>
  </si>
  <si>
    <t>PU Ajustado</t>
  </si>
  <si>
    <t>Jr CDI</t>
  </si>
  <si>
    <t>PU + JR CDI</t>
  </si>
  <si>
    <t>+ JR CDI</t>
  </si>
  <si>
    <t>Tx 08/22</t>
  </si>
  <si>
    <t>08/22</t>
  </si>
  <si>
    <t>VNA IPCA</t>
  </si>
  <si>
    <t>Ret</t>
  </si>
  <si>
    <t>Dia</t>
  </si>
  <si>
    <t>Taxa Compra Manhã</t>
  </si>
  <si>
    <t>Taxa Venda Manhã</t>
  </si>
  <si>
    <t>PU Compra Manhã</t>
  </si>
  <si>
    <t>PU Venda Manhã</t>
  </si>
  <si>
    <t>PU Base Manhã</t>
  </si>
  <si>
    <t>Ganho Real</t>
  </si>
  <si>
    <t>IPCA + 2,32% a.a.</t>
  </si>
  <si>
    <t>Tesouro Direto</t>
  </si>
  <si>
    <t>Tx Mercado</t>
  </si>
  <si>
    <t>Tx Curva</t>
  </si>
  <si>
    <t>Ret Curva</t>
  </si>
  <si>
    <t>Ret Mercado</t>
  </si>
  <si>
    <t>IPCA + 1,96% a.a.</t>
  </si>
  <si>
    <t>CURVA</t>
  </si>
  <si>
    <t>Anbima</t>
  </si>
  <si>
    <t>IPCA % a.m</t>
  </si>
  <si>
    <t>IPCA a.a.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</si>
</sst>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&quot;Cr$&quot;\ * #,##0_);_(&quot;Cr$&quot;\ * \(#,##0\);_(&quot;Cr$&quot;\ * &quot;-&quot;_);_(@_)"/>
    <numFmt numFmtId="165" formatCode="&quot;Cr$&quot;\ #,##0.00_);[Red]\(&quot;Cr$&quot;\ #,##0.00\)"/>
    <numFmt numFmtId="166" formatCode="_([$€]* #,##0.00_);_([$€]* \(#,##0.00\);_([$€]* &quot;-&quot;??_);_(@_)"/>
    <numFmt numFmtId="167" formatCode="_(* #,##0.00_);_(* \(#,##0.00\);_(* &quot;-&quot;??_);_(@_)"/>
    <numFmt numFmtId="168" formatCode="#,##0.0000_ ;[Red]\-#,##0.0000\ "/>
  </numFmts>
  <fonts count="2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7"/>
      <color indexed="12"/>
      <name val="Arial"/>
      <family val="2"/>
    </font>
    <font>
      <sz val="7"/>
      <color indexed="62"/>
      <name val="Arial"/>
      <family val="2"/>
    </font>
    <font>
      <sz val="10"/>
      <color indexed="22"/>
      <name val="MS Sans Serif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indexed="36"/>
      <name val="Arial"/>
      <family val="2"/>
    </font>
    <font>
      <u/>
      <sz val="10"/>
      <color indexed="12"/>
      <name val="Arial"/>
      <family val="2"/>
    </font>
    <font>
      <b/>
      <sz val="10"/>
      <color rgb="FFC00000"/>
      <name val="Arial"/>
      <family val="2"/>
    </font>
    <font>
      <b/>
      <sz val="8"/>
      <color rgb="FFFF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7030A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4">
    <xf numFmtId="0" fontId="0" fillId="0" borderId="0"/>
    <xf numFmtId="0" fontId="2" fillId="0" borderId="0"/>
    <xf numFmtId="3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6" fillId="0" borderId="0"/>
    <xf numFmtId="9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2" fillId="0" borderId="0" applyFont="0" applyFill="0" applyBorder="0" applyAlignment="0" applyProtection="0"/>
  </cellStyleXfs>
  <cellXfs count="55">
    <xf numFmtId="0" fontId="0" fillId="0" borderId="0" xfId="0"/>
    <xf numFmtId="14" fontId="3" fillId="0" borderId="0" xfId="1" applyNumberFormat="1" applyFont="1" applyAlignment="1">
      <alignment horizontal="center" vertical="center"/>
    </xf>
    <xf numFmtId="14" fontId="4" fillId="0" borderId="0" xfId="1" applyNumberFormat="1" applyFont="1" applyAlignment="1">
      <alignment horizontal="center" vertical="center"/>
    </xf>
    <xf numFmtId="0" fontId="2" fillId="0" borderId="0" xfId="1"/>
    <xf numFmtId="0" fontId="1" fillId="0" borderId="0" xfId="0" applyFont="1"/>
    <xf numFmtId="0" fontId="1" fillId="0" borderId="0" xfId="0" applyFont="1" applyAlignment="1">
      <alignment horizontal="center"/>
    </xf>
    <xf numFmtId="0" fontId="11" fillId="0" borderId="0" xfId="0" applyFont="1"/>
    <xf numFmtId="14" fontId="13" fillId="0" borderId="0" xfId="0" applyNumberFormat="1" applyFont="1"/>
    <xf numFmtId="2" fontId="0" fillId="2" borderId="0" xfId="0" applyNumberFormat="1" applyFill="1" applyAlignment="1">
      <alignment horizontal="center" vertical="center"/>
    </xf>
    <xf numFmtId="0" fontId="0" fillId="3" borderId="0" xfId="0" applyFill="1"/>
    <xf numFmtId="2" fontId="0" fillId="3" borderId="0" xfId="0" applyNumberFormat="1" applyFill="1"/>
    <xf numFmtId="0" fontId="0" fillId="4" borderId="0" xfId="0" applyFill="1"/>
    <xf numFmtId="2" fontId="0" fillId="4" borderId="0" xfId="0" applyNumberFormat="1" applyFill="1"/>
    <xf numFmtId="14" fontId="1" fillId="5" borderId="0" xfId="0" applyNumberFormat="1" applyFont="1" applyFill="1" applyAlignment="1">
      <alignment horizontal="center"/>
    </xf>
    <xf numFmtId="14" fontId="10" fillId="5" borderId="0" xfId="0" applyNumberFormat="1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0" fillId="7" borderId="0" xfId="0" applyFont="1" applyFill="1" applyAlignment="1">
      <alignment horizontal="center"/>
    </xf>
    <xf numFmtId="14" fontId="1" fillId="5" borderId="0" xfId="0" quotePrefix="1" applyNumberFormat="1" applyFont="1" applyFill="1" applyAlignment="1">
      <alignment horizontal="center"/>
    </xf>
    <xf numFmtId="14" fontId="0" fillId="8" borderId="0" xfId="0" applyNumberFormat="1" applyFill="1"/>
    <xf numFmtId="0" fontId="14" fillId="5" borderId="0" xfId="0" applyFont="1" applyFill="1"/>
    <xf numFmtId="0" fontId="15" fillId="9" borderId="0" xfId="0" applyFont="1" applyFill="1"/>
    <xf numFmtId="0" fontId="14" fillId="5" borderId="0" xfId="0" applyFont="1" applyFill="1" applyAlignment="1">
      <alignment horizontal="left" indent="1"/>
    </xf>
    <xf numFmtId="14" fontId="16" fillId="3" borderId="0" xfId="0" applyNumberFormat="1" applyFont="1" applyFill="1"/>
    <xf numFmtId="0" fontId="14" fillId="5" borderId="0" xfId="0" applyFont="1" applyFill="1" applyAlignment="1">
      <alignment horizontal="right"/>
    </xf>
    <xf numFmtId="4" fontId="12" fillId="2" borderId="0" xfId="0" applyNumberFormat="1" applyFont="1" applyFill="1" applyAlignment="1">
      <alignment horizontal="center" vertical="center"/>
    </xf>
    <xf numFmtId="4" fontId="0" fillId="3" borderId="0" xfId="0" applyNumberFormat="1" applyFill="1"/>
    <xf numFmtId="4" fontId="0" fillId="0" borderId="0" xfId="0" applyNumberFormat="1"/>
    <xf numFmtId="14" fontId="10" fillId="10" borderId="0" xfId="0" applyNumberFormat="1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14" fontId="1" fillId="10" borderId="0" xfId="0" quotePrefix="1" applyNumberFormat="1" applyFont="1" applyFill="1" applyAlignment="1">
      <alignment horizontal="center"/>
    </xf>
    <xf numFmtId="4" fontId="0" fillId="5" borderId="0" xfId="0" applyNumberFormat="1" applyFill="1"/>
    <xf numFmtId="0" fontId="0" fillId="5" borderId="0" xfId="0" applyFill="1"/>
    <xf numFmtId="2" fontId="0" fillId="5" borderId="0" xfId="0" applyNumberFormat="1" applyFill="1"/>
    <xf numFmtId="0" fontId="17" fillId="0" borderId="0" xfId="0" quotePrefix="1" applyFont="1" applyAlignment="1">
      <alignment horizontal="center" vertical="center"/>
    </xf>
    <xf numFmtId="4" fontId="14" fillId="9" borderId="0" xfId="0" applyNumberFormat="1" applyFont="1" applyFill="1" applyAlignment="1">
      <alignment horizontal="center" vertical="center"/>
    </xf>
    <xf numFmtId="0" fontId="1" fillId="12" borderId="0" xfId="0" applyFont="1" applyFill="1" applyAlignment="1">
      <alignment horizontal="center"/>
    </xf>
    <xf numFmtId="0" fontId="18" fillId="11" borderId="0" xfId="11" applyFont="1" applyFill="1" applyAlignment="1">
      <alignment horizontal="center" vertical="center" wrapText="1"/>
    </xf>
    <xf numFmtId="14" fontId="0" fillId="13" borderId="0" xfId="0" applyNumberFormat="1" applyFill="1" applyAlignment="1">
      <alignment horizontal="center" vertical="center" wrapText="1"/>
    </xf>
    <xf numFmtId="4" fontId="0" fillId="13" borderId="0" xfId="0" applyNumberFormat="1" applyFill="1" applyAlignment="1">
      <alignment horizontal="center" vertical="center" wrapText="1"/>
    </xf>
    <xf numFmtId="168" fontId="0" fillId="2" borderId="0" xfId="0" applyNumberFormat="1" applyFill="1" applyAlignment="1">
      <alignment horizontal="center" vertical="center"/>
    </xf>
    <xf numFmtId="0" fontId="20" fillId="5" borderId="0" xfId="0" applyFont="1" applyFill="1"/>
    <xf numFmtId="2" fontId="19" fillId="3" borderId="0" xfId="0" applyNumberFormat="1" applyFont="1" applyFill="1"/>
    <xf numFmtId="10" fontId="2" fillId="0" borderId="0" xfId="1" applyNumberFormat="1" applyAlignment="1">
      <alignment horizontal="right"/>
    </xf>
    <xf numFmtId="10" fontId="2" fillId="0" borderId="1" xfId="1" applyNumberFormat="1" applyBorder="1" applyAlignment="1">
      <alignment horizontal="right"/>
    </xf>
    <xf numFmtId="4" fontId="2" fillId="0" borderId="0" xfId="1" applyNumberFormat="1"/>
    <xf numFmtId="4" fontId="2" fillId="0" borderId="2" xfId="1" applyNumberFormat="1" applyBorder="1"/>
    <xf numFmtId="0" fontId="2" fillId="0" borderId="3" xfId="1" applyBorder="1" applyAlignment="1">
      <alignment horizontal="center" vertical="center" wrapText="1"/>
    </xf>
    <xf numFmtId="0" fontId="14" fillId="5" borderId="0" xfId="0" applyFont="1" applyFill="1" applyAlignment="1">
      <alignment horizontal="center"/>
    </xf>
    <xf numFmtId="2" fontId="0" fillId="3" borderId="0" xfId="0" applyNumberFormat="1" applyFill="1" applyAlignment="1">
      <alignment horizontal="center" vertical="center"/>
    </xf>
    <xf numFmtId="0" fontId="20" fillId="6" borderId="0" xfId="0" applyFont="1" applyFill="1" applyAlignment="1">
      <alignment horizontal="center" vertical="center"/>
    </xf>
    <xf numFmtId="0" fontId="2" fillId="0" borderId="3" xfId="1" applyBorder="1" applyAlignment="1">
      <alignment horizontal="center" vertical="center"/>
    </xf>
    <xf numFmtId="14" fontId="2" fillId="0" borderId="0" xfId="1" applyNumberFormat="1"/>
    <xf numFmtId="0" fontId="20" fillId="14" borderId="0" xfId="0" applyFont="1" applyFill="1" applyAlignment="1">
      <alignment horizontal="left" vertical="center"/>
    </xf>
    <xf numFmtId="0" fontId="21" fillId="9" borderId="0" xfId="0" applyFont="1" applyFill="1" applyAlignment="1">
      <alignment horizontal="center"/>
    </xf>
  </cellXfs>
  <cellStyles count="24">
    <cellStyle name="Comma0" xfId="2" xr:uid="{00000000-0005-0000-0000-000000000000}"/>
    <cellStyle name="Currency [0]_JOGO1" xfId="3" xr:uid="{00000000-0005-0000-0000-000001000000}"/>
    <cellStyle name="Currency_B&amp;SOKG" xfId="4" xr:uid="{00000000-0005-0000-0000-000002000000}"/>
    <cellStyle name="Currency0" xfId="5" xr:uid="{00000000-0005-0000-0000-000003000000}"/>
    <cellStyle name="Euro" xfId="6" xr:uid="{00000000-0005-0000-0000-000004000000}"/>
    <cellStyle name="Euro 2" xfId="7" xr:uid="{00000000-0005-0000-0000-000005000000}"/>
    <cellStyle name="Excel Built-in Normal" xfId="8" xr:uid="{00000000-0005-0000-0000-000006000000}"/>
    <cellStyle name="Hyperlink seguido_% OPCOM" xfId="9" xr:uid="{00000000-0005-0000-0000-000007000000}"/>
    <cellStyle name="Hyperlink_% OPCOM" xfId="10" xr:uid="{00000000-0005-0000-0000-000008000000}"/>
    <cellStyle name="Normal" xfId="0" builtinId="0"/>
    <cellStyle name="Normal 2" xfId="1" xr:uid="{00000000-0005-0000-0000-00000A000000}"/>
    <cellStyle name="Normal 2 2" xfId="11" xr:uid="{00000000-0005-0000-0000-00000B000000}"/>
    <cellStyle name="Normal 2 3" xfId="12" xr:uid="{00000000-0005-0000-0000-00000C000000}"/>
    <cellStyle name="Normal 2 4" xfId="13" xr:uid="{00000000-0005-0000-0000-00000D000000}"/>
    <cellStyle name="Normal 2_TESOURO" xfId="14" xr:uid="{00000000-0005-0000-0000-00000E000000}"/>
    <cellStyle name="Normal 3" xfId="15" xr:uid="{00000000-0005-0000-0000-00000F000000}"/>
    <cellStyle name="Normal 4" xfId="16" xr:uid="{00000000-0005-0000-0000-000010000000}"/>
    <cellStyle name="Normal 5" xfId="17" xr:uid="{00000000-0005-0000-0000-000011000000}"/>
    <cellStyle name="OT" xfId="18" xr:uid="{00000000-0005-0000-0000-000012000000}"/>
    <cellStyle name="Porcentagem 2" xfId="19" xr:uid="{00000000-0005-0000-0000-000013000000}"/>
    <cellStyle name="Vírgula 2" xfId="20" xr:uid="{00000000-0005-0000-0000-000014000000}"/>
    <cellStyle name="Vírgula 2 2" xfId="21" xr:uid="{00000000-0005-0000-0000-000015000000}"/>
    <cellStyle name="Vírgula 2 3" xfId="22" xr:uid="{00000000-0005-0000-0000-000016000000}"/>
    <cellStyle name="Vírgula 3" xfId="23" xr:uid="{00000000-0005-0000-0000-000017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2.xml"/><Relationship Id="rId7" Type="http://schemas.openxmlformats.org/officeDocument/2006/relationships/externalLink" Target="externalLinks/externalLink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4.xml"/><Relationship Id="rId11" Type="http://schemas.openxmlformats.org/officeDocument/2006/relationships/calcChain" Target="calcChain.xml"/><Relationship Id="rId5" Type="http://schemas.openxmlformats.org/officeDocument/2006/relationships/worksheet" Target="worksheets/sheet3.xml"/><Relationship Id="rId10" Type="http://schemas.openxmlformats.org/officeDocument/2006/relationships/sharedStrings" Target="sharedStrings.xml"/><Relationship Id="rId4" Type="http://schemas.openxmlformats.org/officeDocument/2006/relationships/chartsheet" Target="chartsheets/sheet2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530507617473905E-2"/>
          <c:y val="9.2052701333125445E-2"/>
          <c:w val="0.89576520358215173"/>
          <c:h val="0.74284181804007177"/>
        </c:manualLayout>
      </c:layout>
      <c:lineChart>
        <c:grouping val="standard"/>
        <c:varyColors val="0"/>
        <c:ser>
          <c:idx val="2"/>
          <c:order val="0"/>
          <c:tx>
            <c:strRef>
              <c:f>'NTN-B 19 até venc'!$AF$2</c:f>
              <c:strCache>
                <c:ptCount val="1"/>
                <c:pt idx="0">
                  <c:v>VNA IPCA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'NTN-B 19 até venc'!$B$3:$B$255</c:f>
              <c:numCache>
                <c:formatCode>m/d/yyyy</c:formatCode>
                <c:ptCount val="253"/>
                <c:pt idx="0">
                  <c:v>43231</c:v>
                </c:pt>
                <c:pt idx="1">
                  <c:v>43234</c:v>
                </c:pt>
                <c:pt idx="2">
                  <c:v>43235</c:v>
                </c:pt>
                <c:pt idx="3">
                  <c:v>43236</c:v>
                </c:pt>
                <c:pt idx="4">
                  <c:v>43237</c:v>
                </c:pt>
                <c:pt idx="5">
                  <c:v>43238</c:v>
                </c:pt>
                <c:pt idx="6">
                  <c:v>43241</c:v>
                </c:pt>
                <c:pt idx="7">
                  <c:v>43242</c:v>
                </c:pt>
                <c:pt idx="8">
                  <c:v>43243</c:v>
                </c:pt>
                <c:pt idx="9">
                  <c:v>43244</c:v>
                </c:pt>
                <c:pt idx="10">
                  <c:v>43245</c:v>
                </c:pt>
                <c:pt idx="11">
                  <c:v>43248</c:v>
                </c:pt>
                <c:pt idx="12">
                  <c:v>43249</c:v>
                </c:pt>
                <c:pt idx="13">
                  <c:v>43250</c:v>
                </c:pt>
                <c:pt idx="14">
                  <c:v>43252</c:v>
                </c:pt>
                <c:pt idx="15">
                  <c:v>43255</c:v>
                </c:pt>
                <c:pt idx="16">
                  <c:v>43256</c:v>
                </c:pt>
                <c:pt idx="17">
                  <c:v>43257</c:v>
                </c:pt>
                <c:pt idx="18">
                  <c:v>43258</c:v>
                </c:pt>
                <c:pt idx="19">
                  <c:v>43259</c:v>
                </c:pt>
                <c:pt idx="20">
                  <c:v>43262</c:v>
                </c:pt>
                <c:pt idx="21">
                  <c:v>43263</c:v>
                </c:pt>
                <c:pt idx="22">
                  <c:v>43264</c:v>
                </c:pt>
                <c:pt idx="23">
                  <c:v>43265</c:v>
                </c:pt>
                <c:pt idx="24">
                  <c:v>43266</c:v>
                </c:pt>
                <c:pt idx="25">
                  <c:v>43269</c:v>
                </c:pt>
                <c:pt idx="26">
                  <c:v>43270</c:v>
                </c:pt>
                <c:pt idx="27">
                  <c:v>43271</c:v>
                </c:pt>
                <c:pt idx="28">
                  <c:v>43272</c:v>
                </c:pt>
                <c:pt idx="29">
                  <c:v>43273</c:v>
                </c:pt>
                <c:pt idx="30">
                  <c:v>43276</c:v>
                </c:pt>
                <c:pt idx="31">
                  <c:v>43277</c:v>
                </c:pt>
                <c:pt idx="32">
                  <c:v>43278</c:v>
                </c:pt>
                <c:pt idx="33">
                  <c:v>43279</c:v>
                </c:pt>
                <c:pt idx="34">
                  <c:v>43280</c:v>
                </c:pt>
                <c:pt idx="35">
                  <c:v>43283</c:v>
                </c:pt>
                <c:pt idx="36">
                  <c:v>43284</c:v>
                </c:pt>
                <c:pt idx="37">
                  <c:v>43285</c:v>
                </c:pt>
                <c:pt idx="38">
                  <c:v>43286</c:v>
                </c:pt>
                <c:pt idx="39">
                  <c:v>43287</c:v>
                </c:pt>
                <c:pt idx="40">
                  <c:v>43290</c:v>
                </c:pt>
                <c:pt idx="41">
                  <c:v>43291</c:v>
                </c:pt>
                <c:pt idx="42">
                  <c:v>43292</c:v>
                </c:pt>
                <c:pt idx="43">
                  <c:v>43293</c:v>
                </c:pt>
                <c:pt idx="44">
                  <c:v>43294</c:v>
                </c:pt>
                <c:pt idx="45">
                  <c:v>43297</c:v>
                </c:pt>
                <c:pt idx="46">
                  <c:v>43298</c:v>
                </c:pt>
                <c:pt idx="47">
                  <c:v>43299</c:v>
                </c:pt>
                <c:pt idx="48">
                  <c:v>43300</c:v>
                </c:pt>
                <c:pt idx="49">
                  <c:v>43301</c:v>
                </c:pt>
                <c:pt idx="50">
                  <c:v>43304</c:v>
                </c:pt>
                <c:pt idx="51">
                  <c:v>43305</c:v>
                </c:pt>
                <c:pt idx="52">
                  <c:v>43306</c:v>
                </c:pt>
                <c:pt idx="53">
                  <c:v>43307</c:v>
                </c:pt>
                <c:pt idx="54">
                  <c:v>43308</c:v>
                </c:pt>
                <c:pt idx="55">
                  <c:v>43311</c:v>
                </c:pt>
                <c:pt idx="56">
                  <c:v>43312</c:v>
                </c:pt>
                <c:pt idx="57">
                  <c:v>43313</c:v>
                </c:pt>
                <c:pt idx="58">
                  <c:v>43314</c:v>
                </c:pt>
                <c:pt idx="59">
                  <c:v>43315</c:v>
                </c:pt>
                <c:pt idx="60">
                  <c:v>43318</c:v>
                </c:pt>
                <c:pt idx="61">
                  <c:v>43319</c:v>
                </c:pt>
                <c:pt idx="62">
                  <c:v>43320</c:v>
                </c:pt>
                <c:pt idx="63">
                  <c:v>43321</c:v>
                </c:pt>
                <c:pt idx="64">
                  <c:v>43322</c:v>
                </c:pt>
                <c:pt idx="65">
                  <c:v>43325</c:v>
                </c:pt>
                <c:pt idx="66">
                  <c:v>43326</c:v>
                </c:pt>
                <c:pt idx="67">
                  <c:v>43327</c:v>
                </c:pt>
                <c:pt idx="68">
                  <c:v>43328</c:v>
                </c:pt>
                <c:pt idx="69">
                  <c:v>43329</c:v>
                </c:pt>
                <c:pt idx="70">
                  <c:v>43332</c:v>
                </c:pt>
                <c:pt idx="71">
                  <c:v>43333</c:v>
                </c:pt>
                <c:pt idx="72">
                  <c:v>43334</c:v>
                </c:pt>
                <c:pt idx="73">
                  <c:v>43335</c:v>
                </c:pt>
                <c:pt idx="74">
                  <c:v>43336</c:v>
                </c:pt>
                <c:pt idx="75">
                  <c:v>43339</c:v>
                </c:pt>
                <c:pt idx="76">
                  <c:v>43340</c:v>
                </c:pt>
                <c:pt idx="77">
                  <c:v>43341</c:v>
                </c:pt>
                <c:pt idx="78">
                  <c:v>43342</c:v>
                </c:pt>
                <c:pt idx="79">
                  <c:v>43343</c:v>
                </c:pt>
                <c:pt idx="80">
                  <c:v>43346</c:v>
                </c:pt>
                <c:pt idx="81">
                  <c:v>43347</c:v>
                </c:pt>
                <c:pt idx="82">
                  <c:v>43348</c:v>
                </c:pt>
                <c:pt idx="83">
                  <c:v>43349</c:v>
                </c:pt>
                <c:pt idx="84">
                  <c:v>43353</c:v>
                </c:pt>
                <c:pt idx="85">
                  <c:v>43354</c:v>
                </c:pt>
                <c:pt idx="86">
                  <c:v>43355</c:v>
                </c:pt>
                <c:pt idx="87">
                  <c:v>43356</c:v>
                </c:pt>
                <c:pt idx="88">
                  <c:v>43357</c:v>
                </c:pt>
                <c:pt idx="89">
                  <c:v>43360</c:v>
                </c:pt>
                <c:pt idx="90">
                  <c:v>43361</c:v>
                </c:pt>
                <c:pt idx="91">
                  <c:v>43362</c:v>
                </c:pt>
                <c:pt idx="92">
                  <c:v>43363</c:v>
                </c:pt>
                <c:pt idx="93">
                  <c:v>43364</c:v>
                </c:pt>
                <c:pt idx="94">
                  <c:v>43367</c:v>
                </c:pt>
                <c:pt idx="95">
                  <c:v>43368</c:v>
                </c:pt>
                <c:pt idx="96">
                  <c:v>43369</c:v>
                </c:pt>
                <c:pt idx="97">
                  <c:v>43370</c:v>
                </c:pt>
                <c:pt idx="98">
                  <c:v>43371</c:v>
                </c:pt>
                <c:pt idx="99">
                  <c:v>43374</c:v>
                </c:pt>
                <c:pt idx="100">
                  <c:v>43375</c:v>
                </c:pt>
                <c:pt idx="101">
                  <c:v>43376</c:v>
                </c:pt>
                <c:pt idx="102">
                  <c:v>43377</c:v>
                </c:pt>
                <c:pt idx="103">
                  <c:v>43378</c:v>
                </c:pt>
                <c:pt idx="104">
                  <c:v>43381</c:v>
                </c:pt>
                <c:pt idx="105">
                  <c:v>43382</c:v>
                </c:pt>
                <c:pt idx="106">
                  <c:v>43383</c:v>
                </c:pt>
                <c:pt idx="107">
                  <c:v>43384</c:v>
                </c:pt>
                <c:pt idx="108">
                  <c:v>43388</c:v>
                </c:pt>
                <c:pt idx="109">
                  <c:v>43389</c:v>
                </c:pt>
                <c:pt idx="110">
                  <c:v>43390</c:v>
                </c:pt>
                <c:pt idx="111">
                  <c:v>43391</c:v>
                </c:pt>
                <c:pt idx="112">
                  <c:v>43392</c:v>
                </c:pt>
                <c:pt idx="113">
                  <c:v>43395</c:v>
                </c:pt>
                <c:pt idx="114">
                  <c:v>43396</c:v>
                </c:pt>
                <c:pt idx="115">
                  <c:v>43397</c:v>
                </c:pt>
                <c:pt idx="116">
                  <c:v>43398</c:v>
                </c:pt>
                <c:pt idx="117">
                  <c:v>43399</c:v>
                </c:pt>
                <c:pt idx="118">
                  <c:v>43402</c:v>
                </c:pt>
                <c:pt idx="119">
                  <c:v>43403</c:v>
                </c:pt>
                <c:pt idx="120">
                  <c:v>43404</c:v>
                </c:pt>
                <c:pt idx="121">
                  <c:v>43405</c:v>
                </c:pt>
                <c:pt idx="122">
                  <c:v>43409</c:v>
                </c:pt>
                <c:pt idx="123">
                  <c:v>43410</c:v>
                </c:pt>
                <c:pt idx="124">
                  <c:v>43411</c:v>
                </c:pt>
                <c:pt idx="125">
                  <c:v>43412</c:v>
                </c:pt>
                <c:pt idx="126">
                  <c:v>43413</c:v>
                </c:pt>
                <c:pt idx="127">
                  <c:v>43416</c:v>
                </c:pt>
                <c:pt idx="128">
                  <c:v>43417</c:v>
                </c:pt>
                <c:pt idx="129">
                  <c:v>43418</c:v>
                </c:pt>
                <c:pt idx="130">
                  <c:v>43420</c:v>
                </c:pt>
                <c:pt idx="131">
                  <c:v>43423</c:v>
                </c:pt>
                <c:pt idx="132">
                  <c:v>43424</c:v>
                </c:pt>
                <c:pt idx="133">
                  <c:v>43425</c:v>
                </c:pt>
                <c:pt idx="134">
                  <c:v>43426</c:v>
                </c:pt>
                <c:pt idx="135">
                  <c:v>43427</c:v>
                </c:pt>
                <c:pt idx="136">
                  <c:v>43430</c:v>
                </c:pt>
                <c:pt idx="137">
                  <c:v>43431</c:v>
                </c:pt>
                <c:pt idx="138">
                  <c:v>43432</c:v>
                </c:pt>
                <c:pt idx="139">
                  <c:v>43433</c:v>
                </c:pt>
                <c:pt idx="140">
                  <c:v>43434</c:v>
                </c:pt>
                <c:pt idx="141">
                  <c:v>43437</c:v>
                </c:pt>
                <c:pt idx="142">
                  <c:v>43438</c:v>
                </c:pt>
                <c:pt idx="143">
                  <c:v>43439</c:v>
                </c:pt>
                <c:pt idx="144">
                  <c:v>43440</c:v>
                </c:pt>
                <c:pt idx="145">
                  <c:v>43441</c:v>
                </c:pt>
                <c:pt idx="146">
                  <c:v>43444</c:v>
                </c:pt>
                <c:pt idx="147">
                  <c:v>43445</c:v>
                </c:pt>
                <c:pt idx="148">
                  <c:v>43446</c:v>
                </c:pt>
                <c:pt idx="149">
                  <c:v>43447</c:v>
                </c:pt>
                <c:pt idx="150">
                  <c:v>43448</c:v>
                </c:pt>
                <c:pt idx="151">
                  <c:v>43451</c:v>
                </c:pt>
                <c:pt idx="152">
                  <c:v>43452</c:v>
                </c:pt>
                <c:pt idx="153">
                  <c:v>43453</c:v>
                </c:pt>
                <c:pt idx="154">
                  <c:v>43454</c:v>
                </c:pt>
                <c:pt idx="155">
                  <c:v>43455</c:v>
                </c:pt>
                <c:pt idx="156">
                  <c:v>43458</c:v>
                </c:pt>
                <c:pt idx="157">
                  <c:v>43460</c:v>
                </c:pt>
                <c:pt idx="158">
                  <c:v>43461</c:v>
                </c:pt>
                <c:pt idx="159">
                  <c:v>43462</c:v>
                </c:pt>
                <c:pt idx="160">
                  <c:v>43465</c:v>
                </c:pt>
                <c:pt idx="161">
                  <c:v>43467</c:v>
                </c:pt>
                <c:pt idx="162">
                  <c:v>43468</c:v>
                </c:pt>
                <c:pt idx="163">
                  <c:v>43469</c:v>
                </c:pt>
                <c:pt idx="164">
                  <c:v>43472</c:v>
                </c:pt>
                <c:pt idx="165">
                  <c:v>43473</c:v>
                </c:pt>
                <c:pt idx="166">
                  <c:v>43474</c:v>
                </c:pt>
                <c:pt idx="167">
                  <c:v>43475</c:v>
                </c:pt>
                <c:pt idx="168">
                  <c:v>43476</c:v>
                </c:pt>
                <c:pt idx="169">
                  <c:v>43479</c:v>
                </c:pt>
                <c:pt idx="170">
                  <c:v>43480</c:v>
                </c:pt>
                <c:pt idx="171">
                  <c:v>43481</c:v>
                </c:pt>
                <c:pt idx="172">
                  <c:v>43482</c:v>
                </c:pt>
                <c:pt idx="173">
                  <c:v>43483</c:v>
                </c:pt>
                <c:pt idx="174">
                  <c:v>43486</c:v>
                </c:pt>
                <c:pt idx="175">
                  <c:v>43487</c:v>
                </c:pt>
                <c:pt idx="176">
                  <c:v>43488</c:v>
                </c:pt>
                <c:pt idx="177">
                  <c:v>43489</c:v>
                </c:pt>
                <c:pt idx="178">
                  <c:v>43490</c:v>
                </c:pt>
                <c:pt idx="179">
                  <c:v>43493</c:v>
                </c:pt>
                <c:pt idx="180">
                  <c:v>43494</c:v>
                </c:pt>
                <c:pt idx="181">
                  <c:v>43495</c:v>
                </c:pt>
                <c:pt idx="182">
                  <c:v>43496</c:v>
                </c:pt>
                <c:pt idx="183">
                  <c:v>43497</c:v>
                </c:pt>
                <c:pt idx="184">
                  <c:v>43500</c:v>
                </c:pt>
                <c:pt idx="185">
                  <c:v>43501</c:v>
                </c:pt>
                <c:pt idx="186">
                  <c:v>43502</c:v>
                </c:pt>
                <c:pt idx="187">
                  <c:v>43503</c:v>
                </c:pt>
                <c:pt idx="188">
                  <c:v>43504</c:v>
                </c:pt>
                <c:pt idx="189">
                  <c:v>43507</c:v>
                </c:pt>
                <c:pt idx="190">
                  <c:v>43508</c:v>
                </c:pt>
                <c:pt idx="191">
                  <c:v>43509</c:v>
                </c:pt>
                <c:pt idx="192">
                  <c:v>43510</c:v>
                </c:pt>
                <c:pt idx="193">
                  <c:v>43511</c:v>
                </c:pt>
                <c:pt idx="194">
                  <c:v>43514</c:v>
                </c:pt>
                <c:pt idx="195">
                  <c:v>43515</c:v>
                </c:pt>
                <c:pt idx="196">
                  <c:v>43516</c:v>
                </c:pt>
                <c:pt idx="197">
                  <c:v>43517</c:v>
                </c:pt>
                <c:pt idx="198">
                  <c:v>43518</c:v>
                </c:pt>
                <c:pt idx="199">
                  <c:v>43521</c:v>
                </c:pt>
                <c:pt idx="200">
                  <c:v>43522</c:v>
                </c:pt>
                <c:pt idx="201">
                  <c:v>43523</c:v>
                </c:pt>
                <c:pt idx="202">
                  <c:v>43524</c:v>
                </c:pt>
                <c:pt idx="203">
                  <c:v>43525</c:v>
                </c:pt>
                <c:pt idx="204">
                  <c:v>43530</c:v>
                </c:pt>
                <c:pt idx="205">
                  <c:v>43531</c:v>
                </c:pt>
                <c:pt idx="206">
                  <c:v>43532</c:v>
                </c:pt>
                <c:pt idx="207">
                  <c:v>43535</c:v>
                </c:pt>
                <c:pt idx="208">
                  <c:v>43536</c:v>
                </c:pt>
                <c:pt idx="209">
                  <c:v>43537</c:v>
                </c:pt>
                <c:pt idx="210">
                  <c:v>43538</c:v>
                </c:pt>
                <c:pt idx="211">
                  <c:v>43539</c:v>
                </c:pt>
                <c:pt idx="212">
                  <c:v>43542</c:v>
                </c:pt>
                <c:pt idx="213">
                  <c:v>43543</c:v>
                </c:pt>
                <c:pt idx="214">
                  <c:v>43544</c:v>
                </c:pt>
                <c:pt idx="215">
                  <c:v>43545</c:v>
                </c:pt>
                <c:pt idx="216">
                  <c:v>43546</c:v>
                </c:pt>
                <c:pt idx="217">
                  <c:v>43549</c:v>
                </c:pt>
                <c:pt idx="218">
                  <c:v>43550</c:v>
                </c:pt>
                <c:pt idx="219">
                  <c:v>43551</c:v>
                </c:pt>
                <c:pt idx="220">
                  <c:v>43552</c:v>
                </c:pt>
                <c:pt idx="221">
                  <c:v>43553</c:v>
                </c:pt>
                <c:pt idx="222">
                  <c:v>43556</c:v>
                </c:pt>
                <c:pt idx="223">
                  <c:v>43557</c:v>
                </c:pt>
                <c:pt idx="224">
                  <c:v>43558</c:v>
                </c:pt>
                <c:pt idx="225">
                  <c:v>43559</c:v>
                </c:pt>
                <c:pt idx="226">
                  <c:v>43560</c:v>
                </c:pt>
                <c:pt idx="227">
                  <c:v>43563</c:v>
                </c:pt>
                <c:pt idx="228">
                  <c:v>43564</c:v>
                </c:pt>
                <c:pt idx="229">
                  <c:v>43565</c:v>
                </c:pt>
                <c:pt idx="230">
                  <c:v>43566</c:v>
                </c:pt>
                <c:pt idx="231">
                  <c:v>43567</c:v>
                </c:pt>
                <c:pt idx="232">
                  <c:v>43570</c:v>
                </c:pt>
                <c:pt idx="233">
                  <c:v>43571</c:v>
                </c:pt>
                <c:pt idx="234">
                  <c:v>43572</c:v>
                </c:pt>
                <c:pt idx="235">
                  <c:v>43573</c:v>
                </c:pt>
                <c:pt idx="236">
                  <c:v>43577</c:v>
                </c:pt>
                <c:pt idx="237">
                  <c:v>43578</c:v>
                </c:pt>
                <c:pt idx="238">
                  <c:v>43579</c:v>
                </c:pt>
                <c:pt idx="239">
                  <c:v>43580</c:v>
                </c:pt>
                <c:pt idx="240">
                  <c:v>43581</c:v>
                </c:pt>
                <c:pt idx="241">
                  <c:v>43584</c:v>
                </c:pt>
                <c:pt idx="242">
                  <c:v>43585</c:v>
                </c:pt>
                <c:pt idx="243">
                  <c:v>43587</c:v>
                </c:pt>
                <c:pt idx="244">
                  <c:v>43588</c:v>
                </c:pt>
                <c:pt idx="245">
                  <c:v>43591</c:v>
                </c:pt>
                <c:pt idx="246">
                  <c:v>43592</c:v>
                </c:pt>
                <c:pt idx="247">
                  <c:v>43593</c:v>
                </c:pt>
                <c:pt idx="248">
                  <c:v>43594</c:v>
                </c:pt>
                <c:pt idx="249">
                  <c:v>43595</c:v>
                </c:pt>
                <c:pt idx="250">
                  <c:v>43598</c:v>
                </c:pt>
                <c:pt idx="251">
                  <c:v>43599</c:v>
                </c:pt>
                <c:pt idx="252">
                  <c:v>43600</c:v>
                </c:pt>
              </c:numCache>
            </c:numRef>
          </c:cat>
          <c:val>
            <c:numRef>
              <c:f>'NTN-B 19 até venc'!$AK$3:$AK$255</c:f>
              <c:numCache>
                <c:formatCode>0.00</c:formatCode>
                <c:ptCount val="253"/>
                <c:pt idx="0" formatCode="General">
                  <c:v>0</c:v>
                </c:pt>
                <c:pt idx="1">
                  <c:v>1.0986413974056752E-2</c:v>
                </c:pt>
                <c:pt idx="2">
                  <c:v>2.1974064768404133E-2</c:v>
                </c:pt>
                <c:pt idx="3">
                  <c:v>3.8766275775903303E-2</c:v>
                </c:pt>
                <c:pt idx="4">
                  <c:v>5.5561350998734049E-2</c:v>
                </c:pt>
                <c:pt idx="5">
                  <c:v>7.2359225341123157E-2</c:v>
                </c:pt>
                <c:pt idx="6">
                  <c:v>8.9159931350923927E-2</c:v>
                </c:pt>
                <c:pt idx="7">
                  <c:v>0.10596346902815856</c:v>
                </c:pt>
                <c:pt idx="8">
                  <c:v>0.12276980582492936</c:v>
                </c:pt>
                <c:pt idx="9">
                  <c:v>9.5114635033910488E-2</c:v>
                </c:pt>
                <c:pt idx="10">
                  <c:v>0.1055676539974737</c:v>
                </c:pt>
                <c:pt idx="11">
                  <c:v>0.11602174704181678</c:v>
                </c:pt>
                <c:pt idx="12">
                  <c:v>0.12647694671479304</c:v>
                </c:pt>
                <c:pt idx="13">
                  <c:v>0.13693325301642467</c:v>
                </c:pt>
                <c:pt idx="14">
                  <c:v>0.14739063339881397</c:v>
                </c:pt>
                <c:pt idx="15">
                  <c:v>0.15784912040985866</c:v>
                </c:pt>
                <c:pt idx="16">
                  <c:v>0.16830868150166101</c:v>
                </c:pt>
                <c:pt idx="17">
                  <c:v>0.17876934922209653</c:v>
                </c:pt>
                <c:pt idx="18">
                  <c:v>0.18923112357118743</c:v>
                </c:pt>
                <c:pt idx="19">
                  <c:v>0.33103367285003404</c:v>
                </c:pt>
                <c:pt idx="20">
                  <c:v>0.34924334496970744</c:v>
                </c:pt>
                <c:pt idx="21">
                  <c:v>0.36745633697536917</c:v>
                </c:pt>
                <c:pt idx="22">
                  <c:v>0.38567264886695263</c:v>
                </c:pt>
                <c:pt idx="23">
                  <c:v>0.40389224809662672</c:v>
                </c:pt>
                <c:pt idx="24">
                  <c:v>0.42211516721224474</c:v>
                </c:pt>
                <c:pt idx="25">
                  <c:v>0.46402146924156007</c:v>
                </c:pt>
                <c:pt idx="26">
                  <c:v>0.50594524949398867</c:v>
                </c:pt>
                <c:pt idx="27">
                  <c:v>0.54788654051745045</c:v>
                </c:pt>
                <c:pt idx="28">
                  <c:v>0.58984534231194541</c:v>
                </c:pt>
                <c:pt idx="29">
                  <c:v>0.71720905660430656</c:v>
                </c:pt>
                <c:pt idx="30">
                  <c:v>0.77633183153773544</c:v>
                </c:pt>
                <c:pt idx="31">
                  <c:v>0.83548930253418696</c:v>
                </c:pt>
                <c:pt idx="32">
                  <c:v>0.89468146959370554</c:v>
                </c:pt>
                <c:pt idx="33">
                  <c:v>0.95390843035996209</c:v>
                </c:pt>
                <c:pt idx="34">
                  <c:v>1.0131701197371612</c:v>
                </c:pt>
                <c:pt idx="35">
                  <c:v>1.0724666353690182</c:v>
                </c:pt>
                <c:pt idx="36">
                  <c:v>1.1317979121597155</c:v>
                </c:pt>
                <c:pt idx="37">
                  <c:v>1.1911640477529684</c:v>
                </c:pt>
                <c:pt idx="38">
                  <c:v>1.2505650421487768</c:v>
                </c:pt>
                <c:pt idx="39">
                  <c:v>1.3243061862935779</c:v>
                </c:pt>
                <c:pt idx="40">
                  <c:v>1.3847396652221233</c:v>
                </c:pt>
                <c:pt idx="41">
                  <c:v>1.4452091421297775</c:v>
                </c:pt>
                <c:pt idx="42">
                  <c:v>1.5057147146602112</c:v>
                </c:pt>
                <c:pt idx="43">
                  <c:v>1.566256382813469</c:v>
                </c:pt>
                <c:pt idx="44">
                  <c:v>1.626834146589573</c:v>
                </c:pt>
                <c:pt idx="45">
                  <c:v>1.6874480710842521</c:v>
                </c:pt>
                <c:pt idx="46">
                  <c:v>1.7045199011139101</c:v>
                </c:pt>
                <c:pt idx="47">
                  <c:v>1.7215946279068195</c:v>
                </c:pt>
                <c:pt idx="48">
                  <c:v>1.7386722189150605</c:v>
                </c:pt>
                <c:pt idx="49">
                  <c:v>1.7557526741386331</c:v>
                </c:pt>
                <c:pt idx="50">
                  <c:v>1.7567001761004342</c:v>
                </c:pt>
                <c:pt idx="51">
                  <c:v>1.7705562734577018</c:v>
                </c:pt>
                <c:pt idx="52">
                  <c:v>1.784414226045361</c:v>
                </c:pt>
                <c:pt idx="53">
                  <c:v>1.7982740989592072</c:v>
                </c:pt>
                <c:pt idx="54">
                  <c:v>1.8121358596513204</c:v>
                </c:pt>
                <c:pt idx="55">
                  <c:v>1.8259994755738473</c:v>
                </c:pt>
                <c:pt idx="56">
                  <c:v>1.8398650118225834</c:v>
                </c:pt>
                <c:pt idx="57">
                  <c:v>1.8537324033016667</c:v>
                </c:pt>
                <c:pt idx="58">
                  <c:v>1.867601715106959</c:v>
                </c:pt>
                <c:pt idx="59">
                  <c:v>1.881472882142643</c:v>
                </c:pt>
                <c:pt idx="60">
                  <c:v>1.8953459695044916</c:v>
                </c:pt>
                <c:pt idx="61">
                  <c:v>1.9092209446446518</c:v>
                </c:pt>
                <c:pt idx="62">
                  <c:v>1.9467050283871856</c:v>
                </c:pt>
                <c:pt idx="63">
                  <c:v>1.9619760155723975</c:v>
                </c:pt>
                <c:pt idx="64">
                  <c:v>1.9772492811107156</c:v>
                </c:pt>
                <c:pt idx="65">
                  <c:v>1.9925248250021621</c:v>
                </c:pt>
                <c:pt idx="66">
                  <c:v>2.0078026472466926</c:v>
                </c:pt>
                <c:pt idx="67">
                  <c:v>2.0230828129401468</c:v>
                </c:pt>
                <c:pt idx="68">
                  <c:v>2.0244738126083739</c:v>
                </c:pt>
                <c:pt idx="69">
                  <c:v>2.0258648773723964</c:v>
                </c:pt>
                <c:pt idx="70">
                  <c:v>2.0272559421364189</c:v>
                </c:pt>
                <c:pt idx="71">
                  <c:v>2.0286470069004414</c:v>
                </c:pt>
                <c:pt idx="72">
                  <c:v>2.0300381042123616</c:v>
                </c:pt>
                <c:pt idx="73">
                  <c:v>2.0314292340721796</c:v>
                </c:pt>
                <c:pt idx="74">
                  <c:v>2.0230828129401246</c:v>
                </c:pt>
                <c:pt idx="75">
                  <c:v>2.0230828129401246</c:v>
                </c:pt>
                <c:pt idx="76">
                  <c:v>2.0230828129401246</c:v>
                </c:pt>
                <c:pt idx="77">
                  <c:v>2.0230828129401246</c:v>
                </c:pt>
                <c:pt idx="78">
                  <c:v>2.0230828129401246</c:v>
                </c:pt>
                <c:pt idx="79">
                  <c:v>2.0230828129401246</c:v>
                </c:pt>
                <c:pt idx="80">
                  <c:v>2.0230828129401246</c:v>
                </c:pt>
                <c:pt idx="81">
                  <c:v>2.0230828129401246</c:v>
                </c:pt>
                <c:pt idx="82">
                  <c:v>2.0230828129401246</c:v>
                </c:pt>
                <c:pt idx="83">
                  <c:v>1.9563691513131642</c:v>
                </c:pt>
                <c:pt idx="84">
                  <c:v>1.9522010019458191</c:v>
                </c:pt>
                <c:pt idx="85">
                  <c:v>1.9480330153179848</c:v>
                </c:pt>
                <c:pt idx="86">
                  <c:v>1.9438652239775589</c:v>
                </c:pt>
                <c:pt idx="87">
                  <c:v>1.9396975628287461</c:v>
                </c:pt>
                <c:pt idx="88">
                  <c:v>1.9355300969673417</c:v>
                </c:pt>
                <c:pt idx="89">
                  <c:v>1.9313627938454481</c:v>
                </c:pt>
                <c:pt idx="90">
                  <c:v>1.9485042112886264</c:v>
                </c:pt>
                <c:pt idx="91">
                  <c:v>1.9656484929471363</c:v>
                </c:pt>
                <c:pt idx="92">
                  <c:v>1.9827956713688533</c:v>
                </c:pt>
                <c:pt idx="93">
                  <c:v>1.9999457465538217</c:v>
                </c:pt>
                <c:pt idx="94">
                  <c:v>2.0385012095714306</c:v>
                </c:pt>
                <c:pt idx="95">
                  <c:v>2.0599424000957489</c:v>
                </c:pt>
                <c:pt idx="96">
                  <c:v>2.0813880822304842</c:v>
                </c:pt>
                <c:pt idx="97">
                  <c:v>2.1028382885235342</c:v>
                </c:pt>
                <c:pt idx="98">
                  <c:v>2.124292986427001</c:v>
                </c:pt>
                <c:pt idx="99">
                  <c:v>2.1457522084887826</c:v>
                </c:pt>
                <c:pt idx="100">
                  <c:v>2.1672159547089009</c:v>
                </c:pt>
                <c:pt idx="101">
                  <c:v>2.188684192539414</c:v>
                </c:pt>
                <c:pt idx="102">
                  <c:v>2.2101569545282418</c:v>
                </c:pt>
                <c:pt idx="103">
                  <c:v>2.2916286158642052</c:v>
                </c:pt>
                <c:pt idx="104">
                  <c:v>2.3174105572777437</c:v>
                </c:pt>
                <c:pt idx="105">
                  <c:v>2.3431989757236815</c:v>
                </c:pt>
                <c:pt idx="106">
                  <c:v>2.3689939362978363</c:v>
                </c:pt>
                <c:pt idx="107">
                  <c:v>2.3947953739044125</c:v>
                </c:pt>
                <c:pt idx="108">
                  <c:v>2.4206033536391836</c:v>
                </c:pt>
                <c:pt idx="109">
                  <c:v>2.4433620181221416</c:v>
                </c:pt>
                <c:pt idx="110">
                  <c:v>2.466125760077742</c:v>
                </c:pt>
                <c:pt idx="111">
                  <c:v>2.488894546958087</c:v>
                </c:pt>
                <c:pt idx="112">
                  <c:v>2.5116684113110743</c:v>
                </c:pt>
                <c:pt idx="113">
                  <c:v>2.5344473205888063</c:v>
                </c:pt>
                <c:pt idx="114">
                  <c:v>2.5572313073391806</c:v>
                </c:pt>
                <c:pt idx="115">
                  <c:v>2.5962575757526141</c:v>
                </c:pt>
                <c:pt idx="116">
                  <c:v>2.6213756050704973</c:v>
                </c:pt>
                <c:pt idx="117">
                  <c:v>2.6464998184896782</c:v>
                </c:pt>
                <c:pt idx="118">
                  <c:v>2.6716301509143392</c:v>
                </c:pt>
                <c:pt idx="119">
                  <c:v>2.696766634892378</c:v>
                </c:pt>
                <c:pt idx="120">
                  <c:v>2.7219093029717367</c:v>
                </c:pt>
                <c:pt idx="121">
                  <c:v>2.7470580900565755</c:v>
                </c:pt>
                <c:pt idx="122">
                  <c:v>2.7722130612427121</c:v>
                </c:pt>
                <c:pt idx="123">
                  <c:v>2.7973741839822264</c:v>
                </c:pt>
                <c:pt idx="124">
                  <c:v>2.7555380552286346</c:v>
                </c:pt>
                <c:pt idx="125">
                  <c:v>2.7765077893991075</c:v>
                </c:pt>
                <c:pt idx="126">
                  <c:v>2.797481819892611</c:v>
                </c:pt>
                <c:pt idx="127">
                  <c:v>2.8184601467091008</c:v>
                </c:pt>
                <c:pt idx="128">
                  <c:v>2.8394427373007014</c:v>
                </c:pt>
                <c:pt idx="129">
                  <c:v>2.8604295916674127</c:v>
                </c:pt>
                <c:pt idx="130">
                  <c:v>2.881420774905008</c:v>
                </c:pt>
                <c:pt idx="131">
                  <c:v>2.8789706014248129</c:v>
                </c:pt>
                <c:pt idx="132">
                  <c:v>2.8765205255883108</c:v>
                </c:pt>
                <c:pt idx="133">
                  <c:v>2.8740705148476042</c:v>
                </c:pt>
                <c:pt idx="134">
                  <c:v>2.8716205366547953</c:v>
                </c:pt>
                <c:pt idx="135">
                  <c:v>2.8691706235578041</c:v>
                </c:pt>
                <c:pt idx="136">
                  <c:v>2.8578982762686778</c:v>
                </c:pt>
                <c:pt idx="137">
                  <c:v>2.8539784022943104</c:v>
                </c:pt>
                <c:pt idx="138">
                  <c:v>2.8500586585115562</c:v>
                </c:pt>
                <c:pt idx="139">
                  <c:v>2.8461390774682904</c:v>
                </c:pt>
                <c:pt idx="140">
                  <c:v>2.8422196266166377</c:v>
                </c:pt>
                <c:pt idx="141">
                  <c:v>2.838300338504518</c:v>
                </c:pt>
                <c:pt idx="142">
                  <c:v>2.8343811805839891</c:v>
                </c:pt>
                <c:pt idx="143">
                  <c:v>2.830462185402971</c:v>
                </c:pt>
                <c:pt idx="144">
                  <c:v>2.8265433529614414</c:v>
                </c:pt>
                <c:pt idx="145">
                  <c:v>2.7270198442803428</c:v>
                </c:pt>
                <c:pt idx="146">
                  <c:v>2.7167347073929093</c:v>
                </c:pt>
                <c:pt idx="147">
                  <c:v>2.7064505794904159</c:v>
                </c:pt>
                <c:pt idx="148">
                  <c:v>2.6961674931207824</c:v>
                </c:pt>
                <c:pt idx="149">
                  <c:v>2.6858854482840089</c:v>
                </c:pt>
                <c:pt idx="150">
                  <c:v>2.6756044124321754</c:v>
                </c:pt>
                <c:pt idx="151">
                  <c:v>2.6653244181131797</c:v>
                </c:pt>
                <c:pt idx="152">
                  <c:v>2.6707252867035347</c:v>
                </c:pt>
                <c:pt idx="153">
                  <c:v>2.6761264482250136</c:v>
                </c:pt>
                <c:pt idx="154">
                  <c:v>2.6815279026775718</c:v>
                </c:pt>
                <c:pt idx="155">
                  <c:v>2.6869296175133561</c:v>
                </c:pt>
                <c:pt idx="156">
                  <c:v>2.6923316578281842</c:v>
                </c:pt>
                <c:pt idx="157">
                  <c:v>2.6977339585262161</c:v>
                </c:pt>
                <c:pt idx="158">
                  <c:v>2.7031365196074519</c:v>
                </c:pt>
                <c:pt idx="159">
                  <c:v>2.7085394061677093</c:v>
                </c:pt>
                <c:pt idx="160">
                  <c:v>2.7139425531111705</c:v>
                </c:pt>
                <c:pt idx="161">
                  <c:v>2.7193459929857777</c:v>
                </c:pt>
                <c:pt idx="162">
                  <c:v>2.7247497257914643</c:v>
                </c:pt>
                <c:pt idx="163">
                  <c:v>2.7301537189803771</c:v>
                </c:pt>
                <c:pt idx="164">
                  <c:v>2.7355580051003914</c:v>
                </c:pt>
                <c:pt idx="165">
                  <c:v>2.7409625841515295</c:v>
                </c:pt>
                <c:pt idx="166">
                  <c:v>2.7463674561337692</c:v>
                </c:pt>
                <c:pt idx="167">
                  <c:v>2.751772588499235</c:v>
                </c:pt>
                <c:pt idx="168">
                  <c:v>2.8031110445602359</c:v>
                </c:pt>
                <c:pt idx="169">
                  <c:v>2.8112218839809078</c:v>
                </c:pt>
                <c:pt idx="170">
                  <c:v>2.8193333743596227</c:v>
                </c:pt>
                <c:pt idx="171">
                  <c:v>2.8371808534309428</c:v>
                </c:pt>
                <c:pt idx="172">
                  <c:v>2.8550314571008206</c:v>
                </c:pt>
                <c:pt idx="173">
                  <c:v>2.872885152821314</c:v>
                </c:pt>
                <c:pt idx="174">
                  <c:v>2.890741973140365</c:v>
                </c:pt>
                <c:pt idx="175">
                  <c:v>2.9086018529622004</c:v>
                </c:pt>
                <c:pt idx="176">
                  <c:v>2.9264648573825491</c:v>
                </c:pt>
                <c:pt idx="177">
                  <c:v>2.9412102610536506</c:v>
                </c:pt>
                <c:pt idx="178">
                  <c:v>2.958633022557744</c:v>
                </c:pt>
                <c:pt idx="179">
                  <c:v>2.9760587459208621</c:v>
                </c:pt>
                <c:pt idx="180">
                  <c:v>2.9934873985951294</c:v>
                </c:pt>
                <c:pt idx="181">
                  <c:v>3.0109190456763413</c:v>
                </c:pt>
                <c:pt idx="182">
                  <c:v>3.0283536220686802</c:v>
                </c:pt>
                <c:pt idx="183">
                  <c:v>3.0457911277721683</c:v>
                </c:pt>
                <c:pt idx="184">
                  <c:v>3.0632315953346811</c:v>
                </c:pt>
                <c:pt idx="185">
                  <c:v>3.0806750247562409</c:v>
                </c:pt>
                <c:pt idx="186">
                  <c:v>3.0981214160368697</c:v>
                </c:pt>
                <c:pt idx="187">
                  <c:v>3.1155707366286256</c:v>
                </c:pt>
                <c:pt idx="188">
                  <c:v>3.0767085096389923</c:v>
                </c:pt>
                <c:pt idx="189">
                  <c:v>3.091026006048514</c:v>
                </c:pt>
                <c:pt idx="190">
                  <c:v>3.1053454878800402</c:v>
                </c:pt>
                <c:pt idx="191">
                  <c:v>3.1196669551335487</c:v>
                </c:pt>
                <c:pt idx="192">
                  <c:v>3.1339904403569596</c:v>
                </c:pt>
                <c:pt idx="193">
                  <c:v>3.1483159110023529</c:v>
                </c:pt>
                <c:pt idx="194">
                  <c:v>3.1677682620029346</c:v>
                </c:pt>
                <c:pt idx="195">
                  <c:v>3.1872242909163795</c:v>
                </c:pt>
                <c:pt idx="196">
                  <c:v>3.206683965194812</c:v>
                </c:pt>
                <c:pt idx="197">
                  <c:v>3.2261473499340276</c:v>
                </c:pt>
                <c:pt idx="198">
                  <c:v>3.2456143800382087</c:v>
                </c:pt>
                <c:pt idx="199">
                  <c:v>3.2650850880552529</c:v>
                </c:pt>
                <c:pt idx="200">
                  <c:v>3.2845594739851824</c:v>
                </c:pt>
                <c:pt idx="201">
                  <c:v>3.3040375052800774</c:v>
                </c:pt>
                <c:pt idx="202">
                  <c:v>3.3235192470357555</c:v>
                </c:pt>
                <c:pt idx="203">
                  <c:v>3.3430046341564212</c:v>
                </c:pt>
                <c:pt idx="204">
                  <c:v>3.3624936991899279</c:v>
                </c:pt>
                <c:pt idx="205">
                  <c:v>3.3819864421363199</c:v>
                </c:pt>
                <c:pt idx="206">
                  <c:v>3.4014828955434728</c:v>
                </c:pt>
                <c:pt idx="207">
                  <c:v>3.4209829943156134</c:v>
                </c:pt>
                <c:pt idx="208">
                  <c:v>3.5177514858706349</c:v>
                </c:pt>
                <c:pt idx="209">
                  <c:v>3.5424275146855644</c:v>
                </c:pt>
                <c:pt idx="210">
                  <c:v>3.5671094346706678</c:v>
                </c:pt>
                <c:pt idx="211">
                  <c:v>3.5917972458259673</c:v>
                </c:pt>
                <c:pt idx="212">
                  <c:v>3.614930341368261</c:v>
                </c:pt>
                <c:pt idx="213">
                  <c:v>3.6380685794790146</c:v>
                </c:pt>
                <c:pt idx="214">
                  <c:v>3.6612120252540237</c:v>
                </c:pt>
                <c:pt idx="215">
                  <c:v>3.6843606135974927</c:v>
                </c:pt>
                <c:pt idx="216">
                  <c:v>3.7075144096051948</c:v>
                </c:pt>
                <c:pt idx="217">
                  <c:v>3.7306733481813348</c:v>
                </c:pt>
                <c:pt idx="218">
                  <c:v>3.7538374618738324</c:v>
                </c:pt>
                <c:pt idx="219">
                  <c:v>3.8202761588285838</c:v>
                </c:pt>
                <c:pt idx="220">
                  <c:v>3.8488714106598376</c:v>
                </c:pt>
                <c:pt idx="221">
                  <c:v>3.8774745716311898</c:v>
                </c:pt>
                <c:pt idx="222">
                  <c:v>3.9060856091947205</c:v>
                </c:pt>
                <c:pt idx="223">
                  <c:v>3.9347044908025097</c:v>
                </c:pt>
                <c:pt idx="224">
                  <c:v>3.9633312815503974</c:v>
                </c:pt>
                <c:pt idx="225">
                  <c:v>3.9919659814383612</c:v>
                </c:pt>
                <c:pt idx="226">
                  <c:v>4.0206085253705837</c:v>
                </c:pt>
                <c:pt idx="227">
                  <c:v>4.0492589784428823</c:v>
                </c:pt>
                <c:pt idx="228">
                  <c:v>4.0779173406552349</c:v>
                </c:pt>
                <c:pt idx="229">
                  <c:v>4.2573546704607335</c:v>
                </c:pt>
                <c:pt idx="230">
                  <c:v>4.294455209731507</c:v>
                </c:pt>
                <c:pt idx="231">
                  <c:v>4.3315689634503052</c:v>
                </c:pt>
                <c:pt idx="232">
                  <c:v>4.3686958990692082</c:v>
                </c:pt>
                <c:pt idx="233">
                  <c:v>4.396803388047954</c:v>
                </c:pt>
                <c:pt idx="234">
                  <c:v>4.4249184932356744</c:v>
                </c:pt>
                <c:pt idx="235">
                  <c:v>4.4530411495365518</c:v>
                </c:pt>
                <c:pt idx="236">
                  <c:v>4.4811713894984839</c:v>
                </c:pt>
                <c:pt idx="237">
                  <c:v>4.5093092131214929</c:v>
                </c:pt>
                <c:pt idx="238">
                  <c:v>4.5374545878576367</c:v>
                </c:pt>
                <c:pt idx="239">
                  <c:v>4.5656075462548573</c:v>
                </c:pt>
                <c:pt idx="240">
                  <c:v>4.6228909741763191</c:v>
                </c:pt>
                <c:pt idx="241">
                  <c:v>4.6547088588351215</c:v>
                </c:pt>
                <c:pt idx="242">
                  <c:v>4.6865364427685741</c:v>
                </c:pt>
                <c:pt idx="243">
                  <c:v>4.7183736934288012</c:v>
                </c:pt>
                <c:pt idx="244">
                  <c:v>4.7502206108157807</c:v>
                </c:pt>
                <c:pt idx="245">
                  <c:v>4.7820772274774104</c:v>
                </c:pt>
                <c:pt idx="246">
                  <c:v>4.8139435108657924</c:v>
                </c:pt>
                <c:pt idx="247">
                  <c:v>4.845819493528869</c:v>
                </c:pt>
                <c:pt idx="248">
                  <c:v>4.8777051754665512</c:v>
                </c:pt>
                <c:pt idx="249">
                  <c:v>4.8741194707973223</c:v>
                </c:pt>
                <c:pt idx="250">
                  <c:v>4.903926383359325</c:v>
                </c:pt>
                <c:pt idx="251">
                  <c:v>4.9337417583757093</c:v>
                </c:pt>
                <c:pt idx="252">
                  <c:v>4.9635656283944174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BE-43E3-9C5D-F76E471D69E1}"/>
            </c:ext>
          </c:extLst>
        </c:ser>
        <c:ser>
          <c:idx val="4"/>
          <c:order val="5"/>
          <c:tx>
            <c:strRef>
              <c:f>'NTN-B 19 até venc'!$V$2</c:f>
              <c:strCache>
                <c:ptCount val="1"/>
                <c:pt idx="0">
                  <c:v>Ret Curva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'NTN-B 19 até venc'!$B$3:$B$739</c:f>
              <c:numCache>
                <c:formatCode>m/d/yyyy</c:formatCode>
                <c:ptCount val="737"/>
                <c:pt idx="0">
                  <c:v>43231</c:v>
                </c:pt>
                <c:pt idx="1">
                  <c:v>43234</c:v>
                </c:pt>
                <c:pt idx="2">
                  <c:v>43235</c:v>
                </c:pt>
                <c:pt idx="3">
                  <c:v>43236</c:v>
                </c:pt>
                <c:pt idx="4">
                  <c:v>43237</c:v>
                </c:pt>
                <c:pt idx="5">
                  <c:v>43238</c:v>
                </c:pt>
                <c:pt idx="6">
                  <c:v>43241</c:v>
                </c:pt>
                <c:pt idx="7">
                  <c:v>43242</c:v>
                </c:pt>
                <c:pt idx="8">
                  <c:v>43243</c:v>
                </c:pt>
                <c:pt idx="9">
                  <c:v>43244</c:v>
                </c:pt>
                <c:pt idx="10">
                  <c:v>43245</c:v>
                </c:pt>
                <c:pt idx="11">
                  <c:v>43248</c:v>
                </c:pt>
                <c:pt idx="12">
                  <c:v>43249</c:v>
                </c:pt>
                <c:pt idx="13">
                  <c:v>43250</c:v>
                </c:pt>
                <c:pt idx="14">
                  <c:v>43252</c:v>
                </c:pt>
                <c:pt idx="15">
                  <c:v>43255</c:v>
                </c:pt>
                <c:pt idx="16">
                  <c:v>43256</c:v>
                </c:pt>
                <c:pt idx="17">
                  <c:v>43257</c:v>
                </c:pt>
                <c:pt idx="18">
                  <c:v>43258</c:v>
                </c:pt>
                <c:pt idx="19">
                  <c:v>43259</c:v>
                </c:pt>
                <c:pt idx="20">
                  <c:v>43262</c:v>
                </c:pt>
                <c:pt idx="21">
                  <c:v>43263</c:v>
                </c:pt>
                <c:pt idx="22">
                  <c:v>43264</c:v>
                </c:pt>
                <c:pt idx="23">
                  <c:v>43265</c:v>
                </c:pt>
                <c:pt idx="24">
                  <c:v>43266</c:v>
                </c:pt>
                <c:pt idx="25">
                  <c:v>43269</c:v>
                </c:pt>
                <c:pt idx="26">
                  <c:v>43270</c:v>
                </c:pt>
                <c:pt idx="27">
                  <c:v>43271</c:v>
                </c:pt>
                <c:pt idx="28">
                  <c:v>43272</c:v>
                </c:pt>
                <c:pt idx="29">
                  <c:v>43273</c:v>
                </c:pt>
                <c:pt idx="30">
                  <c:v>43276</c:v>
                </c:pt>
                <c:pt idx="31">
                  <c:v>43277</c:v>
                </c:pt>
                <c:pt idx="32">
                  <c:v>43278</c:v>
                </c:pt>
                <c:pt idx="33">
                  <c:v>43279</c:v>
                </c:pt>
                <c:pt idx="34">
                  <c:v>43280</c:v>
                </c:pt>
                <c:pt idx="35">
                  <c:v>43283</c:v>
                </c:pt>
                <c:pt idx="36">
                  <c:v>43284</c:v>
                </c:pt>
                <c:pt idx="37">
                  <c:v>43285</c:v>
                </c:pt>
                <c:pt idx="38">
                  <c:v>43286</c:v>
                </c:pt>
                <c:pt idx="39">
                  <c:v>43287</c:v>
                </c:pt>
                <c:pt idx="40">
                  <c:v>43290</c:v>
                </c:pt>
                <c:pt idx="41">
                  <c:v>43291</c:v>
                </c:pt>
                <c:pt idx="42">
                  <c:v>43292</c:v>
                </c:pt>
                <c:pt idx="43">
                  <c:v>43293</c:v>
                </c:pt>
                <c:pt idx="44">
                  <c:v>43294</c:v>
                </c:pt>
                <c:pt idx="45">
                  <c:v>43297</c:v>
                </c:pt>
                <c:pt idx="46">
                  <c:v>43298</c:v>
                </c:pt>
                <c:pt idx="47">
                  <c:v>43299</c:v>
                </c:pt>
                <c:pt idx="48">
                  <c:v>43300</c:v>
                </c:pt>
                <c:pt idx="49">
                  <c:v>43301</c:v>
                </c:pt>
                <c:pt idx="50">
                  <c:v>43304</c:v>
                </c:pt>
                <c:pt idx="51">
                  <c:v>43305</c:v>
                </c:pt>
                <c:pt idx="52">
                  <c:v>43306</c:v>
                </c:pt>
                <c:pt idx="53">
                  <c:v>43307</c:v>
                </c:pt>
                <c:pt idx="54">
                  <c:v>43308</c:v>
                </c:pt>
                <c:pt idx="55">
                  <c:v>43311</c:v>
                </c:pt>
                <c:pt idx="56">
                  <c:v>43312</c:v>
                </c:pt>
                <c:pt idx="57">
                  <c:v>43313</c:v>
                </c:pt>
                <c:pt idx="58">
                  <c:v>43314</c:v>
                </c:pt>
                <c:pt idx="59">
                  <c:v>43315</c:v>
                </c:pt>
                <c:pt idx="60">
                  <c:v>43318</c:v>
                </c:pt>
                <c:pt idx="61">
                  <c:v>43319</c:v>
                </c:pt>
                <c:pt idx="62">
                  <c:v>43320</c:v>
                </c:pt>
                <c:pt idx="63">
                  <c:v>43321</c:v>
                </c:pt>
                <c:pt idx="64">
                  <c:v>43322</c:v>
                </c:pt>
                <c:pt idx="65">
                  <c:v>43325</c:v>
                </c:pt>
                <c:pt idx="66">
                  <c:v>43326</c:v>
                </c:pt>
                <c:pt idx="67">
                  <c:v>43327</c:v>
                </c:pt>
                <c:pt idx="68">
                  <c:v>43328</c:v>
                </c:pt>
                <c:pt idx="69">
                  <c:v>43329</c:v>
                </c:pt>
                <c:pt idx="70">
                  <c:v>43332</c:v>
                </c:pt>
                <c:pt idx="71">
                  <c:v>43333</c:v>
                </c:pt>
                <c:pt idx="72">
                  <c:v>43334</c:v>
                </c:pt>
                <c:pt idx="73">
                  <c:v>43335</c:v>
                </c:pt>
                <c:pt idx="74">
                  <c:v>43336</c:v>
                </c:pt>
                <c:pt idx="75">
                  <c:v>43339</c:v>
                </c:pt>
                <c:pt idx="76">
                  <c:v>43340</c:v>
                </c:pt>
                <c:pt idx="77">
                  <c:v>43341</c:v>
                </c:pt>
                <c:pt idx="78">
                  <c:v>43342</c:v>
                </c:pt>
                <c:pt idx="79">
                  <c:v>43343</c:v>
                </c:pt>
                <c:pt idx="80">
                  <c:v>43346</c:v>
                </c:pt>
                <c:pt idx="81">
                  <c:v>43347</c:v>
                </c:pt>
                <c:pt idx="82">
                  <c:v>43348</c:v>
                </c:pt>
                <c:pt idx="83">
                  <c:v>43349</c:v>
                </c:pt>
                <c:pt idx="84">
                  <c:v>43353</c:v>
                </c:pt>
                <c:pt idx="85">
                  <c:v>43354</c:v>
                </c:pt>
                <c:pt idx="86">
                  <c:v>43355</c:v>
                </c:pt>
                <c:pt idx="87">
                  <c:v>43356</c:v>
                </c:pt>
                <c:pt idx="88">
                  <c:v>43357</c:v>
                </c:pt>
                <c:pt idx="89">
                  <c:v>43360</c:v>
                </c:pt>
                <c:pt idx="90">
                  <c:v>43361</c:v>
                </c:pt>
                <c:pt idx="91">
                  <c:v>43362</c:v>
                </c:pt>
                <c:pt idx="92">
                  <c:v>43363</c:v>
                </c:pt>
                <c:pt idx="93">
                  <c:v>43364</c:v>
                </c:pt>
                <c:pt idx="94">
                  <c:v>43367</c:v>
                </c:pt>
                <c:pt idx="95">
                  <c:v>43368</c:v>
                </c:pt>
                <c:pt idx="96">
                  <c:v>43369</c:v>
                </c:pt>
                <c:pt idx="97">
                  <c:v>43370</c:v>
                </c:pt>
                <c:pt idx="98">
                  <c:v>43371</c:v>
                </c:pt>
                <c:pt idx="99">
                  <c:v>43374</c:v>
                </c:pt>
                <c:pt idx="100">
                  <c:v>43375</c:v>
                </c:pt>
                <c:pt idx="101">
                  <c:v>43376</c:v>
                </c:pt>
                <c:pt idx="102">
                  <c:v>43377</c:v>
                </c:pt>
                <c:pt idx="103">
                  <c:v>43378</c:v>
                </c:pt>
                <c:pt idx="104">
                  <c:v>43381</c:v>
                </c:pt>
                <c:pt idx="105">
                  <c:v>43382</c:v>
                </c:pt>
                <c:pt idx="106">
                  <c:v>43383</c:v>
                </c:pt>
                <c:pt idx="107">
                  <c:v>43384</c:v>
                </c:pt>
                <c:pt idx="108">
                  <c:v>43388</c:v>
                </c:pt>
                <c:pt idx="109">
                  <c:v>43389</c:v>
                </c:pt>
                <c:pt idx="110">
                  <c:v>43390</c:v>
                </c:pt>
                <c:pt idx="111">
                  <c:v>43391</c:v>
                </c:pt>
                <c:pt idx="112">
                  <c:v>43392</c:v>
                </c:pt>
                <c:pt idx="113">
                  <c:v>43395</c:v>
                </c:pt>
                <c:pt idx="114">
                  <c:v>43396</c:v>
                </c:pt>
                <c:pt idx="115">
                  <c:v>43397</c:v>
                </c:pt>
                <c:pt idx="116">
                  <c:v>43398</c:v>
                </c:pt>
                <c:pt idx="117">
                  <c:v>43399</c:v>
                </c:pt>
                <c:pt idx="118">
                  <c:v>43402</c:v>
                </c:pt>
                <c:pt idx="119">
                  <c:v>43403</c:v>
                </c:pt>
                <c:pt idx="120">
                  <c:v>43404</c:v>
                </c:pt>
                <c:pt idx="121">
                  <c:v>43405</c:v>
                </c:pt>
                <c:pt idx="122">
                  <c:v>43409</c:v>
                </c:pt>
                <c:pt idx="123">
                  <c:v>43410</c:v>
                </c:pt>
                <c:pt idx="124">
                  <c:v>43411</c:v>
                </c:pt>
                <c:pt idx="125">
                  <c:v>43412</c:v>
                </c:pt>
                <c:pt idx="126">
                  <c:v>43413</c:v>
                </c:pt>
                <c:pt idx="127">
                  <c:v>43416</c:v>
                </c:pt>
                <c:pt idx="128">
                  <c:v>43417</c:v>
                </c:pt>
                <c:pt idx="129">
                  <c:v>43418</c:v>
                </c:pt>
                <c:pt idx="130">
                  <c:v>43420</c:v>
                </c:pt>
                <c:pt idx="131">
                  <c:v>43423</c:v>
                </c:pt>
                <c:pt idx="132">
                  <c:v>43424</c:v>
                </c:pt>
                <c:pt idx="133">
                  <c:v>43425</c:v>
                </c:pt>
                <c:pt idx="134">
                  <c:v>43426</c:v>
                </c:pt>
                <c:pt idx="135">
                  <c:v>43427</c:v>
                </c:pt>
                <c:pt idx="136">
                  <c:v>43430</c:v>
                </c:pt>
                <c:pt idx="137">
                  <c:v>43431</c:v>
                </c:pt>
                <c:pt idx="138">
                  <c:v>43432</c:v>
                </c:pt>
                <c:pt idx="139">
                  <c:v>43433</c:v>
                </c:pt>
                <c:pt idx="140">
                  <c:v>43434</c:v>
                </c:pt>
                <c:pt idx="141">
                  <c:v>43437</c:v>
                </c:pt>
                <c:pt idx="142">
                  <c:v>43438</c:v>
                </c:pt>
                <c:pt idx="143">
                  <c:v>43439</c:v>
                </c:pt>
                <c:pt idx="144">
                  <c:v>43440</c:v>
                </c:pt>
                <c:pt idx="145">
                  <c:v>43441</c:v>
                </c:pt>
                <c:pt idx="146">
                  <c:v>43444</c:v>
                </c:pt>
                <c:pt idx="147">
                  <c:v>43445</c:v>
                </c:pt>
                <c:pt idx="148">
                  <c:v>43446</c:v>
                </c:pt>
                <c:pt idx="149">
                  <c:v>43447</c:v>
                </c:pt>
                <c:pt idx="150">
                  <c:v>43448</c:v>
                </c:pt>
                <c:pt idx="151">
                  <c:v>43451</c:v>
                </c:pt>
                <c:pt idx="152">
                  <c:v>43452</c:v>
                </c:pt>
                <c:pt idx="153">
                  <c:v>43453</c:v>
                </c:pt>
                <c:pt idx="154">
                  <c:v>43454</c:v>
                </c:pt>
                <c:pt idx="155">
                  <c:v>43455</c:v>
                </c:pt>
                <c:pt idx="156">
                  <c:v>43458</c:v>
                </c:pt>
                <c:pt idx="157">
                  <c:v>43460</c:v>
                </c:pt>
                <c:pt idx="158">
                  <c:v>43461</c:v>
                </c:pt>
                <c:pt idx="159">
                  <c:v>43462</c:v>
                </c:pt>
                <c:pt idx="160">
                  <c:v>43465</c:v>
                </c:pt>
                <c:pt idx="161">
                  <c:v>43467</c:v>
                </c:pt>
                <c:pt idx="162">
                  <c:v>43468</c:v>
                </c:pt>
                <c:pt idx="163">
                  <c:v>43469</c:v>
                </c:pt>
                <c:pt idx="164">
                  <c:v>43472</c:v>
                </c:pt>
                <c:pt idx="165">
                  <c:v>43473</c:v>
                </c:pt>
                <c:pt idx="166">
                  <c:v>43474</c:v>
                </c:pt>
                <c:pt idx="167">
                  <c:v>43475</c:v>
                </c:pt>
                <c:pt idx="168">
                  <c:v>43476</c:v>
                </c:pt>
                <c:pt idx="169">
                  <c:v>43479</c:v>
                </c:pt>
                <c:pt idx="170">
                  <c:v>43480</c:v>
                </c:pt>
                <c:pt idx="171">
                  <c:v>43481</c:v>
                </c:pt>
                <c:pt idx="172">
                  <c:v>43482</c:v>
                </c:pt>
                <c:pt idx="173">
                  <c:v>43483</c:v>
                </c:pt>
                <c:pt idx="174">
                  <c:v>43486</c:v>
                </c:pt>
                <c:pt idx="175">
                  <c:v>43487</c:v>
                </c:pt>
                <c:pt idx="176">
                  <c:v>43488</c:v>
                </c:pt>
                <c:pt idx="177">
                  <c:v>43489</c:v>
                </c:pt>
                <c:pt idx="178">
                  <c:v>43490</c:v>
                </c:pt>
                <c:pt idx="179">
                  <c:v>43493</c:v>
                </c:pt>
                <c:pt idx="180">
                  <c:v>43494</c:v>
                </c:pt>
                <c:pt idx="181">
                  <c:v>43495</c:v>
                </c:pt>
                <c:pt idx="182">
                  <c:v>43496</c:v>
                </c:pt>
                <c:pt idx="183">
                  <c:v>43497</c:v>
                </c:pt>
                <c:pt idx="184">
                  <c:v>43500</c:v>
                </c:pt>
                <c:pt idx="185">
                  <c:v>43501</c:v>
                </c:pt>
                <c:pt idx="186">
                  <c:v>43502</c:v>
                </c:pt>
                <c:pt idx="187">
                  <c:v>43503</c:v>
                </c:pt>
                <c:pt idx="188">
                  <c:v>43504</c:v>
                </c:pt>
                <c:pt idx="189">
                  <c:v>43507</c:v>
                </c:pt>
                <c:pt idx="190">
                  <c:v>43508</c:v>
                </c:pt>
                <c:pt idx="191">
                  <c:v>43509</c:v>
                </c:pt>
                <c:pt idx="192">
                  <c:v>43510</c:v>
                </c:pt>
                <c:pt idx="193">
                  <c:v>43511</c:v>
                </c:pt>
                <c:pt idx="194">
                  <c:v>43514</c:v>
                </c:pt>
                <c:pt idx="195">
                  <c:v>43515</c:v>
                </c:pt>
                <c:pt idx="196">
                  <c:v>43516</c:v>
                </c:pt>
                <c:pt idx="197">
                  <c:v>43517</c:v>
                </c:pt>
                <c:pt idx="198">
                  <c:v>43518</c:v>
                </c:pt>
                <c:pt idx="199">
                  <c:v>43521</c:v>
                </c:pt>
                <c:pt idx="200">
                  <c:v>43522</c:v>
                </c:pt>
                <c:pt idx="201">
                  <c:v>43523</c:v>
                </c:pt>
                <c:pt idx="202">
                  <c:v>43524</c:v>
                </c:pt>
                <c:pt idx="203">
                  <c:v>43525</c:v>
                </c:pt>
                <c:pt idx="204">
                  <c:v>43530</c:v>
                </c:pt>
                <c:pt idx="205">
                  <c:v>43531</c:v>
                </c:pt>
                <c:pt idx="206">
                  <c:v>43532</c:v>
                </c:pt>
                <c:pt idx="207">
                  <c:v>43535</c:v>
                </c:pt>
                <c:pt idx="208">
                  <c:v>43536</c:v>
                </c:pt>
                <c:pt idx="209">
                  <c:v>43537</c:v>
                </c:pt>
                <c:pt idx="210">
                  <c:v>43538</c:v>
                </c:pt>
                <c:pt idx="211">
                  <c:v>43539</c:v>
                </c:pt>
                <c:pt idx="212">
                  <c:v>43542</c:v>
                </c:pt>
                <c:pt idx="213">
                  <c:v>43543</c:v>
                </c:pt>
                <c:pt idx="214">
                  <c:v>43544</c:v>
                </c:pt>
                <c:pt idx="215">
                  <c:v>43545</c:v>
                </c:pt>
                <c:pt idx="216">
                  <c:v>43546</c:v>
                </c:pt>
                <c:pt idx="217">
                  <c:v>43549</c:v>
                </c:pt>
                <c:pt idx="218">
                  <c:v>43550</c:v>
                </c:pt>
                <c:pt idx="219">
                  <c:v>43551</c:v>
                </c:pt>
                <c:pt idx="220">
                  <c:v>43552</c:v>
                </c:pt>
                <c:pt idx="221">
                  <c:v>43553</c:v>
                </c:pt>
                <c:pt idx="222">
                  <c:v>43556</c:v>
                </c:pt>
                <c:pt idx="223">
                  <c:v>43557</c:v>
                </c:pt>
                <c:pt idx="224">
                  <c:v>43558</c:v>
                </c:pt>
                <c:pt idx="225">
                  <c:v>43559</c:v>
                </c:pt>
                <c:pt idx="226">
                  <c:v>43560</c:v>
                </c:pt>
                <c:pt idx="227">
                  <c:v>43563</c:v>
                </c:pt>
                <c:pt idx="228">
                  <c:v>43564</c:v>
                </c:pt>
                <c:pt idx="229">
                  <c:v>43565</c:v>
                </c:pt>
                <c:pt idx="230">
                  <c:v>43566</c:v>
                </c:pt>
                <c:pt idx="231">
                  <c:v>43567</c:v>
                </c:pt>
                <c:pt idx="232">
                  <c:v>43570</c:v>
                </c:pt>
                <c:pt idx="233">
                  <c:v>43571</c:v>
                </c:pt>
                <c:pt idx="234">
                  <c:v>43572</c:v>
                </c:pt>
                <c:pt idx="235">
                  <c:v>43573</c:v>
                </c:pt>
                <c:pt idx="236">
                  <c:v>43577</c:v>
                </c:pt>
                <c:pt idx="237">
                  <c:v>43578</c:v>
                </c:pt>
                <c:pt idx="238">
                  <c:v>43579</c:v>
                </c:pt>
                <c:pt idx="239">
                  <c:v>43580</c:v>
                </c:pt>
                <c:pt idx="240">
                  <c:v>43581</c:v>
                </c:pt>
                <c:pt idx="241">
                  <c:v>43584</c:v>
                </c:pt>
                <c:pt idx="242">
                  <c:v>43585</c:v>
                </c:pt>
                <c:pt idx="243">
                  <c:v>43587</c:v>
                </c:pt>
                <c:pt idx="244">
                  <c:v>43588</c:v>
                </c:pt>
                <c:pt idx="245">
                  <c:v>43591</c:v>
                </c:pt>
                <c:pt idx="246">
                  <c:v>43592</c:v>
                </c:pt>
                <c:pt idx="247">
                  <c:v>43593</c:v>
                </c:pt>
                <c:pt idx="248">
                  <c:v>43594</c:v>
                </c:pt>
                <c:pt idx="249">
                  <c:v>43595</c:v>
                </c:pt>
                <c:pt idx="250">
                  <c:v>43598</c:v>
                </c:pt>
                <c:pt idx="251">
                  <c:v>43599</c:v>
                </c:pt>
                <c:pt idx="252">
                  <c:v>43600</c:v>
                </c:pt>
              </c:numCache>
            </c:numRef>
          </c:cat>
          <c:val>
            <c:numRef>
              <c:f>'NTN-B 19 até venc'!$V$3:$V$255</c:f>
              <c:numCache>
                <c:formatCode>0.00</c:formatCode>
                <c:ptCount val="253"/>
                <c:pt idx="0" formatCode="General">
                  <c:v>0</c:v>
                </c:pt>
                <c:pt idx="1">
                  <c:v>1.8736242521044666E-2</c:v>
                </c:pt>
                <c:pt idx="2">
                  <c:v>3.7373425230158297E-2</c:v>
                </c:pt>
                <c:pt idx="3">
                  <c:v>6.1920181142482988E-2</c:v>
                </c:pt>
                <c:pt idx="4">
                  <c:v>8.6472412722815584E-2</c:v>
                </c:pt>
                <c:pt idx="5">
                  <c:v>0.11092800705945205</c:v>
                </c:pt>
                <c:pt idx="6">
                  <c:v>0.13549109041817164</c:v>
                </c:pt>
                <c:pt idx="7">
                  <c:v>0.15995750334731884</c:v>
                </c:pt>
                <c:pt idx="8">
                  <c:v>0.1845313721126729</c:v>
                </c:pt>
                <c:pt idx="9">
                  <c:v>0.16451342504999467</c:v>
                </c:pt>
                <c:pt idx="10">
                  <c:v>0.18273083973188164</c:v>
                </c:pt>
                <c:pt idx="11">
                  <c:v>0.20095094246896927</c:v>
                </c:pt>
                <c:pt idx="12">
                  <c:v>0.21907168672130606</c:v>
                </c:pt>
                <c:pt idx="13">
                  <c:v>0.23729726512637939</c:v>
                </c:pt>
                <c:pt idx="14">
                  <c:v>0.25542338548911747</c:v>
                </c:pt>
                <c:pt idx="15">
                  <c:v>0.27365437319046837</c:v>
                </c:pt>
                <c:pt idx="16">
                  <c:v>0.29188801576114365</c:v>
                </c:pt>
                <c:pt idx="17">
                  <c:v>0.31002226666119181</c:v>
                </c:pt>
                <c:pt idx="18">
                  <c:v>0.328261384899875</c:v>
                </c:pt>
                <c:pt idx="19">
                  <c:v>0.47803534046433338</c:v>
                </c:pt>
                <c:pt idx="20">
                  <c:v>0.50394540496438989</c:v>
                </c:pt>
                <c:pt idx="21">
                  <c:v>0.5299638876907764</c:v>
                </c:pt>
                <c:pt idx="22">
                  <c:v>0.55598854298837264</c:v>
                </c:pt>
                <c:pt idx="23">
                  <c:v>0.58191695927267695</c:v>
                </c:pt>
                <c:pt idx="24">
                  <c:v>0.60795386015506381</c:v>
                </c:pt>
                <c:pt idx="25">
                  <c:v>0.65772263799426245</c:v>
                </c:pt>
                <c:pt idx="26">
                  <c:v>0.70741296444469803</c:v>
                </c:pt>
                <c:pt idx="27">
                  <c:v>0.75722972904705976</c:v>
                </c:pt>
                <c:pt idx="28">
                  <c:v>0.80707055340272227</c:v>
                </c:pt>
                <c:pt idx="29">
                  <c:v>0.94251385617287742</c:v>
                </c:pt>
                <c:pt idx="30">
                  <c:v>1.0094752691318654</c:v>
                </c:pt>
                <c:pt idx="31">
                  <c:v>1.0765832972497114</c:v>
                </c:pt>
                <c:pt idx="32">
                  <c:v>1.1437352966408687</c:v>
                </c:pt>
                <c:pt idx="33">
                  <c:v>1.2108284243045997</c:v>
                </c:pt>
                <c:pt idx="34">
                  <c:v>1.2780683994282338</c:v>
                </c:pt>
                <c:pt idx="35">
                  <c:v>1.3453524785686399</c:v>
                </c:pt>
                <c:pt idx="36">
                  <c:v>1.412680628539964</c:v>
                </c:pt>
                <c:pt idx="37">
                  <c:v>1.4799497408545248</c:v>
                </c:pt>
                <c:pt idx="38">
                  <c:v>1.547366132045247</c:v>
                </c:pt>
                <c:pt idx="39">
                  <c:v>1.6291750012998429</c:v>
                </c:pt>
                <c:pt idx="40">
                  <c:v>1.6976466034923643</c:v>
                </c:pt>
                <c:pt idx="41">
                  <c:v>1.766163637136331</c:v>
                </c:pt>
                <c:pt idx="42">
                  <c:v>1.8346227946288485</c:v>
                </c:pt>
                <c:pt idx="43">
                  <c:v>1.9032309898484812</c:v>
                </c:pt>
                <c:pt idx="44">
                  <c:v>1.9718847492630198</c:v>
                </c:pt>
                <c:pt idx="45">
                  <c:v>2.0405842056159473</c:v>
                </c:pt>
                <c:pt idx="46">
                  <c:v>2.0654926874747348</c:v>
                </c:pt>
                <c:pt idx="47">
                  <c:v>2.0905103840206385</c:v>
                </c:pt>
                <c:pt idx="48">
                  <c:v>2.1155335894204264</c:v>
                </c:pt>
                <c:pt idx="49">
                  <c:v>2.1405623368599302</c:v>
                </c:pt>
                <c:pt idx="50">
                  <c:v>2.1493985052710496</c:v>
                </c:pt>
                <c:pt idx="51">
                  <c:v>2.1711942523958916</c:v>
                </c:pt>
                <c:pt idx="52">
                  <c:v>2.1928902096197467</c:v>
                </c:pt>
                <c:pt idx="53">
                  <c:v>2.2146940209101906</c:v>
                </c:pt>
                <c:pt idx="54">
                  <c:v>2.2365018808763848</c:v>
                </c:pt>
                <c:pt idx="55">
                  <c:v>2.2583137563324529</c:v>
                </c:pt>
                <c:pt idx="56">
                  <c:v>2.280129680464249</c:v>
                </c:pt>
                <c:pt idx="57">
                  <c:v>2.3019496532717509</c:v>
                </c:pt>
                <c:pt idx="58">
                  <c:v>2.3237736747550031</c:v>
                </c:pt>
                <c:pt idx="59">
                  <c:v>2.3456017117281069</c:v>
                </c:pt>
                <c:pt idx="60">
                  <c:v>2.3673299588002017</c:v>
                </c:pt>
                <c:pt idx="61">
                  <c:v>2.3891660931247838</c:v>
                </c:pt>
                <c:pt idx="62">
                  <c:v>2.4347265380285643</c:v>
                </c:pt>
                <c:pt idx="63">
                  <c:v>2.4579716115075145</c:v>
                </c:pt>
                <c:pt idx="64">
                  <c:v>2.4812213641936642</c:v>
                </c:pt>
                <c:pt idx="65">
                  <c:v>2.5044757629011372</c:v>
                </c:pt>
                <c:pt idx="66">
                  <c:v>2.5277348408158096</c:v>
                </c:pt>
                <c:pt idx="67">
                  <c:v>2.5509985979376815</c:v>
                </c:pt>
                <c:pt idx="68">
                  <c:v>2.5603026538826512</c:v>
                </c:pt>
                <c:pt idx="69">
                  <c:v>2.5696069753145423</c:v>
                </c:pt>
                <c:pt idx="70">
                  <c:v>2.5789114958616466</c:v>
                </c:pt>
                <c:pt idx="71">
                  <c:v>2.5882162487098181</c:v>
                </c:pt>
                <c:pt idx="72">
                  <c:v>2.597521267044911</c:v>
                </c:pt>
                <c:pt idx="73">
                  <c:v>2.606826517681049</c:v>
                </c:pt>
                <c:pt idx="74">
                  <c:v>2.6063387518130643</c:v>
                </c:pt>
                <c:pt idx="75">
                  <c:v>2.6142444880809634</c:v>
                </c:pt>
                <c:pt idx="76">
                  <c:v>2.6221502243488626</c:v>
                </c:pt>
                <c:pt idx="77">
                  <c:v>2.6300559606167839</c:v>
                </c:pt>
                <c:pt idx="78">
                  <c:v>2.6378576591927549</c:v>
                </c:pt>
                <c:pt idx="79">
                  <c:v>2.6458674331526044</c:v>
                </c:pt>
                <c:pt idx="80">
                  <c:v>2.6537731362346495</c:v>
                </c:pt>
                <c:pt idx="81">
                  <c:v>2.6616788725025708</c:v>
                </c:pt>
                <c:pt idx="82">
                  <c:v>2.6695846087704922</c:v>
                </c:pt>
                <c:pt idx="83">
                  <c:v>2.6103487660093849</c:v>
                </c:pt>
                <c:pt idx="84">
                  <c:v>2.6140541339498835</c:v>
                </c:pt>
                <c:pt idx="85">
                  <c:v>2.6177590041023935</c:v>
                </c:pt>
                <c:pt idx="86">
                  <c:v>2.621463442838623</c:v>
                </c:pt>
                <c:pt idx="87">
                  <c:v>2.6251673506009654</c:v>
                </c:pt>
                <c:pt idx="88">
                  <c:v>2.6288707937612177</c:v>
                </c:pt>
                <c:pt idx="89">
                  <c:v>2.6325737723193132</c:v>
                </c:pt>
                <c:pt idx="90">
                  <c:v>2.6577330729582238</c:v>
                </c:pt>
                <c:pt idx="91">
                  <c:v>2.6828979156368504</c:v>
                </c:pt>
                <c:pt idx="92">
                  <c:v>2.7080683003552153</c:v>
                </c:pt>
                <c:pt idx="93">
                  <c:v>2.7332442934850265</c:v>
                </c:pt>
                <c:pt idx="94">
                  <c:v>2.7799838654166464</c:v>
                </c:pt>
                <c:pt idx="95">
                  <c:v>2.8094894526385916</c:v>
                </c:pt>
                <c:pt idx="96">
                  <c:v>2.8390029049109478</c:v>
                </c:pt>
                <c:pt idx="97">
                  <c:v>2.8686283262973733</c:v>
                </c:pt>
                <c:pt idx="98">
                  <c:v>2.8981575086705291</c:v>
                </c:pt>
                <c:pt idx="99">
                  <c:v>2.9276945892799278</c:v>
                </c:pt>
                <c:pt idx="100">
                  <c:v>2.9572395349397151</c:v>
                </c:pt>
                <c:pt idx="101">
                  <c:v>2.9867923456499357</c:v>
                </c:pt>
                <c:pt idx="102">
                  <c:v>3.016353054596399</c:v>
                </c:pt>
                <c:pt idx="103">
                  <c:v>3.1063938771880295</c:v>
                </c:pt>
                <c:pt idx="104">
                  <c:v>3.1403097001580837</c:v>
                </c:pt>
                <c:pt idx="105">
                  <c:v>3.1743404125984531</c:v>
                </c:pt>
                <c:pt idx="106">
                  <c:v>3.2082774081514165</c:v>
                </c:pt>
                <c:pt idx="107">
                  <c:v>3.242224923624093</c:v>
                </c:pt>
                <c:pt idx="108">
                  <c:v>3.2761830253882351</c:v>
                </c:pt>
                <c:pt idx="109">
                  <c:v>3.3070701070528452</c:v>
                </c:pt>
                <c:pt idx="110">
                  <c:v>3.3379658170427984</c:v>
                </c:pt>
                <c:pt idx="111">
                  <c:v>3.3689746908380336</c:v>
                </c:pt>
                <c:pt idx="112">
                  <c:v>3.3998876906644826</c:v>
                </c:pt>
                <c:pt idx="113">
                  <c:v>3.4308093188162747</c:v>
                </c:pt>
                <c:pt idx="114">
                  <c:v>3.461739608479264</c:v>
                </c:pt>
                <c:pt idx="115">
                  <c:v>3.5091648336016856</c:v>
                </c:pt>
                <c:pt idx="116">
                  <c:v>3.5424584547579574</c:v>
                </c:pt>
                <c:pt idx="117">
                  <c:v>3.5757622307894144</c:v>
                </c:pt>
                <c:pt idx="118">
                  <c:v>3.6090760621384943</c:v>
                </c:pt>
                <c:pt idx="119">
                  <c:v>3.6423999819910291</c:v>
                </c:pt>
                <c:pt idx="120">
                  <c:v>3.675838791313879</c:v>
                </c:pt>
                <c:pt idx="121">
                  <c:v>3.7091829545450761</c:v>
                </c:pt>
                <c:pt idx="122">
                  <c:v>3.7425372726514583</c:v>
                </c:pt>
                <c:pt idx="123">
                  <c:v>3.7759016792612954</c:v>
                </c:pt>
                <c:pt idx="124">
                  <c:v>3.7417345729090057</c:v>
                </c:pt>
                <c:pt idx="125">
                  <c:v>3.7708696731157065</c:v>
                </c:pt>
                <c:pt idx="126">
                  <c:v>3.8000123728858748</c:v>
                </c:pt>
                <c:pt idx="127">
                  <c:v>3.829267506372247</c:v>
                </c:pt>
                <c:pt idx="128">
                  <c:v>3.8584253720834738</c:v>
                </c:pt>
                <c:pt idx="129">
                  <c:v>3.8875907709864377</c:v>
                </c:pt>
                <c:pt idx="130">
                  <c:v>3.9167638358245993</c:v>
                </c:pt>
                <c:pt idx="131">
                  <c:v>3.922365941973327</c:v>
                </c:pt>
                <c:pt idx="132">
                  <c:v>3.9278628821106443</c:v>
                </c:pt>
                <c:pt idx="133">
                  <c:v>3.9333595235751861</c:v>
                </c:pt>
                <c:pt idx="134">
                  <c:v>3.938960700519667</c:v>
                </c:pt>
                <c:pt idx="135">
                  <c:v>3.9444566450809848</c:v>
                </c:pt>
                <c:pt idx="136">
                  <c:v>3.9410369078947127</c:v>
                </c:pt>
                <c:pt idx="137">
                  <c:v>3.9451507274818942</c:v>
                </c:pt>
                <c:pt idx="138">
                  <c:v>3.9491592151283283</c:v>
                </c:pt>
                <c:pt idx="139">
                  <c:v>3.9531672713585264</c:v>
                </c:pt>
                <c:pt idx="140">
                  <c:v>3.9572796971393265</c:v>
                </c:pt>
                <c:pt idx="141">
                  <c:v>3.9612868241652555</c:v>
                </c:pt>
                <c:pt idx="142">
                  <c:v>3.9653983207417864</c:v>
                </c:pt>
                <c:pt idx="143">
                  <c:v>3.9694045185634241</c:v>
                </c:pt>
                <c:pt idx="144">
                  <c:v>3.9734102849688258</c:v>
                </c:pt>
                <c:pt idx="145">
                  <c:v>3.8808417612863799</c:v>
                </c:pt>
                <c:pt idx="146">
                  <c:v>3.8784005757499518</c:v>
                </c:pt>
                <c:pt idx="147">
                  <c:v>3.8759588592396366</c:v>
                </c:pt>
                <c:pt idx="148">
                  <c:v>3.8736212799788561</c:v>
                </c:pt>
                <c:pt idx="149">
                  <c:v>3.871178435149103</c:v>
                </c:pt>
                <c:pt idx="150">
                  <c:v>3.8688396943830083</c:v>
                </c:pt>
                <c:pt idx="151">
                  <c:v>3.8663957544196492</c:v>
                </c:pt>
                <c:pt idx="152">
                  <c:v>3.8799203888848277</c:v>
                </c:pt>
                <c:pt idx="153">
                  <c:v>3.8933415166319207</c:v>
                </c:pt>
                <c:pt idx="154">
                  <c:v>3.9067637395126198</c:v>
                </c:pt>
                <c:pt idx="155">
                  <c:v>3.9202917921220326</c:v>
                </c:pt>
                <c:pt idx="156">
                  <c:v>3.9337163048275059</c:v>
                </c:pt>
                <c:pt idx="157">
                  <c:v>3.9472466472617151</c:v>
                </c:pt>
                <c:pt idx="158">
                  <c:v>3.960673383420299</c:v>
                </c:pt>
                <c:pt idx="159">
                  <c:v>3.9742059824934506</c:v>
                </c:pt>
                <c:pt idx="160">
                  <c:v>3.9876349752909324</c:v>
                </c:pt>
                <c:pt idx="161">
                  <c:v>4.0011698641888804</c:v>
                </c:pt>
                <c:pt idx="162">
                  <c:v>4.0146011136253046</c:v>
                </c:pt>
                <c:pt idx="163">
                  <c:v>4.0281382259763188</c:v>
                </c:pt>
                <c:pt idx="164">
                  <c:v>4.0415717320516631</c:v>
                </c:pt>
                <c:pt idx="165">
                  <c:v>4.0551111342274959</c:v>
                </c:pt>
                <c:pt idx="166">
                  <c:v>4.0685469301276367</c:v>
                </c:pt>
                <c:pt idx="167">
                  <c:v>4.0820885889423897</c:v>
                </c:pt>
                <c:pt idx="168">
                  <c:v>4.142057905728147</c:v>
                </c:pt>
                <c:pt idx="169">
                  <c:v>4.1583459936807676</c:v>
                </c:pt>
                <c:pt idx="170">
                  <c:v>4.174531205446752</c:v>
                </c:pt>
                <c:pt idx="171">
                  <c:v>4.2006876086349232</c:v>
                </c:pt>
                <c:pt idx="172">
                  <c:v>4.226745084754624</c:v>
                </c:pt>
                <c:pt idx="173">
                  <c:v>4.2529133684830578</c:v>
                </c:pt>
                <c:pt idx="174">
                  <c:v>4.2790875924816341</c:v>
                </c:pt>
                <c:pt idx="175">
                  <c:v>4.3051628230400096</c:v>
                </c:pt>
                <c:pt idx="176">
                  <c:v>4.3313489275788264</c:v>
                </c:pt>
                <c:pt idx="177">
                  <c:v>4.3542724963816948</c:v>
                </c:pt>
                <c:pt idx="178">
                  <c:v>4.3800175939386454</c:v>
                </c:pt>
                <c:pt idx="179">
                  <c:v>4.4056634657543281</c:v>
                </c:pt>
                <c:pt idx="180">
                  <c:v>4.4314200456211594</c:v>
                </c:pt>
                <c:pt idx="181">
                  <c:v>4.4571823666428978</c:v>
                </c:pt>
                <c:pt idx="182">
                  <c:v>4.4828453623657616</c:v>
                </c:pt>
                <c:pt idx="183">
                  <c:v>4.5086190661397518</c:v>
                </c:pt>
                <c:pt idx="184">
                  <c:v>4.534293477800766</c:v>
                </c:pt>
                <c:pt idx="185">
                  <c:v>4.5600786638846147</c:v>
                </c:pt>
                <c:pt idx="186">
                  <c:v>4.5858695911233927</c:v>
                </c:pt>
                <c:pt idx="187">
                  <c:v>4.6115610935057116</c:v>
                </c:pt>
                <c:pt idx="188">
                  <c:v>4.5802275623770816</c:v>
                </c:pt>
                <c:pt idx="189">
                  <c:v>4.6028474805001274</c:v>
                </c:pt>
                <c:pt idx="190">
                  <c:v>4.6253665467744343</c:v>
                </c:pt>
                <c:pt idx="191">
                  <c:v>4.6479949936652165</c:v>
                </c:pt>
                <c:pt idx="192">
                  <c:v>4.6706277547186481</c:v>
                </c:pt>
                <c:pt idx="193">
                  <c:v>4.6931595975516105</c:v>
                </c:pt>
                <c:pt idx="194">
                  <c:v>4.7210029047132007</c:v>
                </c:pt>
                <c:pt idx="195">
                  <c:v>4.7488530149774721</c:v>
                </c:pt>
                <c:pt idx="196">
                  <c:v>4.7766046295895093</c:v>
                </c:pt>
                <c:pt idx="197">
                  <c:v>4.8044682796873683</c:v>
                </c:pt>
                <c:pt idx="198">
                  <c:v>4.8323386997020101</c:v>
                </c:pt>
                <c:pt idx="199">
                  <c:v>4.8601106240644398</c:v>
                </c:pt>
                <c:pt idx="200">
                  <c:v>4.8879946170985455</c:v>
                </c:pt>
                <c:pt idx="201">
                  <c:v>4.9158853468635799</c:v>
                </c:pt>
                <c:pt idx="202">
                  <c:v>4.9437829129171273</c:v>
                </c:pt>
                <c:pt idx="203">
                  <c:v>4.9715818837609005</c:v>
                </c:pt>
                <c:pt idx="204">
                  <c:v>4.9994929896480578</c:v>
                </c:pt>
                <c:pt idx="205">
                  <c:v>5.027410898637874</c:v>
                </c:pt>
                <c:pt idx="206">
                  <c:v>5.0553356107303493</c:v>
                </c:pt>
                <c:pt idx="207">
                  <c:v>5.0831616612412978</c:v>
                </c:pt>
                <c:pt idx="208">
                  <c:v>5.1896125298454665</c:v>
                </c:pt>
                <c:pt idx="209">
                  <c:v>5.2228161177455323</c:v>
                </c:pt>
                <c:pt idx="210">
                  <c:v>5.256029595033862</c:v>
                </c:pt>
                <c:pt idx="211">
                  <c:v>5.2891472979110343</c:v>
                </c:pt>
                <c:pt idx="212">
                  <c:v>5.3207941368066614</c:v>
                </c:pt>
                <c:pt idx="213">
                  <c:v>5.3524498695145528</c:v>
                </c:pt>
                <c:pt idx="214">
                  <c:v>5.384114529220585</c:v>
                </c:pt>
                <c:pt idx="215">
                  <c:v>5.4157880163671512</c:v>
                </c:pt>
                <c:pt idx="216">
                  <c:v>5.4473647335265607</c:v>
                </c:pt>
                <c:pt idx="217">
                  <c:v>5.4790560082976336</c:v>
                </c:pt>
                <c:pt idx="218">
                  <c:v>5.510756210066825</c:v>
                </c:pt>
                <c:pt idx="219">
                  <c:v>5.5864707935844526</c:v>
                </c:pt>
                <c:pt idx="220">
                  <c:v>5.6237056014496245</c:v>
                </c:pt>
                <c:pt idx="221">
                  <c:v>5.6609529535723846</c:v>
                </c:pt>
                <c:pt idx="222">
                  <c:v>5.69810685429466</c:v>
                </c:pt>
                <c:pt idx="223">
                  <c:v>5.7353791621891359</c:v>
                </c:pt>
                <c:pt idx="224">
                  <c:v>5.772663981155346</c:v>
                </c:pt>
                <c:pt idx="225">
                  <c:v>5.8099613775650205</c:v>
                </c:pt>
                <c:pt idx="226">
                  <c:v>5.8472712186746989</c:v>
                </c:pt>
                <c:pt idx="227">
                  <c:v>5.8845936372278196</c:v>
                </c:pt>
                <c:pt idx="228">
                  <c:v>5.9219285668526744</c:v>
                </c:pt>
                <c:pt idx="229">
                  <c:v>6.1126239813940275</c:v>
                </c:pt>
                <c:pt idx="230">
                  <c:v>6.1585728004951656</c:v>
                </c:pt>
                <c:pt idx="231">
                  <c:v>6.2045409005848207</c:v>
                </c:pt>
                <c:pt idx="232">
                  <c:v>6.2505282484771385</c:v>
                </c:pt>
                <c:pt idx="233">
                  <c:v>6.2873386754796368</c:v>
                </c:pt>
                <c:pt idx="234">
                  <c:v>6.3241612153234428</c:v>
                </c:pt>
                <c:pt idx="235">
                  <c:v>6.360995901194455</c:v>
                </c:pt>
                <c:pt idx="236">
                  <c:v>6.397842699906775</c:v>
                </c:pt>
                <c:pt idx="237">
                  <c:v>6.4347016778321775</c:v>
                </c:pt>
                <c:pt idx="238">
                  <c:v>6.4715727354130337</c:v>
                </c:pt>
                <c:pt idx="239">
                  <c:v>6.5084559390210739</c:v>
                </c:pt>
                <c:pt idx="240">
                  <c:v>6.5750175618445761</c:v>
                </c:pt>
                <c:pt idx="241">
                  <c:v>6.6156454918309571</c:v>
                </c:pt>
                <c:pt idx="242">
                  <c:v>6.656288289085599</c:v>
                </c:pt>
                <c:pt idx="243">
                  <c:v>6.6969459536085019</c:v>
                </c:pt>
                <c:pt idx="244">
                  <c:v>6.7375116600949303</c:v>
                </c:pt>
                <c:pt idx="245">
                  <c:v>6.7781989927826247</c:v>
                </c:pt>
                <c:pt idx="246">
                  <c:v>6.8189012259244342</c:v>
                </c:pt>
                <c:pt idx="247">
                  <c:v>6.8596182931486283</c:v>
                </c:pt>
                <c:pt idx="248">
                  <c:v>6.9003502940128358</c:v>
                </c:pt>
                <c:pt idx="249">
                  <c:v>6.9049290144058917</c:v>
                </c:pt>
                <c:pt idx="250">
                  <c:v>6.9435490667166588</c:v>
                </c:pt>
                <c:pt idx="251">
                  <c:v>6.9821823933740479</c:v>
                </c:pt>
                <c:pt idx="252">
                  <c:v>7.0209361183556585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00BE-43E3-9C5D-F76E471D69E1}"/>
            </c:ext>
          </c:extLst>
        </c:ser>
        <c:ser>
          <c:idx val="7"/>
          <c:order val="6"/>
          <c:tx>
            <c:strRef>
              <c:f>'NTN-B 19 até venc'!$AE$2</c:f>
              <c:strCache>
                <c:ptCount val="1"/>
                <c:pt idx="0">
                  <c:v>CDI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'NTN-B 19 até venc'!$B$3:$B$739</c:f>
              <c:numCache>
                <c:formatCode>m/d/yyyy</c:formatCode>
                <c:ptCount val="737"/>
                <c:pt idx="0">
                  <c:v>43231</c:v>
                </c:pt>
                <c:pt idx="1">
                  <c:v>43234</c:v>
                </c:pt>
                <c:pt idx="2">
                  <c:v>43235</c:v>
                </c:pt>
                <c:pt idx="3">
                  <c:v>43236</c:v>
                </c:pt>
                <c:pt idx="4">
                  <c:v>43237</c:v>
                </c:pt>
                <c:pt idx="5">
                  <c:v>43238</c:v>
                </c:pt>
                <c:pt idx="6">
                  <c:v>43241</c:v>
                </c:pt>
                <c:pt idx="7">
                  <c:v>43242</c:v>
                </c:pt>
                <c:pt idx="8">
                  <c:v>43243</c:v>
                </c:pt>
                <c:pt idx="9">
                  <c:v>43244</c:v>
                </c:pt>
                <c:pt idx="10">
                  <c:v>43245</c:v>
                </c:pt>
                <c:pt idx="11">
                  <c:v>43248</c:v>
                </c:pt>
                <c:pt idx="12">
                  <c:v>43249</c:v>
                </c:pt>
                <c:pt idx="13">
                  <c:v>43250</c:v>
                </c:pt>
                <c:pt idx="14">
                  <c:v>43252</c:v>
                </c:pt>
                <c:pt idx="15">
                  <c:v>43255</c:v>
                </c:pt>
                <c:pt idx="16">
                  <c:v>43256</c:v>
                </c:pt>
                <c:pt idx="17">
                  <c:v>43257</c:v>
                </c:pt>
                <c:pt idx="18">
                  <c:v>43258</c:v>
                </c:pt>
                <c:pt idx="19">
                  <c:v>43259</c:v>
                </c:pt>
                <c:pt idx="20">
                  <c:v>43262</c:v>
                </c:pt>
                <c:pt idx="21">
                  <c:v>43263</c:v>
                </c:pt>
                <c:pt idx="22">
                  <c:v>43264</c:v>
                </c:pt>
                <c:pt idx="23">
                  <c:v>43265</c:v>
                </c:pt>
                <c:pt idx="24">
                  <c:v>43266</c:v>
                </c:pt>
                <c:pt idx="25">
                  <c:v>43269</c:v>
                </c:pt>
                <c:pt idx="26">
                  <c:v>43270</c:v>
                </c:pt>
                <c:pt idx="27">
                  <c:v>43271</c:v>
                </c:pt>
                <c:pt idx="28">
                  <c:v>43272</c:v>
                </c:pt>
                <c:pt idx="29">
                  <c:v>43273</c:v>
                </c:pt>
                <c:pt idx="30">
                  <c:v>43276</c:v>
                </c:pt>
                <c:pt idx="31">
                  <c:v>43277</c:v>
                </c:pt>
                <c:pt idx="32">
                  <c:v>43278</c:v>
                </c:pt>
                <c:pt idx="33">
                  <c:v>43279</c:v>
                </c:pt>
                <c:pt idx="34">
                  <c:v>43280</c:v>
                </c:pt>
                <c:pt idx="35">
                  <c:v>43283</c:v>
                </c:pt>
                <c:pt idx="36">
                  <c:v>43284</c:v>
                </c:pt>
                <c:pt idx="37">
                  <c:v>43285</c:v>
                </c:pt>
                <c:pt idx="38">
                  <c:v>43286</c:v>
                </c:pt>
                <c:pt idx="39">
                  <c:v>43287</c:v>
                </c:pt>
                <c:pt idx="40">
                  <c:v>43290</c:v>
                </c:pt>
                <c:pt idx="41">
                  <c:v>43291</c:v>
                </c:pt>
                <c:pt idx="42">
                  <c:v>43292</c:v>
                </c:pt>
                <c:pt idx="43">
                  <c:v>43293</c:v>
                </c:pt>
                <c:pt idx="44">
                  <c:v>43294</c:v>
                </c:pt>
                <c:pt idx="45">
                  <c:v>43297</c:v>
                </c:pt>
                <c:pt idx="46">
                  <c:v>43298</c:v>
                </c:pt>
                <c:pt idx="47">
                  <c:v>43299</c:v>
                </c:pt>
                <c:pt idx="48">
                  <c:v>43300</c:v>
                </c:pt>
                <c:pt idx="49">
                  <c:v>43301</c:v>
                </c:pt>
                <c:pt idx="50">
                  <c:v>43304</c:v>
                </c:pt>
                <c:pt idx="51">
                  <c:v>43305</c:v>
                </c:pt>
                <c:pt idx="52">
                  <c:v>43306</c:v>
                </c:pt>
                <c:pt idx="53">
                  <c:v>43307</c:v>
                </c:pt>
                <c:pt idx="54">
                  <c:v>43308</c:v>
                </c:pt>
                <c:pt idx="55">
                  <c:v>43311</c:v>
                </c:pt>
                <c:pt idx="56">
                  <c:v>43312</c:v>
                </c:pt>
                <c:pt idx="57">
                  <c:v>43313</c:v>
                </c:pt>
                <c:pt idx="58">
                  <c:v>43314</c:v>
                </c:pt>
                <c:pt idx="59">
                  <c:v>43315</c:v>
                </c:pt>
                <c:pt idx="60">
                  <c:v>43318</c:v>
                </c:pt>
                <c:pt idx="61">
                  <c:v>43319</c:v>
                </c:pt>
                <c:pt idx="62">
                  <c:v>43320</c:v>
                </c:pt>
                <c:pt idx="63">
                  <c:v>43321</c:v>
                </c:pt>
                <c:pt idx="64">
                  <c:v>43322</c:v>
                </c:pt>
                <c:pt idx="65">
                  <c:v>43325</c:v>
                </c:pt>
                <c:pt idx="66">
                  <c:v>43326</c:v>
                </c:pt>
                <c:pt idx="67">
                  <c:v>43327</c:v>
                </c:pt>
                <c:pt idx="68">
                  <c:v>43328</c:v>
                </c:pt>
                <c:pt idx="69">
                  <c:v>43329</c:v>
                </c:pt>
                <c:pt idx="70">
                  <c:v>43332</c:v>
                </c:pt>
                <c:pt idx="71">
                  <c:v>43333</c:v>
                </c:pt>
                <c:pt idx="72">
                  <c:v>43334</c:v>
                </c:pt>
                <c:pt idx="73">
                  <c:v>43335</c:v>
                </c:pt>
                <c:pt idx="74">
                  <c:v>43336</c:v>
                </c:pt>
                <c:pt idx="75">
                  <c:v>43339</c:v>
                </c:pt>
                <c:pt idx="76">
                  <c:v>43340</c:v>
                </c:pt>
                <c:pt idx="77">
                  <c:v>43341</c:v>
                </c:pt>
                <c:pt idx="78">
                  <c:v>43342</c:v>
                </c:pt>
                <c:pt idx="79">
                  <c:v>43343</c:v>
                </c:pt>
                <c:pt idx="80">
                  <c:v>43346</c:v>
                </c:pt>
                <c:pt idx="81">
                  <c:v>43347</c:v>
                </c:pt>
                <c:pt idx="82">
                  <c:v>43348</c:v>
                </c:pt>
                <c:pt idx="83">
                  <c:v>43349</c:v>
                </c:pt>
                <c:pt idx="84">
                  <c:v>43353</c:v>
                </c:pt>
                <c:pt idx="85">
                  <c:v>43354</c:v>
                </c:pt>
                <c:pt idx="86">
                  <c:v>43355</c:v>
                </c:pt>
                <c:pt idx="87">
                  <c:v>43356</c:v>
                </c:pt>
                <c:pt idx="88">
                  <c:v>43357</c:v>
                </c:pt>
                <c:pt idx="89">
                  <c:v>43360</c:v>
                </c:pt>
                <c:pt idx="90">
                  <c:v>43361</c:v>
                </c:pt>
                <c:pt idx="91">
                  <c:v>43362</c:v>
                </c:pt>
                <c:pt idx="92">
                  <c:v>43363</c:v>
                </c:pt>
                <c:pt idx="93">
                  <c:v>43364</c:v>
                </c:pt>
                <c:pt idx="94">
                  <c:v>43367</c:v>
                </c:pt>
                <c:pt idx="95">
                  <c:v>43368</c:v>
                </c:pt>
                <c:pt idx="96">
                  <c:v>43369</c:v>
                </c:pt>
                <c:pt idx="97">
                  <c:v>43370</c:v>
                </c:pt>
                <c:pt idx="98">
                  <c:v>43371</c:v>
                </c:pt>
                <c:pt idx="99">
                  <c:v>43374</c:v>
                </c:pt>
                <c:pt idx="100">
                  <c:v>43375</c:v>
                </c:pt>
                <c:pt idx="101">
                  <c:v>43376</c:v>
                </c:pt>
                <c:pt idx="102">
                  <c:v>43377</c:v>
                </c:pt>
                <c:pt idx="103">
                  <c:v>43378</c:v>
                </c:pt>
                <c:pt idx="104">
                  <c:v>43381</c:v>
                </c:pt>
                <c:pt idx="105">
                  <c:v>43382</c:v>
                </c:pt>
                <c:pt idx="106">
                  <c:v>43383</c:v>
                </c:pt>
                <c:pt idx="107">
                  <c:v>43384</c:v>
                </c:pt>
                <c:pt idx="108">
                  <c:v>43388</c:v>
                </c:pt>
                <c:pt idx="109">
                  <c:v>43389</c:v>
                </c:pt>
                <c:pt idx="110">
                  <c:v>43390</c:v>
                </c:pt>
                <c:pt idx="111">
                  <c:v>43391</c:v>
                </c:pt>
                <c:pt idx="112">
                  <c:v>43392</c:v>
                </c:pt>
                <c:pt idx="113">
                  <c:v>43395</c:v>
                </c:pt>
                <c:pt idx="114">
                  <c:v>43396</c:v>
                </c:pt>
                <c:pt idx="115">
                  <c:v>43397</c:v>
                </c:pt>
                <c:pt idx="116">
                  <c:v>43398</c:v>
                </c:pt>
                <c:pt idx="117">
                  <c:v>43399</c:v>
                </c:pt>
                <c:pt idx="118">
                  <c:v>43402</c:v>
                </c:pt>
                <c:pt idx="119">
                  <c:v>43403</c:v>
                </c:pt>
                <c:pt idx="120">
                  <c:v>43404</c:v>
                </c:pt>
                <c:pt idx="121">
                  <c:v>43405</c:v>
                </c:pt>
                <c:pt idx="122">
                  <c:v>43409</c:v>
                </c:pt>
                <c:pt idx="123">
                  <c:v>43410</c:v>
                </c:pt>
                <c:pt idx="124">
                  <c:v>43411</c:v>
                </c:pt>
                <c:pt idx="125">
                  <c:v>43412</c:v>
                </c:pt>
                <c:pt idx="126">
                  <c:v>43413</c:v>
                </c:pt>
                <c:pt idx="127">
                  <c:v>43416</c:v>
                </c:pt>
                <c:pt idx="128">
                  <c:v>43417</c:v>
                </c:pt>
                <c:pt idx="129">
                  <c:v>43418</c:v>
                </c:pt>
                <c:pt idx="130">
                  <c:v>43420</c:v>
                </c:pt>
                <c:pt idx="131">
                  <c:v>43423</c:v>
                </c:pt>
                <c:pt idx="132">
                  <c:v>43424</c:v>
                </c:pt>
                <c:pt idx="133">
                  <c:v>43425</c:v>
                </c:pt>
                <c:pt idx="134">
                  <c:v>43426</c:v>
                </c:pt>
                <c:pt idx="135">
                  <c:v>43427</c:v>
                </c:pt>
                <c:pt idx="136">
                  <c:v>43430</c:v>
                </c:pt>
                <c:pt idx="137">
                  <c:v>43431</c:v>
                </c:pt>
                <c:pt idx="138">
                  <c:v>43432</c:v>
                </c:pt>
                <c:pt idx="139">
                  <c:v>43433</c:v>
                </c:pt>
                <c:pt idx="140">
                  <c:v>43434</c:v>
                </c:pt>
                <c:pt idx="141">
                  <c:v>43437</c:v>
                </c:pt>
                <c:pt idx="142">
                  <c:v>43438</c:v>
                </c:pt>
                <c:pt idx="143">
                  <c:v>43439</c:v>
                </c:pt>
                <c:pt idx="144">
                  <c:v>43440</c:v>
                </c:pt>
                <c:pt idx="145">
                  <c:v>43441</c:v>
                </c:pt>
                <c:pt idx="146">
                  <c:v>43444</c:v>
                </c:pt>
                <c:pt idx="147">
                  <c:v>43445</c:v>
                </c:pt>
                <c:pt idx="148">
                  <c:v>43446</c:v>
                </c:pt>
                <c:pt idx="149">
                  <c:v>43447</c:v>
                </c:pt>
                <c:pt idx="150">
                  <c:v>43448</c:v>
                </c:pt>
                <c:pt idx="151">
                  <c:v>43451</c:v>
                </c:pt>
                <c:pt idx="152">
                  <c:v>43452</c:v>
                </c:pt>
                <c:pt idx="153">
                  <c:v>43453</c:v>
                </c:pt>
                <c:pt idx="154">
                  <c:v>43454</c:v>
                </c:pt>
                <c:pt idx="155">
                  <c:v>43455</c:v>
                </c:pt>
                <c:pt idx="156">
                  <c:v>43458</c:v>
                </c:pt>
                <c:pt idx="157">
                  <c:v>43460</c:v>
                </c:pt>
                <c:pt idx="158">
                  <c:v>43461</c:v>
                </c:pt>
                <c:pt idx="159">
                  <c:v>43462</c:v>
                </c:pt>
                <c:pt idx="160">
                  <c:v>43465</c:v>
                </c:pt>
                <c:pt idx="161">
                  <c:v>43467</c:v>
                </c:pt>
                <c:pt idx="162">
                  <c:v>43468</c:v>
                </c:pt>
                <c:pt idx="163">
                  <c:v>43469</c:v>
                </c:pt>
                <c:pt idx="164">
                  <c:v>43472</c:v>
                </c:pt>
                <c:pt idx="165">
                  <c:v>43473</c:v>
                </c:pt>
                <c:pt idx="166">
                  <c:v>43474</c:v>
                </c:pt>
                <c:pt idx="167">
                  <c:v>43475</c:v>
                </c:pt>
                <c:pt idx="168">
                  <c:v>43476</c:v>
                </c:pt>
                <c:pt idx="169">
                  <c:v>43479</c:v>
                </c:pt>
                <c:pt idx="170">
                  <c:v>43480</c:v>
                </c:pt>
                <c:pt idx="171">
                  <c:v>43481</c:v>
                </c:pt>
                <c:pt idx="172">
                  <c:v>43482</c:v>
                </c:pt>
                <c:pt idx="173">
                  <c:v>43483</c:v>
                </c:pt>
                <c:pt idx="174">
                  <c:v>43486</c:v>
                </c:pt>
                <c:pt idx="175">
                  <c:v>43487</c:v>
                </c:pt>
                <c:pt idx="176">
                  <c:v>43488</c:v>
                </c:pt>
                <c:pt idx="177">
                  <c:v>43489</c:v>
                </c:pt>
                <c:pt idx="178">
                  <c:v>43490</c:v>
                </c:pt>
                <c:pt idx="179">
                  <c:v>43493</c:v>
                </c:pt>
                <c:pt idx="180">
                  <c:v>43494</c:v>
                </c:pt>
                <c:pt idx="181">
                  <c:v>43495</c:v>
                </c:pt>
                <c:pt idx="182">
                  <c:v>43496</c:v>
                </c:pt>
                <c:pt idx="183">
                  <c:v>43497</c:v>
                </c:pt>
                <c:pt idx="184">
                  <c:v>43500</c:v>
                </c:pt>
                <c:pt idx="185">
                  <c:v>43501</c:v>
                </c:pt>
                <c:pt idx="186">
                  <c:v>43502</c:v>
                </c:pt>
                <c:pt idx="187">
                  <c:v>43503</c:v>
                </c:pt>
                <c:pt idx="188">
                  <c:v>43504</c:v>
                </c:pt>
                <c:pt idx="189">
                  <c:v>43507</c:v>
                </c:pt>
                <c:pt idx="190">
                  <c:v>43508</c:v>
                </c:pt>
                <c:pt idx="191">
                  <c:v>43509</c:v>
                </c:pt>
                <c:pt idx="192">
                  <c:v>43510</c:v>
                </c:pt>
                <c:pt idx="193">
                  <c:v>43511</c:v>
                </c:pt>
                <c:pt idx="194">
                  <c:v>43514</c:v>
                </c:pt>
                <c:pt idx="195">
                  <c:v>43515</c:v>
                </c:pt>
                <c:pt idx="196">
                  <c:v>43516</c:v>
                </c:pt>
                <c:pt idx="197">
                  <c:v>43517</c:v>
                </c:pt>
                <c:pt idx="198">
                  <c:v>43518</c:v>
                </c:pt>
                <c:pt idx="199">
                  <c:v>43521</c:v>
                </c:pt>
                <c:pt idx="200">
                  <c:v>43522</c:v>
                </c:pt>
                <c:pt idx="201">
                  <c:v>43523</c:v>
                </c:pt>
                <c:pt idx="202">
                  <c:v>43524</c:v>
                </c:pt>
                <c:pt idx="203">
                  <c:v>43525</c:v>
                </c:pt>
                <c:pt idx="204">
                  <c:v>43530</c:v>
                </c:pt>
                <c:pt idx="205">
                  <c:v>43531</c:v>
                </c:pt>
                <c:pt idx="206">
                  <c:v>43532</c:v>
                </c:pt>
                <c:pt idx="207">
                  <c:v>43535</c:v>
                </c:pt>
                <c:pt idx="208">
                  <c:v>43536</c:v>
                </c:pt>
                <c:pt idx="209">
                  <c:v>43537</c:v>
                </c:pt>
                <c:pt idx="210">
                  <c:v>43538</c:v>
                </c:pt>
                <c:pt idx="211">
                  <c:v>43539</c:v>
                </c:pt>
                <c:pt idx="212">
                  <c:v>43542</c:v>
                </c:pt>
                <c:pt idx="213">
                  <c:v>43543</c:v>
                </c:pt>
                <c:pt idx="214">
                  <c:v>43544</c:v>
                </c:pt>
                <c:pt idx="215">
                  <c:v>43545</c:v>
                </c:pt>
                <c:pt idx="216">
                  <c:v>43546</c:v>
                </c:pt>
                <c:pt idx="217">
                  <c:v>43549</c:v>
                </c:pt>
                <c:pt idx="218">
                  <c:v>43550</c:v>
                </c:pt>
                <c:pt idx="219">
                  <c:v>43551</c:v>
                </c:pt>
                <c:pt idx="220">
                  <c:v>43552</c:v>
                </c:pt>
                <c:pt idx="221">
                  <c:v>43553</c:v>
                </c:pt>
                <c:pt idx="222">
                  <c:v>43556</c:v>
                </c:pt>
                <c:pt idx="223">
                  <c:v>43557</c:v>
                </c:pt>
                <c:pt idx="224">
                  <c:v>43558</c:v>
                </c:pt>
                <c:pt idx="225">
                  <c:v>43559</c:v>
                </c:pt>
                <c:pt idx="226">
                  <c:v>43560</c:v>
                </c:pt>
                <c:pt idx="227">
                  <c:v>43563</c:v>
                </c:pt>
                <c:pt idx="228">
                  <c:v>43564</c:v>
                </c:pt>
                <c:pt idx="229">
                  <c:v>43565</c:v>
                </c:pt>
                <c:pt idx="230">
                  <c:v>43566</c:v>
                </c:pt>
                <c:pt idx="231">
                  <c:v>43567</c:v>
                </c:pt>
                <c:pt idx="232">
                  <c:v>43570</c:v>
                </c:pt>
                <c:pt idx="233">
                  <c:v>43571</c:v>
                </c:pt>
                <c:pt idx="234">
                  <c:v>43572</c:v>
                </c:pt>
                <c:pt idx="235">
                  <c:v>43573</c:v>
                </c:pt>
                <c:pt idx="236">
                  <c:v>43577</c:v>
                </c:pt>
                <c:pt idx="237">
                  <c:v>43578</c:v>
                </c:pt>
                <c:pt idx="238">
                  <c:v>43579</c:v>
                </c:pt>
                <c:pt idx="239">
                  <c:v>43580</c:v>
                </c:pt>
                <c:pt idx="240">
                  <c:v>43581</c:v>
                </c:pt>
                <c:pt idx="241">
                  <c:v>43584</c:v>
                </c:pt>
                <c:pt idx="242">
                  <c:v>43585</c:v>
                </c:pt>
                <c:pt idx="243">
                  <c:v>43587</c:v>
                </c:pt>
                <c:pt idx="244">
                  <c:v>43588</c:v>
                </c:pt>
                <c:pt idx="245">
                  <c:v>43591</c:v>
                </c:pt>
                <c:pt idx="246">
                  <c:v>43592</c:v>
                </c:pt>
                <c:pt idx="247">
                  <c:v>43593</c:v>
                </c:pt>
                <c:pt idx="248">
                  <c:v>43594</c:v>
                </c:pt>
                <c:pt idx="249">
                  <c:v>43595</c:v>
                </c:pt>
                <c:pt idx="250">
                  <c:v>43598</c:v>
                </c:pt>
                <c:pt idx="251">
                  <c:v>43599</c:v>
                </c:pt>
                <c:pt idx="252">
                  <c:v>43600</c:v>
                </c:pt>
              </c:numCache>
              <c:extLst xmlns:c15="http://schemas.microsoft.com/office/drawing/2012/chart"/>
            </c:numRef>
          </c:cat>
          <c:val>
            <c:numRef>
              <c:f>'NTN-B 19 até venc'!$AE$3:$AE$739</c:f>
              <c:numCache>
                <c:formatCode>0.00</c:formatCode>
                <c:ptCount val="737"/>
                <c:pt idx="0" formatCode="General">
                  <c:v>0</c:v>
                </c:pt>
                <c:pt idx="1">
                  <c:v>2.4582942356277115E-2</c:v>
                </c:pt>
                <c:pt idx="2">
                  <c:v>4.9171927923108427E-2</c:v>
                </c:pt>
                <c:pt idx="3">
                  <c:v>7.3766958186083365E-2</c:v>
                </c:pt>
                <c:pt idx="4">
                  <c:v>9.8368034631168833E-2</c:v>
                </c:pt>
                <c:pt idx="5">
                  <c:v>0.12297515874468701</c:v>
                </c:pt>
                <c:pt idx="6">
                  <c:v>0.14758833201335975</c:v>
                </c:pt>
                <c:pt idx="7">
                  <c:v>0.17220755592421977</c:v>
                </c:pt>
                <c:pt idx="8">
                  <c:v>0.19683283196469947</c:v>
                </c:pt>
                <c:pt idx="9">
                  <c:v>0.22146416162258653</c:v>
                </c:pt>
                <c:pt idx="10">
                  <c:v>0.24610154638604609</c:v>
                </c:pt>
                <c:pt idx="11">
                  <c:v>0.27074498774359856</c:v>
                </c:pt>
                <c:pt idx="12">
                  <c:v>0.29539448718414185</c:v>
                </c:pt>
                <c:pt idx="13">
                  <c:v>0.32005004619692912</c:v>
                </c:pt>
                <c:pt idx="14">
                  <c:v>0.3447116662715688</c:v>
                </c:pt>
                <c:pt idx="15">
                  <c:v>0.369379348898069</c:v>
                </c:pt>
                <c:pt idx="16">
                  <c:v>0.39405309556677093</c:v>
                </c:pt>
                <c:pt idx="17">
                  <c:v>0.41873290776839323</c:v>
                </c:pt>
                <c:pt idx="18">
                  <c:v>0.44341878699400983</c:v>
                </c:pt>
                <c:pt idx="19">
                  <c:v>0.46811073473509435</c:v>
                </c:pt>
                <c:pt idx="20">
                  <c:v>0.49280875248345346</c:v>
                </c:pt>
                <c:pt idx="21">
                  <c:v>0.51751284173127132</c:v>
                </c:pt>
                <c:pt idx="22">
                  <c:v>0.54222300397110956</c:v>
                </c:pt>
                <c:pt idx="23">
                  <c:v>0.56693924069588508</c:v>
                </c:pt>
                <c:pt idx="24">
                  <c:v>0.59166155339889226</c:v>
                </c:pt>
                <c:pt idx="25">
                  <c:v>0.61638994357378074</c:v>
                </c:pt>
                <c:pt idx="26">
                  <c:v>0.64112441271457765</c:v>
                </c:pt>
                <c:pt idx="27">
                  <c:v>0.66586496231566539</c:v>
                </c:pt>
                <c:pt idx="28">
                  <c:v>0.69061159387180382</c:v>
                </c:pt>
                <c:pt idx="29">
                  <c:v>0.71536430887810809</c:v>
                </c:pt>
                <c:pt idx="30">
                  <c:v>0.74012310883007082</c:v>
                </c:pt>
                <c:pt idx="31">
                  <c:v>0.7648879952235621</c:v>
                </c:pt>
                <c:pt idx="32">
                  <c:v>0.7896589695547851</c:v>
                </c:pt>
                <c:pt idx="33">
                  <c:v>0.81443603332036485</c:v>
                </c:pt>
                <c:pt idx="34">
                  <c:v>0.83921918801723727</c:v>
                </c:pt>
                <c:pt idx="35">
                  <c:v>0.86400843514273795</c:v>
                </c:pt>
                <c:pt idx="36">
                  <c:v>0.88880377619457995</c:v>
                </c:pt>
                <c:pt idx="37">
                  <c:v>0.91360521267080941</c:v>
                </c:pt>
                <c:pt idx="38">
                  <c:v>0.93841274606987213</c:v>
                </c:pt>
                <c:pt idx="39">
                  <c:v>0.9632263778905692</c:v>
                </c:pt>
                <c:pt idx="40">
                  <c:v>0.98804610963207917</c:v>
                </c:pt>
                <c:pt idx="41">
                  <c:v>1.0128719427939359</c:v>
                </c:pt>
                <c:pt idx="42">
                  <c:v>1.0377038788760506</c:v>
                </c:pt>
                <c:pt idx="43">
                  <c:v>1.06254191937869</c:v>
                </c:pt>
                <c:pt idx="44">
                  <c:v>1.0873860658025203</c:v>
                </c:pt>
                <c:pt idx="45">
                  <c:v>1.1122363196485407</c:v>
                </c:pt>
                <c:pt idx="46">
                  <c:v>1.1370926824181504</c:v>
                </c:pt>
                <c:pt idx="47">
                  <c:v>1.1619551556130814</c:v>
                </c:pt>
                <c:pt idx="48">
                  <c:v>1.1868237407354654</c:v>
                </c:pt>
                <c:pt idx="49">
                  <c:v>1.2116984392877894</c:v>
                </c:pt>
                <c:pt idx="50">
                  <c:v>1.236579252772918</c:v>
                </c:pt>
                <c:pt idx="51">
                  <c:v>1.2614661826940932</c:v>
                </c:pt>
                <c:pt idx="52">
                  <c:v>1.2863592305549121</c:v>
                </c:pt>
                <c:pt idx="53">
                  <c:v>1.3112583978593273</c:v>
                </c:pt>
                <c:pt idx="54">
                  <c:v>1.336163686111691</c:v>
                </c:pt>
                <c:pt idx="55">
                  <c:v>1.3610750968167107</c:v>
                </c:pt>
                <c:pt idx="56">
                  <c:v>1.3859926314794713</c:v>
                </c:pt>
                <c:pt idx="57">
                  <c:v>1.410916291605413</c:v>
                </c:pt>
                <c:pt idx="58">
                  <c:v>1.4358460787003535</c:v>
                </c:pt>
                <c:pt idx="59">
                  <c:v>1.460781994270488</c:v>
                </c:pt>
                <c:pt idx="60">
                  <c:v>1.485724039822367</c:v>
                </c:pt>
                <c:pt idx="61">
                  <c:v>1.5106722168629183</c:v>
                </c:pt>
                <c:pt idx="62">
                  <c:v>1.5356265268994695</c:v>
                </c:pt>
                <c:pt idx="63">
                  <c:v>1.5605869714396592</c:v>
                </c:pt>
                <c:pt idx="64">
                  <c:v>1.5855535519915476</c:v>
                </c:pt>
                <c:pt idx="65">
                  <c:v>1.6105262700635281</c:v>
                </c:pt>
                <c:pt idx="66">
                  <c:v>1.6355051271644161</c:v>
                </c:pt>
                <c:pt idx="67">
                  <c:v>1.6604901248033377</c:v>
                </c:pt>
                <c:pt idx="68">
                  <c:v>1.6854812644898187</c:v>
                </c:pt>
                <c:pt idx="69">
                  <c:v>1.7104785477337625</c:v>
                </c:pt>
                <c:pt idx="70">
                  <c:v>1.7354819760454498</c:v>
                </c:pt>
                <c:pt idx="71">
                  <c:v>1.7604915509354946</c:v>
                </c:pt>
                <c:pt idx="72">
                  <c:v>1.7855072739149325</c:v>
                </c:pt>
                <c:pt idx="73">
                  <c:v>1.8105291464951323</c:v>
                </c:pt>
                <c:pt idx="74">
                  <c:v>1.8355571701878404</c:v>
                </c:pt>
                <c:pt idx="75">
                  <c:v>1.8605913465051804</c:v>
                </c:pt>
                <c:pt idx="76">
                  <c:v>1.8856316769596537</c:v>
                </c:pt>
                <c:pt idx="77">
                  <c:v>1.910678163064139</c:v>
                </c:pt>
                <c:pt idx="78">
                  <c:v>1.9357308063318479</c:v>
                </c:pt>
                <c:pt idx="79">
                  <c:v>1.9607896082764142</c:v>
                </c:pt>
                <c:pt idx="80">
                  <c:v>1.9858545704118269</c:v>
                </c:pt>
                <c:pt idx="81">
                  <c:v>2.0109256942524301</c:v>
                </c:pt>
                <c:pt idx="82">
                  <c:v>2.0360029813129454</c:v>
                </c:pt>
                <c:pt idx="83">
                  <c:v>2.0610864331084944</c:v>
                </c:pt>
                <c:pt idx="84">
                  <c:v>2.0861760511545313</c:v>
                </c:pt>
                <c:pt idx="85">
                  <c:v>2.1112718369669103</c:v>
                </c:pt>
                <c:pt idx="86">
                  <c:v>2.1363737920618631</c:v>
                </c:pt>
                <c:pt idx="87">
                  <c:v>2.1614819179559541</c:v>
                </c:pt>
                <c:pt idx="88">
                  <c:v>2.1865962161661701</c:v>
                </c:pt>
                <c:pt idx="89">
                  <c:v>2.2117166882098305</c:v>
                </c:pt>
                <c:pt idx="90">
                  <c:v>2.2368433356046546</c:v>
                </c:pt>
                <c:pt idx="91">
                  <c:v>2.2619761598687171</c:v>
                </c:pt>
                <c:pt idx="92">
                  <c:v>2.2871151625204922</c:v>
                </c:pt>
                <c:pt idx="93">
                  <c:v>2.3122603450787871</c:v>
                </c:pt>
                <c:pt idx="94">
                  <c:v>2.337411709062831</c:v>
                </c:pt>
                <c:pt idx="95">
                  <c:v>2.3625692559921863</c:v>
                </c:pt>
                <c:pt idx="96">
                  <c:v>2.3877329873867925</c:v>
                </c:pt>
                <c:pt idx="97">
                  <c:v>2.4129029047669892</c:v>
                </c:pt>
                <c:pt idx="98">
                  <c:v>2.4380790096534488</c:v>
                </c:pt>
                <c:pt idx="99">
                  <c:v>2.4632613035672657</c:v>
                </c:pt>
                <c:pt idx="100">
                  <c:v>2.4884880135361387</c:v>
                </c:pt>
                <c:pt idx="101">
                  <c:v>2.5137209343837785</c:v>
                </c:pt>
                <c:pt idx="102">
                  <c:v>2.5389600676393398</c:v>
                </c:pt>
                <c:pt idx="103">
                  <c:v>2.5642054148323323</c:v>
                </c:pt>
                <c:pt idx="104">
                  <c:v>2.5894569774926435</c:v>
                </c:pt>
                <c:pt idx="105">
                  <c:v>2.614714757150538</c:v>
                </c:pt>
                <c:pt idx="106">
                  <c:v>2.6399787553366583</c:v>
                </c:pt>
                <c:pt idx="107">
                  <c:v>2.6652489735820017</c:v>
                </c:pt>
                <c:pt idx="108">
                  <c:v>2.6905254134179879</c:v>
                </c:pt>
                <c:pt idx="109">
                  <c:v>2.7158080763763692</c:v>
                </c:pt>
                <c:pt idx="110">
                  <c:v>2.7410969639892979</c:v>
                </c:pt>
                <c:pt idx="111">
                  <c:v>2.7663920777893036</c:v>
                </c:pt>
                <c:pt idx="112">
                  <c:v>2.7916934193092935</c:v>
                </c:pt>
                <c:pt idx="113">
                  <c:v>2.8170009900825299</c:v>
                </c:pt>
                <c:pt idx="114">
                  <c:v>2.8423147916426972</c:v>
                </c:pt>
                <c:pt idx="115">
                  <c:v>2.8676348255238127</c:v>
                </c:pt>
                <c:pt idx="116">
                  <c:v>2.8929610932602934</c:v>
                </c:pt>
                <c:pt idx="117">
                  <c:v>2.9182935963869117</c:v>
                </c:pt>
                <c:pt idx="118">
                  <c:v>2.9436323364388617</c:v>
                </c:pt>
                <c:pt idx="119">
                  <c:v>2.9689773149516929</c:v>
                </c:pt>
                <c:pt idx="120">
                  <c:v>2.9943285334613101</c:v>
                </c:pt>
                <c:pt idx="121">
                  <c:v>3.0196859935040177</c:v>
                </c:pt>
                <c:pt idx="122">
                  <c:v>3.0450496966165197</c:v>
                </c:pt>
                <c:pt idx="123">
                  <c:v>3.0704196443358533</c:v>
                </c:pt>
                <c:pt idx="124">
                  <c:v>3.0957958381994555</c:v>
                </c:pt>
                <c:pt idx="125">
                  <c:v>3.1211782797451626</c:v>
                </c:pt>
                <c:pt idx="126">
                  <c:v>3.1465669705111443</c:v>
                </c:pt>
                <c:pt idx="127">
                  <c:v>3.1719619120359921</c:v>
                </c:pt>
                <c:pt idx="128">
                  <c:v>3.1973631058586527</c:v>
                </c:pt>
                <c:pt idx="129">
                  <c:v>3.2227705535184503</c:v>
                </c:pt>
                <c:pt idx="130">
                  <c:v>3.2481842565551089</c:v>
                </c:pt>
                <c:pt idx="131">
                  <c:v>3.2736042165087076</c:v>
                </c:pt>
                <c:pt idx="132">
                  <c:v>3.2990304349197253</c:v>
                </c:pt>
                <c:pt idx="133">
                  <c:v>3.324462913328996</c:v>
                </c:pt>
                <c:pt idx="134">
                  <c:v>3.3499016532777537</c:v>
                </c:pt>
                <c:pt idx="135">
                  <c:v>3.3753466563076095</c:v>
                </c:pt>
                <c:pt idx="136">
                  <c:v>3.4007979239605302</c:v>
                </c:pt>
                <c:pt idx="137">
                  <c:v>3.4262554577789039</c:v>
                </c:pt>
                <c:pt idx="138">
                  <c:v>3.4517192593054746</c:v>
                </c:pt>
                <c:pt idx="139">
                  <c:v>3.4771893300833634</c:v>
                </c:pt>
                <c:pt idx="140">
                  <c:v>3.5026656716560689</c:v>
                </c:pt>
                <c:pt idx="141">
                  <c:v>3.5281482855674895</c:v>
                </c:pt>
                <c:pt idx="142">
                  <c:v>3.5536371733618788</c:v>
                </c:pt>
                <c:pt idx="143">
                  <c:v>3.5791323365838901</c:v>
                </c:pt>
                <c:pt idx="144">
                  <c:v>3.6046337767785319</c:v>
                </c:pt>
                <c:pt idx="145">
                  <c:v>3.6301414954912348</c:v>
                </c:pt>
                <c:pt idx="146">
                  <c:v>3.6556554942677622</c:v>
                </c:pt>
                <c:pt idx="147">
                  <c:v>3.6811757746542995</c:v>
                </c:pt>
                <c:pt idx="148">
                  <c:v>3.7067023381973874</c:v>
                </c:pt>
                <c:pt idx="149">
                  <c:v>3.7322351864439662</c:v>
                </c:pt>
                <c:pt idx="150">
                  <c:v>3.7577743209413317</c:v>
                </c:pt>
                <c:pt idx="151">
                  <c:v>3.783319743237179</c:v>
                </c:pt>
                <c:pt idx="152">
                  <c:v>3.808871454879581</c:v>
                </c:pt>
                <c:pt idx="153">
                  <c:v>3.8344294574169879</c:v>
                </c:pt>
                <c:pt idx="154">
                  <c:v>3.8599937523982275</c:v>
                </c:pt>
                <c:pt idx="155">
                  <c:v>3.8855643413725272</c:v>
                </c:pt>
                <c:pt idx="156">
                  <c:v>3.9111412258894696</c:v>
                </c:pt>
                <c:pt idx="157">
                  <c:v>3.9367244074990593</c:v>
                </c:pt>
                <c:pt idx="158">
                  <c:v>3.962313887751634</c:v>
                </c:pt>
                <c:pt idx="159">
                  <c:v>3.9879096681979309</c:v>
                </c:pt>
                <c:pt idx="160">
                  <c:v>4.0135117503890871</c:v>
                </c:pt>
                <c:pt idx="161">
                  <c:v>4.0391201358765949</c:v>
                </c:pt>
                <c:pt idx="162">
                  <c:v>4.0647348262123684</c:v>
                </c:pt>
                <c:pt idx="163">
                  <c:v>4.0903558229486547</c:v>
                </c:pt>
                <c:pt idx="164">
                  <c:v>4.1159831276381009</c:v>
                </c:pt>
                <c:pt idx="165">
                  <c:v>4.1416167418337535</c:v>
                </c:pt>
                <c:pt idx="166">
                  <c:v>4.1672566670890143</c:v>
                </c:pt>
                <c:pt idx="167">
                  <c:v>4.1929029049577071</c:v>
                </c:pt>
                <c:pt idx="168">
                  <c:v>4.2185554569939887</c:v>
                </c:pt>
                <c:pt idx="169">
                  <c:v>4.2442143247524378</c:v>
                </c:pt>
                <c:pt idx="170">
                  <c:v>4.2698795097879882</c:v>
                </c:pt>
                <c:pt idx="171">
                  <c:v>4.2955510136559738</c:v>
                </c:pt>
                <c:pt idx="172">
                  <c:v>4.3212288379121055</c:v>
                </c:pt>
                <c:pt idx="173">
                  <c:v>4.3469129841124943</c:v>
                </c:pt>
                <c:pt idx="174">
                  <c:v>4.372603453813606</c:v>
                </c:pt>
                <c:pt idx="175">
                  <c:v>4.3983002485723066</c:v>
                </c:pt>
                <c:pt idx="176">
                  <c:v>4.4240033699458392</c:v>
                </c:pt>
                <c:pt idx="177">
                  <c:v>4.4497128194918245</c:v>
                </c:pt>
                <c:pt idx="178">
                  <c:v>4.4754285987682829</c:v>
                </c:pt>
                <c:pt idx="179">
                  <c:v>4.5011507093336123</c:v>
                </c:pt>
                <c:pt idx="180">
                  <c:v>4.5268791527465879</c:v>
                </c:pt>
                <c:pt idx="181">
                  <c:v>4.5526139305663627</c:v>
                </c:pt>
                <c:pt idx="182">
                  <c:v>4.578355044352489</c:v>
                </c:pt>
                <c:pt idx="183">
                  <c:v>4.6041024956648968</c:v>
                </c:pt>
                <c:pt idx="184">
                  <c:v>4.6298562860639159</c:v>
                </c:pt>
                <c:pt idx="185">
                  <c:v>4.655616417110231</c:v>
                </c:pt>
                <c:pt idx="186">
                  <c:v>4.6813828903649268</c:v>
                </c:pt>
                <c:pt idx="187">
                  <c:v>4.7071557073894654</c:v>
                </c:pt>
                <c:pt idx="188">
                  <c:v>4.7329348697457085</c:v>
                </c:pt>
                <c:pt idx="189">
                  <c:v>4.7587203789958954</c:v>
                </c:pt>
                <c:pt idx="190">
                  <c:v>4.7845122367026427</c:v>
                </c:pt>
                <c:pt idx="191">
                  <c:v>4.8103104444289446</c:v>
                </c:pt>
                <c:pt idx="192">
                  <c:v>4.836115003738195</c:v>
                </c:pt>
                <c:pt idx="193">
                  <c:v>4.8619259161941875</c:v>
                </c:pt>
                <c:pt idx="194">
                  <c:v>4.8877431833610707</c:v>
                </c:pt>
                <c:pt idx="195">
                  <c:v>4.9135668068033933</c:v>
                </c:pt>
                <c:pt idx="196">
                  <c:v>4.9393967880860812</c:v>
                </c:pt>
                <c:pt idx="197">
                  <c:v>4.96523312877446</c:v>
                </c:pt>
                <c:pt idx="198">
                  <c:v>4.9910758304342107</c:v>
                </c:pt>
                <c:pt idx="199">
                  <c:v>5.016924894631436</c:v>
                </c:pt>
                <c:pt idx="200">
                  <c:v>5.0427803229326162</c:v>
                </c:pt>
                <c:pt idx="201">
                  <c:v>5.068642116904587</c:v>
                </c:pt>
                <c:pt idx="202">
                  <c:v>5.0945102781146057</c:v>
                </c:pt>
                <c:pt idx="203">
                  <c:v>5.1203848081303072</c:v>
                </c:pt>
                <c:pt idx="204">
                  <c:v>5.1462657085197039</c:v>
                </c:pt>
                <c:pt idx="205">
                  <c:v>5.1721529808511857</c:v>
                </c:pt>
                <c:pt idx="206">
                  <c:v>5.1980466266935643</c:v>
                </c:pt>
                <c:pt idx="207">
                  <c:v>5.2239466476159846</c:v>
                </c:pt>
                <c:pt idx="208">
                  <c:v>5.2498530451880354</c:v>
                </c:pt>
                <c:pt idx="209">
                  <c:v>5.2757658209796388</c:v>
                </c:pt>
                <c:pt idx="210">
                  <c:v>5.3016849765611385</c:v>
                </c:pt>
                <c:pt idx="211">
                  <c:v>5.3276105135032559</c:v>
                </c:pt>
                <c:pt idx="212">
                  <c:v>5.353542433377112</c:v>
                </c:pt>
                <c:pt idx="213">
                  <c:v>5.3794807377541831</c:v>
                </c:pt>
                <c:pt idx="214">
                  <c:v>5.4054254282063452</c:v>
                </c:pt>
                <c:pt idx="215">
                  <c:v>5.4313765063058739</c:v>
                </c:pt>
                <c:pt idx="216">
                  <c:v>5.4573339736254223</c:v>
                </c:pt>
                <c:pt idx="217">
                  <c:v>5.4832978317380432</c:v>
                </c:pt>
                <c:pt idx="218">
                  <c:v>5.5092680822171447</c:v>
                </c:pt>
                <c:pt idx="219">
                  <c:v>5.5352447266365568</c:v>
                </c:pt>
                <c:pt idx="220">
                  <c:v>5.5612277665704868</c:v>
                </c:pt>
                <c:pt idx="221">
                  <c:v>5.5872172035935197</c:v>
                </c:pt>
                <c:pt idx="222">
                  <c:v>5.6132130392806401</c:v>
                </c:pt>
                <c:pt idx="223">
                  <c:v>5.63921527520721</c:v>
                </c:pt>
                <c:pt idx="224">
                  <c:v>5.6652239129489912</c:v>
                </c:pt>
                <c:pt idx="225">
                  <c:v>5.6912389540821229</c:v>
                </c:pt>
                <c:pt idx="226">
                  <c:v>5.7172604001831218</c:v>
                </c:pt>
                <c:pt idx="227">
                  <c:v>5.7432882528289264</c:v>
                </c:pt>
                <c:pt idx="228">
                  <c:v>5.7693225135968307</c:v>
                </c:pt>
                <c:pt idx="229">
                  <c:v>5.7953631840645503</c:v>
                </c:pt>
                <c:pt idx="230">
                  <c:v>5.8214102658101563</c:v>
                </c:pt>
                <c:pt idx="231">
                  <c:v>5.8474637604121193</c:v>
                </c:pt>
                <c:pt idx="232">
                  <c:v>5.8735236694492876</c:v>
                </c:pt>
                <c:pt idx="233">
                  <c:v>5.8995899945009311</c:v>
                </c:pt>
                <c:pt idx="234">
                  <c:v>5.9256627371466974</c:v>
                </c:pt>
                <c:pt idx="235">
                  <c:v>5.9517418989665893</c:v>
                </c:pt>
                <c:pt idx="236">
                  <c:v>5.9778274815410315</c:v>
                </c:pt>
                <c:pt idx="237">
                  <c:v>6.0039194864508261</c:v>
                </c:pt>
                <c:pt idx="238">
                  <c:v>6.0300179152771749</c:v>
                </c:pt>
                <c:pt idx="239">
                  <c:v>6.0561227696016573</c:v>
                </c:pt>
                <c:pt idx="240">
                  <c:v>6.0822340510062523</c:v>
                </c:pt>
                <c:pt idx="241">
                  <c:v>6.1083517610733384</c:v>
                </c:pt>
                <c:pt idx="242">
                  <c:v>6.1344759013856498</c:v>
                </c:pt>
                <c:pt idx="243">
                  <c:v>6.16060647352632</c:v>
                </c:pt>
                <c:pt idx="244">
                  <c:v>6.1867434790789044</c:v>
                </c:pt>
                <c:pt idx="245">
                  <c:v>6.2128869196272918</c:v>
                </c:pt>
                <c:pt idx="246">
                  <c:v>6.2390367967558147</c:v>
                </c:pt>
                <c:pt idx="247">
                  <c:v>6.2651931120491833</c:v>
                </c:pt>
                <c:pt idx="248">
                  <c:v>6.2913558670924852</c:v>
                </c:pt>
                <c:pt idx="249">
                  <c:v>6.3175250634712077</c:v>
                </c:pt>
                <c:pt idx="250">
                  <c:v>6.3437007027711934</c:v>
                </c:pt>
                <c:pt idx="251">
                  <c:v>6.3698827865787289</c:v>
                </c:pt>
                <c:pt idx="252">
                  <c:v>6.3960713164804783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00BE-43E3-9C5D-F76E471D69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866727"/>
        <c:axId val="106867055"/>
        <c:extLst>
          <c:ext xmlns:c15="http://schemas.microsoft.com/office/drawing/2012/chart" uri="{02D57815-91ED-43cb-92C2-25804820EDAC}">
            <c15:filteredLineSeries>
              <c15:ser>
                <c:idx val="3"/>
                <c:order val="4"/>
                <c:tx>
                  <c:strRef>
                    <c:extLst>
                      <c:ext uri="{02D57815-91ED-43cb-92C2-25804820EDAC}">
                        <c15:formulaRef>
                          <c15:sqref>'NTN-B 19 até venc'!$J$2</c15:sqref>
                        </c15:formulaRef>
                      </c:ext>
                    </c:extLst>
                    <c:strCache>
                      <c:ptCount val="1"/>
                      <c:pt idx="0">
                        <c:v>Ret Mercado</c:v>
                      </c:pt>
                    </c:strCache>
                  </c:strRef>
                </c:tx>
                <c:spPr>
                  <a:ln w="28575" cap="rnd">
                    <a:solidFill>
                      <a:srgbClr val="7030A0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'NTN-B 19 até venc'!$B$3:$B$739</c15:sqref>
                        </c15:formulaRef>
                      </c:ext>
                    </c:extLst>
                    <c:numCache>
                      <c:formatCode>m/d/yyyy</c:formatCode>
                      <c:ptCount val="737"/>
                      <c:pt idx="0">
                        <c:v>43231</c:v>
                      </c:pt>
                      <c:pt idx="1">
                        <c:v>43234</c:v>
                      </c:pt>
                      <c:pt idx="2">
                        <c:v>43235</c:v>
                      </c:pt>
                      <c:pt idx="3">
                        <c:v>43236</c:v>
                      </c:pt>
                      <c:pt idx="4">
                        <c:v>43237</c:v>
                      </c:pt>
                      <c:pt idx="5">
                        <c:v>43238</c:v>
                      </c:pt>
                      <c:pt idx="6">
                        <c:v>43241</c:v>
                      </c:pt>
                      <c:pt idx="7">
                        <c:v>43242</c:v>
                      </c:pt>
                      <c:pt idx="8">
                        <c:v>43243</c:v>
                      </c:pt>
                      <c:pt idx="9">
                        <c:v>43244</c:v>
                      </c:pt>
                      <c:pt idx="10">
                        <c:v>43245</c:v>
                      </c:pt>
                      <c:pt idx="11">
                        <c:v>43248</c:v>
                      </c:pt>
                      <c:pt idx="12">
                        <c:v>43249</c:v>
                      </c:pt>
                      <c:pt idx="13">
                        <c:v>43250</c:v>
                      </c:pt>
                      <c:pt idx="14">
                        <c:v>43252</c:v>
                      </c:pt>
                      <c:pt idx="15">
                        <c:v>43255</c:v>
                      </c:pt>
                      <c:pt idx="16">
                        <c:v>43256</c:v>
                      </c:pt>
                      <c:pt idx="17">
                        <c:v>43257</c:v>
                      </c:pt>
                      <c:pt idx="18">
                        <c:v>43258</c:v>
                      </c:pt>
                      <c:pt idx="19">
                        <c:v>43259</c:v>
                      </c:pt>
                      <c:pt idx="20">
                        <c:v>43262</c:v>
                      </c:pt>
                      <c:pt idx="21">
                        <c:v>43263</c:v>
                      </c:pt>
                      <c:pt idx="22">
                        <c:v>43264</c:v>
                      </c:pt>
                      <c:pt idx="23">
                        <c:v>43265</c:v>
                      </c:pt>
                      <c:pt idx="24">
                        <c:v>43266</c:v>
                      </c:pt>
                      <c:pt idx="25">
                        <c:v>43269</c:v>
                      </c:pt>
                      <c:pt idx="26">
                        <c:v>43270</c:v>
                      </c:pt>
                      <c:pt idx="27">
                        <c:v>43271</c:v>
                      </c:pt>
                      <c:pt idx="28">
                        <c:v>43272</c:v>
                      </c:pt>
                      <c:pt idx="29">
                        <c:v>43273</c:v>
                      </c:pt>
                      <c:pt idx="30">
                        <c:v>43276</c:v>
                      </c:pt>
                      <c:pt idx="31">
                        <c:v>43277</c:v>
                      </c:pt>
                      <c:pt idx="32">
                        <c:v>43278</c:v>
                      </c:pt>
                      <c:pt idx="33">
                        <c:v>43279</c:v>
                      </c:pt>
                      <c:pt idx="34">
                        <c:v>43280</c:v>
                      </c:pt>
                      <c:pt idx="35">
                        <c:v>43283</c:v>
                      </c:pt>
                      <c:pt idx="36">
                        <c:v>43284</c:v>
                      </c:pt>
                      <c:pt idx="37">
                        <c:v>43285</c:v>
                      </c:pt>
                      <c:pt idx="38">
                        <c:v>43286</c:v>
                      </c:pt>
                      <c:pt idx="39">
                        <c:v>43287</c:v>
                      </c:pt>
                      <c:pt idx="40">
                        <c:v>43290</c:v>
                      </c:pt>
                      <c:pt idx="41">
                        <c:v>43291</c:v>
                      </c:pt>
                      <c:pt idx="42">
                        <c:v>43292</c:v>
                      </c:pt>
                      <c:pt idx="43">
                        <c:v>43293</c:v>
                      </c:pt>
                      <c:pt idx="44">
                        <c:v>43294</c:v>
                      </c:pt>
                      <c:pt idx="45">
                        <c:v>43297</c:v>
                      </c:pt>
                      <c:pt idx="46">
                        <c:v>43298</c:v>
                      </c:pt>
                      <c:pt idx="47">
                        <c:v>43299</c:v>
                      </c:pt>
                      <c:pt idx="48">
                        <c:v>43300</c:v>
                      </c:pt>
                      <c:pt idx="49">
                        <c:v>43301</c:v>
                      </c:pt>
                      <c:pt idx="50">
                        <c:v>43304</c:v>
                      </c:pt>
                      <c:pt idx="51">
                        <c:v>43305</c:v>
                      </c:pt>
                      <c:pt idx="52">
                        <c:v>43306</c:v>
                      </c:pt>
                      <c:pt idx="53">
                        <c:v>43307</c:v>
                      </c:pt>
                      <c:pt idx="54">
                        <c:v>43308</c:v>
                      </c:pt>
                      <c:pt idx="55">
                        <c:v>43311</c:v>
                      </c:pt>
                      <c:pt idx="56">
                        <c:v>43312</c:v>
                      </c:pt>
                      <c:pt idx="57">
                        <c:v>43313</c:v>
                      </c:pt>
                      <c:pt idx="58">
                        <c:v>43314</c:v>
                      </c:pt>
                      <c:pt idx="59">
                        <c:v>43315</c:v>
                      </c:pt>
                      <c:pt idx="60">
                        <c:v>43318</c:v>
                      </c:pt>
                      <c:pt idx="61">
                        <c:v>43319</c:v>
                      </c:pt>
                      <c:pt idx="62">
                        <c:v>43320</c:v>
                      </c:pt>
                      <c:pt idx="63">
                        <c:v>43321</c:v>
                      </c:pt>
                      <c:pt idx="64">
                        <c:v>43322</c:v>
                      </c:pt>
                      <c:pt idx="65">
                        <c:v>43325</c:v>
                      </c:pt>
                      <c:pt idx="66">
                        <c:v>43326</c:v>
                      </c:pt>
                      <c:pt idx="67">
                        <c:v>43327</c:v>
                      </c:pt>
                      <c:pt idx="68">
                        <c:v>43328</c:v>
                      </c:pt>
                      <c:pt idx="69">
                        <c:v>43329</c:v>
                      </c:pt>
                      <c:pt idx="70">
                        <c:v>43332</c:v>
                      </c:pt>
                      <c:pt idx="71">
                        <c:v>43333</c:v>
                      </c:pt>
                      <c:pt idx="72">
                        <c:v>43334</c:v>
                      </c:pt>
                      <c:pt idx="73">
                        <c:v>43335</c:v>
                      </c:pt>
                      <c:pt idx="74">
                        <c:v>43336</c:v>
                      </c:pt>
                      <c:pt idx="75">
                        <c:v>43339</c:v>
                      </c:pt>
                      <c:pt idx="76">
                        <c:v>43340</c:v>
                      </c:pt>
                      <c:pt idx="77">
                        <c:v>43341</c:v>
                      </c:pt>
                      <c:pt idx="78">
                        <c:v>43342</c:v>
                      </c:pt>
                      <c:pt idx="79">
                        <c:v>43343</c:v>
                      </c:pt>
                      <c:pt idx="80">
                        <c:v>43346</c:v>
                      </c:pt>
                      <c:pt idx="81">
                        <c:v>43347</c:v>
                      </c:pt>
                      <c:pt idx="82">
                        <c:v>43348</c:v>
                      </c:pt>
                      <c:pt idx="83">
                        <c:v>43349</c:v>
                      </c:pt>
                      <c:pt idx="84">
                        <c:v>43353</c:v>
                      </c:pt>
                      <c:pt idx="85">
                        <c:v>43354</c:v>
                      </c:pt>
                      <c:pt idx="86">
                        <c:v>43355</c:v>
                      </c:pt>
                      <c:pt idx="87">
                        <c:v>43356</c:v>
                      </c:pt>
                      <c:pt idx="88">
                        <c:v>43357</c:v>
                      </c:pt>
                      <c:pt idx="89">
                        <c:v>43360</c:v>
                      </c:pt>
                      <c:pt idx="90">
                        <c:v>43361</c:v>
                      </c:pt>
                      <c:pt idx="91">
                        <c:v>43362</c:v>
                      </c:pt>
                      <c:pt idx="92">
                        <c:v>43363</c:v>
                      </c:pt>
                      <c:pt idx="93">
                        <c:v>43364</c:v>
                      </c:pt>
                      <c:pt idx="94">
                        <c:v>43367</c:v>
                      </c:pt>
                      <c:pt idx="95">
                        <c:v>43368</c:v>
                      </c:pt>
                      <c:pt idx="96">
                        <c:v>43369</c:v>
                      </c:pt>
                      <c:pt idx="97">
                        <c:v>43370</c:v>
                      </c:pt>
                      <c:pt idx="98">
                        <c:v>43371</c:v>
                      </c:pt>
                      <c:pt idx="99">
                        <c:v>43374</c:v>
                      </c:pt>
                      <c:pt idx="100">
                        <c:v>43375</c:v>
                      </c:pt>
                      <c:pt idx="101">
                        <c:v>43376</c:v>
                      </c:pt>
                      <c:pt idx="102">
                        <c:v>43377</c:v>
                      </c:pt>
                      <c:pt idx="103">
                        <c:v>43378</c:v>
                      </c:pt>
                      <c:pt idx="104">
                        <c:v>43381</c:v>
                      </c:pt>
                      <c:pt idx="105">
                        <c:v>43382</c:v>
                      </c:pt>
                      <c:pt idx="106">
                        <c:v>43383</c:v>
                      </c:pt>
                      <c:pt idx="107">
                        <c:v>43384</c:v>
                      </c:pt>
                      <c:pt idx="108">
                        <c:v>43388</c:v>
                      </c:pt>
                      <c:pt idx="109">
                        <c:v>43389</c:v>
                      </c:pt>
                      <c:pt idx="110">
                        <c:v>43390</c:v>
                      </c:pt>
                      <c:pt idx="111">
                        <c:v>43391</c:v>
                      </c:pt>
                      <c:pt idx="112">
                        <c:v>43392</c:v>
                      </c:pt>
                      <c:pt idx="113">
                        <c:v>43395</c:v>
                      </c:pt>
                      <c:pt idx="114">
                        <c:v>43396</c:v>
                      </c:pt>
                      <c:pt idx="115">
                        <c:v>43397</c:v>
                      </c:pt>
                      <c:pt idx="116">
                        <c:v>43398</c:v>
                      </c:pt>
                      <c:pt idx="117">
                        <c:v>43399</c:v>
                      </c:pt>
                      <c:pt idx="118">
                        <c:v>43402</c:v>
                      </c:pt>
                      <c:pt idx="119">
                        <c:v>43403</c:v>
                      </c:pt>
                      <c:pt idx="120">
                        <c:v>43404</c:v>
                      </c:pt>
                      <c:pt idx="121">
                        <c:v>43405</c:v>
                      </c:pt>
                      <c:pt idx="122">
                        <c:v>43409</c:v>
                      </c:pt>
                      <c:pt idx="123">
                        <c:v>43410</c:v>
                      </c:pt>
                      <c:pt idx="124">
                        <c:v>43411</c:v>
                      </c:pt>
                      <c:pt idx="125">
                        <c:v>43412</c:v>
                      </c:pt>
                      <c:pt idx="126">
                        <c:v>43413</c:v>
                      </c:pt>
                      <c:pt idx="127">
                        <c:v>43416</c:v>
                      </c:pt>
                      <c:pt idx="128">
                        <c:v>43417</c:v>
                      </c:pt>
                      <c:pt idx="129">
                        <c:v>43418</c:v>
                      </c:pt>
                      <c:pt idx="130">
                        <c:v>43420</c:v>
                      </c:pt>
                      <c:pt idx="131">
                        <c:v>43423</c:v>
                      </c:pt>
                      <c:pt idx="132">
                        <c:v>43424</c:v>
                      </c:pt>
                      <c:pt idx="133">
                        <c:v>43425</c:v>
                      </c:pt>
                      <c:pt idx="134">
                        <c:v>43426</c:v>
                      </c:pt>
                      <c:pt idx="135">
                        <c:v>43427</c:v>
                      </c:pt>
                      <c:pt idx="136">
                        <c:v>43430</c:v>
                      </c:pt>
                      <c:pt idx="137">
                        <c:v>43431</c:v>
                      </c:pt>
                      <c:pt idx="138">
                        <c:v>43432</c:v>
                      </c:pt>
                      <c:pt idx="139">
                        <c:v>43433</c:v>
                      </c:pt>
                      <c:pt idx="140">
                        <c:v>43434</c:v>
                      </c:pt>
                      <c:pt idx="141">
                        <c:v>43437</c:v>
                      </c:pt>
                      <c:pt idx="142">
                        <c:v>43438</c:v>
                      </c:pt>
                      <c:pt idx="143">
                        <c:v>43439</c:v>
                      </c:pt>
                      <c:pt idx="144">
                        <c:v>43440</c:v>
                      </c:pt>
                      <c:pt idx="145">
                        <c:v>43441</c:v>
                      </c:pt>
                      <c:pt idx="146">
                        <c:v>43444</c:v>
                      </c:pt>
                      <c:pt idx="147">
                        <c:v>43445</c:v>
                      </c:pt>
                      <c:pt idx="148">
                        <c:v>43446</c:v>
                      </c:pt>
                      <c:pt idx="149">
                        <c:v>43447</c:v>
                      </c:pt>
                      <c:pt idx="150">
                        <c:v>43448</c:v>
                      </c:pt>
                      <c:pt idx="151">
                        <c:v>43451</c:v>
                      </c:pt>
                      <c:pt idx="152">
                        <c:v>43452</c:v>
                      </c:pt>
                      <c:pt idx="153">
                        <c:v>43453</c:v>
                      </c:pt>
                      <c:pt idx="154">
                        <c:v>43454</c:v>
                      </c:pt>
                      <c:pt idx="155">
                        <c:v>43455</c:v>
                      </c:pt>
                      <c:pt idx="156">
                        <c:v>43458</c:v>
                      </c:pt>
                      <c:pt idx="157">
                        <c:v>43460</c:v>
                      </c:pt>
                      <c:pt idx="158">
                        <c:v>43461</c:v>
                      </c:pt>
                      <c:pt idx="159">
                        <c:v>43462</c:v>
                      </c:pt>
                      <c:pt idx="160">
                        <c:v>43465</c:v>
                      </c:pt>
                      <c:pt idx="161">
                        <c:v>43467</c:v>
                      </c:pt>
                      <c:pt idx="162">
                        <c:v>43468</c:v>
                      </c:pt>
                      <c:pt idx="163">
                        <c:v>43469</c:v>
                      </c:pt>
                      <c:pt idx="164">
                        <c:v>43472</c:v>
                      </c:pt>
                      <c:pt idx="165">
                        <c:v>43473</c:v>
                      </c:pt>
                      <c:pt idx="166">
                        <c:v>43474</c:v>
                      </c:pt>
                      <c:pt idx="167">
                        <c:v>43475</c:v>
                      </c:pt>
                      <c:pt idx="168">
                        <c:v>43476</c:v>
                      </c:pt>
                      <c:pt idx="169">
                        <c:v>43479</c:v>
                      </c:pt>
                      <c:pt idx="170">
                        <c:v>43480</c:v>
                      </c:pt>
                      <c:pt idx="171">
                        <c:v>43481</c:v>
                      </c:pt>
                      <c:pt idx="172">
                        <c:v>43482</c:v>
                      </c:pt>
                      <c:pt idx="173">
                        <c:v>43483</c:v>
                      </c:pt>
                      <c:pt idx="174">
                        <c:v>43486</c:v>
                      </c:pt>
                      <c:pt idx="175">
                        <c:v>43487</c:v>
                      </c:pt>
                      <c:pt idx="176">
                        <c:v>43488</c:v>
                      </c:pt>
                      <c:pt idx="177">
                        <c:v>43489</c:v>
                      </c:pt>
                      <c:pt idx="178">
                        <c:v>43490</c:v>
                      </c:pt>
                      <c:pt idx="179">
                        <c:v>43493</c:v>
                      </c:pt>
                      <c:pt idx="180">
                        <c:v>43494</c:v>
                      </c:pt>
                      <c:pt idx="181">
                        <c:v>43495</c:v>
                      </c:pt>
                      <c:pt idx="182">
                        <c:v>43496</c:v>
                      </c:pt>
                      <c:pt idx="183">
                        <c:v>43497</c:v>
                      </c:pt>
                      <c:pt idx="184">
                        <c:v>43500</c:v>
                      </c:pt>
                      <c:pt idx="185">
                        <c:v>43501</c:v>
                      </c:pt>
                      <c:pt idx="186">
                        <c:v>43502</c:v>
                      </c:pt>
                      <c:pt idx="187">
                        <c:v>43503</c:v>
                      </c:pt>
                      <c:pt idx="188">
                        <c:v>43504</c:v>
                      </c:pt>
                      <c:pt idx="189">
                        <c:v>43507</c:v>
                      </c:pt>
                      <c:pt idx="190">
                        <c:v>43508</c:v>
                      </c:pt>
                      <c:pt idx="191">
                        <c:v>43509</c:v>
                      </c:pt>
                      <c:pt idx="192">
                        <c:v>43510</c:v>
                      </c:pt>
                      <c:pt idx="193">
                        <c:v>43511</c:v>
                      </c:pt>
                      <c:pt idx="194">
                        <c:v>43514</c:v>
                      </c:pt>
                      <c:pt idx="195">
                        <c:v>43515</c:v>
                      </c:pt>
                      <c:pt idx="196">
                        <c:v>43516</c:v>
                      </c:pt>
                      <c:pt idx="197">
                        <c:v>43517</c:v>
                      </c:pt>
                      <c:pt idx="198">
                        <c:v>43518</c:v>
                      </c:pt>
                      <c:pt idx="199">
                        <c:v>43521</c:v>
                      </c:pt>
                      <c:pt idx="200">
                        <c:v>43522</c:v>
                      </c:pt>
                      <c:pt idx="201">
                        <c:v>43523</c:v>
                      </c:pt>
                      <c:pt idx="202">
                        <c:v>43524</c:v>
                      </c:pt>
                      <c:pt idx="203">
                        <c:v>43525</c:v>
                      </c:pt>
                      <c:pt idx="204">
                        <c:v>43530</c:v>
                      </c:pt>
                      <c:pt idx="205">
                        <c:v>43531</c:v>
                      </c:pt>
                      <c:pt idx="206">
                        <c:v>43532</c:v>
                      </c:pt>
                      <c:pt idx="207">
                        <c:v>43535</c:v>
                      </c:pt>
                      <c:pt idx="208">
                        <c:v>43536</c:v>
                      </c:pt>
                      <c:pt idx="209">
                        <c:v>43537</c:v>
                      </c:pt>
                      <c:pt idx="210">
                        <c:v>43538</c:v>
                      </c:pt>
                      <c:pt idx="211">
                        <c:v>43539</c:v>
                      </c:pt>
                      <c:pt idx="212">
                        <c:v>43542</c:v>
                      </c:pt>
                      <c:pt idx="213">
                        <c:v>43543</c:v>
                      </c:pt>
                      <c:pt idx="214">
                        <c:v>43544</c:v>
                      </c:pt>
                      <c:pt idx="215">
                        <c:v>43545</c:v>
                      </c:pt>
                      <c:pt idx="216">
                        <c:v>43546</c:v>
                      </c:pt>
                      <c:pt idx="217">
                        <c:v>43549</c:v>
                      </c:pt>
                      <c:pt idx="218">
                        <c:v>43550</c:v>
                      </c:pt>
                      <c:pt idx="219">
                        <c:v>43551</c:v>
                      </c:pt>
                      <c:pt idx="220">
                        <c:v>43552</c:v>
                      </c:pt>
                      <c:pt idx="221">
                        <c:v>43553</c:v>
                      </c:pt>
                      <c:pt idx="222">
                        <c:v>43556</c:v>
                      </c:pt>
                      <c:pt idx="223">
                        <c:v>43557</c:v>
                      </c:pt>
                      <c:pt idx="224">
                        <c:v>43558</c:v>
                      </c:pt>
                      <c:pt idx="225">
                        <c:v>43559</c:v>
                      </c:pt>
                      <c:pt idx="226">
                        <c:v>43560</c:v>
                      </c:pt>
                      <c:pt idx="227">
                        <c:v>43563</c:v>
                      </c:pt>
                      <c:pt idx="228">
                        <c:v>43564</c:v>
                      </c:pt>
                      <c:pt idx="229">
                        <c:v>43565</c:v>
                      </c:pt>
                      <c:pt idx="230">
                        <c:v>43566</c:v>
                      </c:pt>
                      <c:pt idx="231">
                        <c:v>43567</c:v>
                      </c:pt>
                      <c:pt idx="232">
                        <c:v>43570</c:v>
                      </c:pt>
                      <c:pt idx="233">
                        <c:v>43571</c:v>
                      </c:pt>
                      <c:pt idx="234">
                        <c:v>43572</c:v>
                      </c:pt>
                      <c:pt idx="235">
                        <c:v>43573</c:v>
                      </c:pt>
                      <c:pt idx="236">
                        <c:v>43577</c:v>
                      </c:pt>
                      <c:pt idx="237">
                        <c:v>43578</c:v>
                      </c:pt>
                      <c:pt idx="238">
                        <c:v>43579</c:v>
                      </c:pt>
                      <c:pt idx="239">
                        <c:v>43580</c:v>
                      </c:pt>
                      <c:pt idx="240">
                        <c:v>43581</c:v>
                      </c:pt>
                      <c:pt idx="241">
                        <c:v>43584</c:v>
                      </c:pt>
                      <c:pt idx="242">
                        <c:v>43585</c:v>
                      </c:pt>
                      <c:pt idx="243">
                        <c:v>43587</c:v>
                      </c:pt>
                      <c:pt idx="244">
                        <c:v>43588</c:v>
                      </c:pt>
                      <c:pt idx="245">
                        <c:v>43591</c:v>
                      </c:pt>
                      <c:pt idx="246">
                        <c:v>43592</c:v>
                      </c:pt>
                      <c:pt idx="247">
                        <c:v>43593</c:v>
                      </c:pt>
                      <c:pt idx="248">
                        <c:v>43594</c:v>
                      </c:pt>
                      <c:pt idx="249">
                        <c:v>43595</c:v>
                      </c:pt>
                      <c:pt idx="250">
                        <c:v>43598</c:v>
                      </c:pt>
                      <c:pt idx="251">
                        <c:v>43599</c:v>
                      </c:pt>
                      <c:pt idx="252">
                        <c:v>43600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'NTN-B 19 até venc'!$J$3:$J$739</c15:sqref>
                        </c15:formulaRef>
                      </c:ext>
                    </c:extLst>
                    <c:numCache>
                      <c:formatCode>0.00</c:formatCode>
                      <c:ptCount val="737"/>
                      <c:pt idx="0" formatCode="General">
                        <c:v>0</c:v>
                      </c:pt>
                      <c:pt idx="1">
                        <c:v>-2.0318776943850647E-2</c:v>
                      </c:pt>
                      <c:pt idx="2">
                        <c:v>-7.9294542068064633E-2</c:v>
                      </c:pt>
                      <c:pt idx="3">
                        <c:v>-5.9095400173569956E-3</c:v>
                      </c:pt>
                      <c:pt idx="4">
                        <c:v>-0.12562035261431959</c:v>
                      </c:pt>
                      <c:pt idx="5">
                        <c:v>-0.2630260684228225</c:v>
                      </c:pt>
                      <c:pt idx="6">
                        <c:v>-0.25607857405435253</c:v>
                      </c:pt>
                      <c:pt idx="7">
                        <c:v>-0.33415426561217432</c:v>
                      </c:pt>
                      <c:pt idx="8">
                        <c:v>-0.29833188141739075</c:v>
                      </c:pt>
                      <c:pt idx="9">
                        <c:v>-0.43803143751440787</c:v>
                      </c:pt>
                      <c:pt idx="10">
                        <c:v>-0.40813916857427301</c:v>
                      </c:pt>
                      <c:pt idx="11">
                        <c:v>-0.35976555775479868</c:v>
                      </c:pt>
                      <c:pt idx="12">
                        <c:v>-0.25605066474049254</c:v>
                      </c:pt>
                      <c:pt idx="13">
                        <c:v>-0.1712036293943453</c:v>
                      </c:pt>
                      <c:pt idx="14">
                        <c:v>-0.1238144773089811</c:v>
                      </c:pt>
                      <c:pt idx="15">
                        <c:v>-2.1373291042459108E-2</c:v>
                      </c:pt>
                      <c:pt idx="16">
                        <c:v>-3.8610129736649235E-2</c:v>
                      </c:pt>
                      <c:pt idx="17">
                        <c:v>-0.18281460085930457</c:v>
                      </c:pt>
                      <c:pt idx="18">
                        <c:v>-0.3161198709848656</c:v>
                      </c:pt>
                      <c:pt idx="19">
                        <c:v>-0.28131977741214786</c:v>
                      </c:pt>
                      <c:pt idx="20">
                        <c:v>-0.27017875100479039</c:v>
                      </c:pt>
                      <c:pt idx="21">
                        <c:v>-0.25883227089702476</c:v>
                      </c:pt>
                      <c:pt idx="22">
                        <c:v>-0.14994224109425858</c:v>
                      </c:pt>
                      <c:pt idx="23">
                        <c:v>-0.11216444607902165</c:v>
                      </c:pt>
                      <c:pt idx="24">
                        <c:v>-0.33782691228819717</c:v>
                      </c:pt>
                      <c:pt idx="25">
                        <c:v>-0.10100005682154301</c:v>
                      </c:pt>
                      <c:pt idx="26">
                        <c:v>4.018078361900379E-3</c:v>
                      </c:pt>
                      <c:pt idx="27">
                        <c:v>0.22208207624243581</c:v>
                      </c:pt>
                      <c:pt idx="28">
                        <c:v>0.2391875984623093</c:v>
                      </c:pt>
                      <c:pt idx="29">
                        <c:v>0.44569312491895552</c:v>
                      </c:pt>
                      <c:pt idx="30">
                        <c:v>0.45420546564329811</c:v>
                      </c:pt>
                      <c:pt idx="31">
                        <c:v>0.52345504410762356</c:v>
                      </c:pt>
                      <c:pt idx="32">
                        <c:v>0.55849480600929091</c:v>
                      </c:pt>
                      <c:pt idx="33">
                        <c:v>0.52581137338305606</c:v>
                      </c:pt>
                      <c:pt idx="34">
                        <c:v>0.63796622874656705</c:v>
                      </c:pt>
                      <c:pt idx="35">
                        <c:v>0.71621043813525631</c:v>
                      </c:pt>
                      <c:pt idx="36">
                        <c:v>0.75233816548907484</c:v>
                      </c:pt>
                      <c:pt idx="37">
                        <c:v>0.8056005854395254</c:v>
                      </c:pt>
                      <c:pt idx="38">
                        <c:v>0.87561493220074116</c:v>
                      </c:pt>
                      <c:pt idx="39">
                        <c:v>0.83564826379316504</c:v>
                      </c:pt>
                      <c:pt idx="40">
                        <c:v>0.90726455870917544</c:v>
                      </c:pt>
                      <c:pt idx="41">
                        <c:v>0.96248444700384184</c:v>
                      </c:pt>
                      <c:pt idx="42">
                        <c:v>0.98523680992068652</c:v>
                      </c:pt>
                      <c:pt idx="43">
                        <c:v>0.94346436576535631</c:v>
                      </c:pt>
                      <c:pt idx="44">
                        <c:v>0.91911772062891473</c:v>
                      </c:pt>
                      <c:pt idx="45">
                        <c:v>0.99216595250490869</c:v>
                      </c:pt>
                      <c:pt idx="46">
                        <c:v>1.029964355943358</c:v>
                      </c:pt>
                      <c:pt idx="47">
                        <c:v>1.0835373624197731</c:v>
                      </c:pt>
                      <c:pt idx="48">
                        <c:v>1.1131632484083331</c:v>
                      </c:pt>
                      <c:pt idx="49">
                        <c:v>1.206083874135877</c:v>
                      </c:pt>
                      <c:pt idx="50">
                        <c:v>1.1800509223716338</c:v>
                      </c:pt>
                      <c:pt idx="51">
                        <c:v>1.2299388374720888</c:v>
                      </c:pt>
                      <c:pt idx="52">
                        <c:v>1.271743637847389</c:v>
                      </c:pt>
                      <c:pt idx="53">
                        <c:v>1.3056696488785047</c:v>
                      </c:pt>
                      <c:pt idx="54">
                        <c:v>1.3241356920733027</c:v>
                      </c:pt>
                      <c:pt idx="55">
                        <c:v>1.3272392011362877</c:v>
                      </c:pt>
                      <c:pt idx="56">
                        <c:v>1.3459171029037709</c:v>
                      </c:pt>
                      <c:pt idx="57">
                        <c:v>1.3647020622770567</c:v>
                      </c:pt>
                      <c:pt idx="58">
                        <c:v>1.3683260916584228</c:v>
                      </c:pt>
                      <c:pt idx="59">
                        <c:v>1.3949063115495486</c:v>
                      </c:pt>
                      <c:pt idx="60">
                        <c:v>1.428868296060104</c:v>
                      </c:pt>
                      <c:pt idx="61">
                        <c:v>1.4776963209515603</c:v>
                      </c:pt>
                      <c:pt idx="62">
                        <c:v>1.4683503844428847</c:v>
                      </c:pt>
                      <c:pt idx="63">
                        <c:v>1.496440826753398</c:v>
                      </c:pt>
                      <c:pt idx="64">
                        <c:v>1.5245374084492447</c:v>
                      </c:pt>
                      <c:pt idx="65">
                        <c:v>1.428682023790584</c:v>
                      </c:pt>
                      <c:pt idx="66">
                        <c:v>1.5589074131902247</c:v>
                      </c:pt>
                      <c:pt idx="67">
                        <c:v>1.6305007103006419</c:v>
                      </c:pt>
                      <c:pt idx="68">
                        <c:v>1.6733920159499593</c:v>
                      </c:pt>
                      <c:pt idx="69">
                        <c:v>1.6516846096020998</c:v>
                      </c:pt>
                      <c:pt idx="70">
                        <c:v>1.694369300045695</c:v>
                      </c:pt>
                      <c:pt idx="71">
                        <c:v>1.708447308837191</c:v>
                      </c:pt>
                      <c:pt idx="72">
                        <c:v>1.6591714738611874</c:v>
                      </c:pt>
                      <c:pt idx="73">
                        <c:v>1.7505446426269833</c:v>
                      </c:pt>
                      <c:pt idx="74">
                        <c:v>1.6991557639639554</c:v>
                      </c:pt>
                      <c:pt idx="75">
                        <c:v>1.7327551265096552</c:v>
                      </c:pt>
                      <c:pt idx="76">
                        <c:v>1.7386844121176415</c:v>
                      </c:pt>
                      <c:pt idx="77">
                        <c:v>1.7514792230034937</c:v>
                      </c:pt>
                      <c:pt idx="78">
                        <c:v>1.7780050512591794</c:v>
                      </c:pt>
                      <c:pt idx="79">
                        <c:v>1.7027965522079302</c:v>
                      </c:pt>
                      <c:pt idx="80">
                        <c:v>1.7093499975958437</c:v>
                      </c:pt>
                      <c:pt idx="81">
                        <c:v>1.7293223804636382</c:v>
                      </c:pt>
                      <c:pt idx="82">
                        <c:v>1.742637280251591</c:v>
                      </c:pt>
                      <c:pt idx="83">
                        <c:v>1.7619736891709481</c:v>
                      </c:pt>
                      <c:pt idx="84">
                        <c:v>1.9221592789797404</c:v>
                      </c:pt>
                      <c:pt idx="85">
                        <c:v>1.9561408099657562</c:v>
                      </c:pt>
                      <c:pt idx="86">
                        <c:v>2.0356460491011585</c:v>
                      </c:pt>
                      <c:pt idx="87">
                        <c:v>2.1013208460102462</c:v>
                      </c:pt>
                      <c:pt idx="88">
                        <c:v>2.114607604183294</c:v>
                      </c:pt>
                      <c:pt idx="89">
                        <c:v>2.1793380972569221</c:v>
                      </c:pt>
                      <c:pt idx="90">
                        <c:v>2.3032745658116971</c:v>
                      </c:pt>
                      <c:pt idx="91">
                        <c:v>2.3561382243885376</c:v>
                      </c:pt>
                      <c:pt idx="92">
                        <c:v>2.4212866602667305</c:v>
                      </c:pt>
                      <c:pt idx="93">
                        <c:v>2.4797981883023956</c:v>
                      </c:pt>
                      <c:pt idx="94">
                        <c:v>2.5280025180161037</c:v>
                      </c:pt>
                      <c:pt idx="95">
                        <c:v>2.5340415824709694</c:v>
                      </c:pt>
                      <c:pt idx="96">
                        <c:v>2.5900381196027666</c:v>
                      </c:pt>
                      <c:pt idx="97">
                        <c:v>2.639599220288491</c:v>
                      </c:pt>
                      <c:pt idx="98">
                        <c:v>2.6766814727246846</c:v>
                      </c:pt>
                      <c:pt idx="99">
                        <c:v>2.7076300809860676</c:v>
                      </c:pt>
                      <c:pt idx="100">
                        <c:v>2.7689005824171886</c:v>
                      </c:pt>
                      <c:pt idx="101">
                        <c:v>2.811646168926063</c:v>
                      </c:pt>
                      <c:pt idx="102">
                        <c:v>2.8543009589038215</c:v>
                      </c:pt>
                      <c:pt idx="103">
                        <c:v>2.9631946059660352</c:v>
                      </c:pt>
                      <c:pt idx="104">
                        <c:v>3.0453758538302678</c:v>
                      </c:pt>
                      <c:pt idx="105">
                        <c:v>3.1034872930576496</c:v>
                      </c:pt>
                      <c:pt idx="106">
                        <c:v>3.1554633956309974</c:v>
                      </c:pt>
                      <c:pt idx="107">
                        <c:v>3.1956617013877642</c:v>
                      </c:pt>
                      <c:pt idx="108">
                        <c:v>3.2068427499502894</c:v>
                      </c:pt>
                      <c:pt idx="109">
                        <c:v>3.2438770488091739</c:v>
                      </c:pt>
                      <c:pt idx="110">
                        <c:v>3.2638933697644035</c:v>
                      </c:pt>
                      <c:pt idx="111">
                        <c:v>3.2953037593601797</c:v>
                      </c:pt>
                      <c:pt idx="112">
                        <c:v>3.3267230095823663</c:v>
                      </c:pt>
                      <c:pt idx="113">
                        <c:v>3.3246969792376735</c:v>
                      </c:pt>
                      <c:pt idx="114">
                        <c:v>3.3563356544101142</c:v>
                      </c:pt>
                      <c:pt idx="115">
                        <c:v>3.3989088403417522</c:v>
                      </c:pt>
                      <c:pt idx="116">
                        <c:v>3.4057033478649856</c:v>
                      </c:pt>
                      <c:pt idx="117">
                        <c:v>3.4182512559029821</c:v>
                      </c:pt>
                      <c:pt idx="118">
                        <c:v>3.4097575656356849</c:v>
                      </c:pt>
                      <c:pt idx="119">
                        <c:v>3.4605192314191013</c:v>
                      </c:pt>
                      <c:pt idx="120">
                        <c:v>3.5005118179885386</c:v>
                      </c:pt>
                      <c:pt idx="121">
                        <c:v>3.4982990839581118</c:v>
                      </c:pt>
                      <c:pt idx="122">
                        <c:v>3.5019471730927565</c:v>
                      </c:pt>
                      <c:pt idx="123">
                        <c:v>3.500874240838181</c:v>
                      </c:pt>
                      <c:pt idx="124">
                        <c:v>3.397147268168399</c:v>
                      </c:pt>
                      <c:pt idx="125">
                        <c:v>3.3578883215529487</c:v>
                      </c:pt>
                      <c:pt idx="126">
                        <c:v>3.3398859512869361</c:v>
                      </c:pt>
                      <c:pt idx="127">
                        <c:v>3.3228154733422555</c:v>
                      </c:pt>
                      <c:pt idx="128">
                        <c:v>3.3312135219418781</c:v>
                      </c:pt>
                      <c:pt idx="129">
                        <c:v>3.3595372277090529</c:v>
                      </c:pt>
                      <c:pt idx="130">
                        <c:v>3.4124143597477286</c:v>
                      </c:pt>
                      <c:pt idx="131">
                        <c:v>3.4413152672934988</c:v>
                      </c:pt>
                      <c:pt idx="132">
                        <c:v>3.4650750535641484</c:v>
                      </c:pt>
                      <c:pt idx="133">
                        <c:v>3.4744636339114621</c:v>
                      </c:pt>
                      <c:pt idx="134">
                        <c:v>3.4885716759122776</c:v>
                      </c:pt>
                      <c:pt idx="135">
                        <c:v>3.4744647954167984</c:v>
                      </c:pt>
                      <c:pt idx="136">
                        <c:v>3.3920215451353819</c:v>
                      </c:pt>
                      <c:pt idx="137">
                        <c:v>3.3550472463233838</c:v>
                      </c:pt>
                      <c:pt idx="138">
                        <c:v>3.3097912153743803</c:v>
                      </c:pt>
                      <c:pt idx="139">
                        <c:v>3.2075984253197021</c:v>
                      </c:pt>
                      <c:pt idx="140">
                        <c:v>3.2891244514328566</c:v>
                      </c:pt>
                      <c:pt idx="141">
                        <c:v>3.2990288728913297</c:v>
                      </c:pt>
                      <c:pt idx="142">
                        <c:v>3.3701647692017556</c:v>
                      </c:pt>
                      <c:pt idx="143">
                        <c:v>3.4271408867452502</c:v>
                      </c:pt>
                      <c:pt idx="144">
                        <c:v>3.4619908586755344</c:v>
                      </c:pt>
                      <c:pt idx="145">
                        <c:v>3.3914938898556679</c:v>
                      </c:pt>
                      <c:pt idx="146">
                        <c:v>3.410571382643468</c:v>
                      </c:pt>
                      <c:pt idx="147">
                        <c:v>3.4712176579229759</c:v>
                      </c:pt>
                      <c:pt idx="148">
                        <c:v>3.4560413960606384</c:v>
                      </c:pt>
                      <c:pt idx="149">
                        <c:v>3.4658900984490204</c:v>
                      </c:pt>
                      <c:pt idx="150">
                        <c:v>3.4755264112908524</c:v>
                      </c:pt>
                      <c:pt idx="151">
                        <c:v>3.4891374949386433</c:v>
                      </c:pt>
                      <c:pt idx="152">
                        <c:v>3.5022235781760447</c:v>
                      </c:pt>
                      <c:pt idx="153">
                        <c:v>3.4997121381599161</c:v>
                      </c:pt>
                      <c:pt idx="154">
                        <c:v>3.536669877224452</c:v>
                      </c:pt>
                      <c:pt idx="155">
                        <c:v>3.5732123615396238</c:v>
                      </c:pt>
                      <c:pt idx="156">
                        <c:v>3.5710175478771644</c:v>
                      </c:pt>
                      <c:pt idx="157">
                        <c:v>3.5881936896212441</c:v>
                      </c:pt>
                      <c:pt idx="158">
                        <c:v>3.5979364627232835</c:v>
                      </c:pt>
                      <c:pt idx="159">
                        <c:v>3.6523961623706525</c:v>
                      </c:pt>
                      <c:pt idx="160">
                        <c:v>3.6692642397146535</c:v>
                      </c:pt>
                      <c:pt idx="161">
                        <c:v>3.7225807858136228</c:v>
                      </c:pt>
                      <c:pt idx="162">
                        <c:v>3.7823964520368181</c:v>
                      </c:pt>
                      <c:pt idx="163">
                        <c:v>3.8520640064915623</c:v>
                      </c:pt>
                      <c:pt idx="164">
                        <c:v>3.8817243725955741</c:v>
                      </c:pt>
                      <c:pt idx="165">
                        <c:v>3.8970361987231694</c:v>
                      </c:pt>
                      <c:pt idx="166">
                        <c:v>3.915701688976525</c:v>
                      </c:pt>
                      <c:pt idx="167">
                        <c:v>3.9652747365742202</c:v>
                      </c:pt>
                      <c:pt idx="168">
                        <c:v>4.0536962216169314</c:v>
                      </c:pt>
                      <c:pt idx="169">
                        <c:v>4.0374811757568185</c:v>
                      </c:pt>
                      <c:pt idx="170">
                        <c:v>4.0485199233231794</c:v>
                      </c:pt>
                      <c:pt idx="171">
                        <c:v>4.0793728235451576</c:v>
                      </c:pt>
                      <c:pt idx="172">
                        <c:v>4.1296344778757765</c:v>
                      </c:pt>
                      <c:pt idx="173">
                        <c:v>4.1825326497539228</c:v>
                      </c:pt>
                      <c:pt idx="174">
                        <c:v>4.2095339319210723</c:v>
                      </c:pt>
                      <c:pt idx="175">
                        <c:v>4.2645565966102472</c:v>
                      </c:pt>
                      <c:pt idx="176">
                        <c:v>4.2820253049546952</c:v>
                      </c:pt>
                      <c:pt idx="177">
                        <c:v>4.3207905786179168</c:v>
                      </c:pt>
                      <c:pt idx="178">
                        <c:v>4.3559779512544194</c:v>
                      </c:pt>
                      <c:pt idx="179">
                        <c:v>4.3820397083509155</c:v>
                      </c:pt>
                      <c:pt idx="180">
                        <c:v>4.4138830075771018</c:v>
                      </c:pt>
                      <c:pt idx="181">
                        <c:v>4.4052975252026672</c:v>
                      </c:pt>
                      <c:pt idx="182">
                        <c:v>4.3806338554821522</c:v>
                      </c:pt>
                      <c:pt idx="183">
                        <c:v>4.4021876444533037</c:v>
                      </c:pt>
                      <c:pt idx="184">
                        <c:v>4.4019935071334171</c:v>
                      </c:pt>
                      <c:pt idx="185">
                        <c:v>4.4214502480052431</c:v>
                      </c:pt>
                      <c:pt idx="186">
                        <c:v>4.4599371254331555</c:v>
                      </c:pt>
                      <c:pt idx="187">
                        <c:v>4.5060038539185054</c:v>
                      </c:pt>
                      <c:pt idx="188">
                        <c:v>4.4789139654874077</c:v>
                      </c:pt>
                      <c:pt idx="189">
                        <c:v>4.5081418533772677</c:v>
                      </c:pt>
                      <c:pt idx="190">
                        <c:v>4.572488020929244</c:v>
                      </c:pt>
                      <c:pt idx="191">
                        <c:v>4.6082517656976796</c:v>
                      </c:pt>
                      <c:pt idx="192">
                        <c:v>4.6412893578927639</c:v>
                      </c:pt>
                      <c:pt idx="193">
                        <c:v>4.681170207649199</c:v>
                      </c:pt>
                      <c:pt idx="194">
                        <c:v>4.723317087937895</c:v>
                      </c:pt>
                      <c:pt idx="195">
                        <c:v>4.7604260881826121</c:v>
                      </c:pt>
                      <c:pt idx="196">
                        <c:v>4.7949145996533771</c:v>
                      </c:pt>
                      <c:pt idx="197">
                        <c:v>4.8336223953955537</c:v>
                      </c:pt>
                      <c:pt idx="198">
                        <c:v>4.9029744186302127</c:v>
                      </c:pt>
                      <c:pt idx="199">
                        <c:v>4.9751916764053439</c:v>
                      </c:pt>
                      <c:pt idx="200">
                        <c:v>4.9965682196627226</c:v>
                      </c:pt>
                      <c:pt idx="201">
                        <c:v>5.0307991756224579</c:v>
                      </c:pt>
                      <c:pt idx="202">
                        <c:v>5.0913765238569386</c:v>
                      </c:pt>
                      <c:pt idx="203">
                        <c:v>5.170939307285094</c:v>
                      </c:pt>
                      <c:pt idx="204">
                        <c:v>5.2027873520902101</c:v>
                      </c:pt>
                      <c:pt idx="205">
                        <c:v>5.228424628766426</c:v>
                      </c:pt>
                      <c:pt idx="206">
                        <c:v>5.2482692792334751</c:v>
                      </c:pt>
                      <c:pt idx="207">
                        <c:v>5.270226641528919</c:v>
                      </c:pt>
                      <c:pt idx="208">
                        <c:v>5.374424953062662</c:v>
                      </c:pt>
                      <c:pt idx="209">
                        <c:v>5.4034497102627865</c:v>
                      </c:pt>
                      <c:pt idx="210">
                        <c:v>5.456875271933681</c:v>
                      </c:pt>
                      <c:pt idx="211">
                        <c:v>5.4939488960445537</c:v>
                      </c:pt>
                      <c:pt idx="212">
                        <c:v>5.5321915254939569</c:v>
                      </c:pt>
                      <c:pt idx="213">
                        <c:v>5.5667475370174913</c:v>
                      </c:pt>
                      <c:pt idx="214">
                        <c:v>5.6199157091066709</c:v>
                      </c:pt>
                      <c:pt idx="215">
                        <c:v>5.6547076721420675</c:v>
                      </c:pt>
                      <c:pt idx="216">
                        <c:v>5.6798875812041461</c:v>
                      </c:pt>
                      <c:pt idx="217">
                        <c:v>5.6920644712530333</c:v>
                      </c:pt>
                      <c:pt idx="218">
                        <c:v>5.7404208586077088</c:v>
                      </c:pt>
                      <c:pt idx="219">
                        <c:v>5.8288792795200051</c:v>
                      </c:pt>
                      <c:pt idx="220">
                        <c:v>5.8266859924074099</c:v>
                      </c:pt>
                      <c:pt idx="221">
                        <c:v>5.8628242064950875</c:v>
                      </c:pt>
                      <c:pt idx="222">
                        <c:v>5.898656446892292</c:v>
                      </c:pt>
                      <c:pt idx="223">
                        <c:v>5.9231613886126189</c:v>
                      </c:pt>
                      <c:pt idx="224">
                        <c:v>5.9575298999895887</c:v>
                      </c:pt>
                      <c:pt idx="225">
                        <c:v>6.0132214258210359</c:v>
                      </c:pt>
                      <c:pt idx="226">
                        <c:v>6.04517825389701</c:v>
                      </c:pt>
                      <c:pt idx="227">
                        <c:v>6.09496754060177</c:v>
                      </c:pt>
                      <c:pt idx="228">
                        <c:v>6.1289646689451027</c:v>
                      </c:pt>
                      <c:pt idx="229">
                        <c:v>6.3066230821458236</c:v>
                      </c:pt>
                      <c:pt idx="230">
                        <c:v>6.3470050053027638</c:v>
                      </c:pt>
                      <c:pt idx="231">
                        <c:v>6.3968697234824345</c:v>
                      </c:pt>
                      <c:pt idx="232">
                        <c:v>6.4253671240756427</c:v>
                      </c:pt>
                      <c:pt idx="233">
                        <c:v>6.4590313318047654</c:v>
                      </c:pt>
                      <c:pt idx="234">
                        <c:v>6.5014366636229282</c:v>
                      </c:pt>
                      <c:pt idx="235">
                        <c:v>6.5234090259300936</c:v>
                      </c:pt>
                      <c:pt idx="236">
                        <c:v>6.5547600460104105</c:v>
                      </c:pt>
                      <c:pt idx="237">
                        <c:v>6.5818579654212561</c:v>
                      </c:pt>
                      <c:pt idx="238">
                        <c:v>6.6184488679158715</c:v>
                      </c:pt>
                      <c:pt idx="239">
                        <c:v>6.6449233576358457</c:v>
                      </c:pt>
                      <c:pt idx="240">
                        <c:v>6.7498555746105193</c:v>
                      </c:pt>
                      <c:pt idx="241">
                        <c:v>6.7537230886954625</c:v>
                      </c:pt>
                      <c:pt idx="242">
                        <c:v>6.7796779873013469</c:v>
                      </c:pt>
                      <c:pt idx="243">
                        <c:v>6.820373151853576</c:v>
                      </c:pt>
                      <c:pt idx="244">
                        <c:v>6.8497620243825219</c:v>
                      </c:pt>
                      <c:pt idx="245">
                        <c:v>6.8819366513013236</c:v>
                      </c:pt>
                      <c:pt idx="246">
                        <c:v>6.9067470025524269</c:v>
                      </c:pt>
                      <c:pt idx="247">
                        <c:v>6.9334868132762573</c:v>
                      </c:pt>
                      <c:pt idx="248">
                        <c:v>6.9593775304160665</c:v>
                      </c:pt>
                      <c:pt idx="249">
                        <c:v>6.9499464389735532</c:v>
                      </c:pt>
                      <c:pt idx="250">
                        <c:v>6.9683637985020086</c:v>
                      </c:pt>
                      <c:pt idx="251">
                        <c:v>6.9944863189203232</c:v>
                      </c:pt>
                      <c:pt idx="252">
                        <c:v>7.0209361183555252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00BE-43E3-9C5D-F76E471D69E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1"/>
          <c:order val="2"/>
          <c:tx>
            <c:strRef>
              <c:f>'NTN-B 19 até venc'!$P$1</c:f>
              <c:strCache>
                <c:ptCount val="1"/>
                <c:pt idx="0">
                  <c:v>Tx Curva</c:v>
                </c:pt>
              </c:strCache>
              <c:extLst xmlns:c15="http://schemas.microsoft.com/office/drawing/2012/chart"/>
            </c:strRef>
          </c:tx>
          <c:spPr>
            <a:ln w="38100" cap="rnd">
              <a:solidFill>
                <a:schemeClr val="accent5">
                  <a:lumMod val="75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231"/>
              <c:layout>
                <c:manualLayout>
                  <c:x val="-2.4691358024691478E-2"/>
                  <c:y val="-3.432343234323432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accent1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0BE-43E3-9C5D-F76E471D69E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'NTN-B 19 até venc'!$B$3:$B$255</c:f>
              <c:numCache>
                <c:formatCode>m/d/yyyy</c:formatCode>
                <c:ptCount val="253"/>
                <c:pt idx="0">
                  <c:v>43231</c:v>
                </c:pt>
                <c:pt idx="1">
                  <c:v>43234</c:v>
                </c:pt>
                <c:pt idx="2">
                  <c:v>43235</c:v>
                </c:pt>
                <c:pt idx="3">
                  <c:v>43236</c:v>
                </c:pt>
                <c:pt idx="4">
                  <c:v>43237</c:v>
                </c:pt>
                <c:pt idx="5">
                  <c:v>43238</c:v>
                </c:pt>
                <c:pt idx="6">
                  <c:v>43241</c:v>
                </c:pt>
                <c:pt idx="7">
                  <c:v>43242</c:v>
                </c:pt>
                <c:pt idx="8">
                  <c:v>43243</c:v>
                </c:pt>
                <c:pt idx="9">
                  <c:v>43244</c:v>
                </c:pt>
                <c:pt idx="10">
                  <c:v>43245</c:v>
                </c:pt>
                <c:pt idx="11">
                  <c:v>43248</c:v>
                </c:pt>
                <c:pt idx="12">
                  <c:v>43249</c:v>
                </c:pt>
                <c:pt idx="13">
                  <c:v>43250</c:v>
                </c:pt>
                <c:pt idx="14">
                  <c:v>43252</c:v>
                </c:pt>
                <c:pt idx="15">
                  <c:v>43255</c:v>
                </c:pt>
                <c:pt idx="16">
                  <c:v>43256</c:v>
                </c:pt>
                <c:pt idx="17">
                  <c:v>43257</c:v>
                </c:pt>
                <c:pt idx="18">
                  <c:v>43258</c:v>
                </c:pt>
                <c:pt idx="19">
                  <c:v>43259</c:v>
                </c:pt>
                <c:pt idx="20">
                  <c:v>43262</c:v>
                </c:pt>
                <c:pt idx="21">
                  <c:v>43263</c:v>
                </c:pt>
                <c:pt idx="22">
                  <c:v>43264</c:v>
                </c:pt>
                <c:pt idx="23">
                  <c:v>43265</c:v>
                </c:pt>
                <c:pt idx="24">
                  <c:v>43266</c:v>
                </c:pt>
                <c:pt idx="25">
                  <c:v>43269</c:v>
                </c:pt>
                <c:pt idx="26">
                  <c:v>43270</c:v>
                </c:pt>
                <c:pt idx="27">
                  <c:v>43271</c:v>
                </c:pt>
                <c:pt idx="28">
                  <c:v>43272</c:v>
                </c:pt>
                <c:pt idx="29">
                  <c:v>43273</c:v>
                </c:pt>
                <c:pt idx="30">
                  <c:v>43276</c:v>
                </c:pt>
                <c:pt idx="31">
                  <c:v>43277</c:v>
                </c:pt>
                <c:pt idx="32">
                  <c:v>43278</c:v>
                </c:pt>
                <c:pt idx="33">
                  <c:v>43279</c:v>
                </c:pt>
                <c:pt idx="34">
                  <c:v>43280</c:v>
                </c:pt>
                <c:pt idx="35">
                  <c:v>43283</c:v>
                </c:pt>
                <c:pt idx="36">
                  <c:v>43284</c:v>
                </c:pt>
                <c:pt idx="37">
                  <c:v>43285</c:v>
                </c:pt>
                <c:pt idx="38">
                  <c:v>43286</c:v>
                </c:pt>
                <c:pt idx="39">
                  <c:v>43287</c:v>
                </c:pt>
                <c:pt idx="40">
                  <c:v>43290</c:v>
                </c:pt>
                <c:pt idx="41">
                  <c:v>43291</c:v>
                </c:pt>
                <c:pt idx="42">
                  <c:v>43292</c:v>
                </c:pt>
                <c:pt idx="43">
                  <c:v>43293</c:v>
                </c:pt>
                <c:pt idx="44">
                  <c:v>43294</c:v>
                </c:pt>
                <c:pt idx="45">
                  <c:v>43297</c:v>
                </c:pt>
                <c:pt idx="46">
                  <c:v>43298</c:v>
                </c:pt>
                <c:pt idx="47">
                  <c:v>43299</c:v>
                </c:pt>
                <c:pt idx="48">
                  <c:v>43300</c:v>
                </c:pt>
                <c:pt idx="49">
                  <c:v>43301</c:v>
                </c:pt>
                <c:pt idx="50">
                  <c:v>43304</c:v>
                </c:pt>
                <c:pt idx="51">
                  <c:v>43305</c:v>
                </c:pt>
                <c:pt idx="52">
                  <c:v>43306</c:v>
                </c:pt>
                <c:pt idx="53">
                  <c:v>43307</c:v>
                </c:pt>
                <c:pt idx="54">
                  <c:v>43308</c:v>
                </c:pt>
                <c:pt idx="55">
                  <c:v>43311</c:v>
                </c:pt>
                <c:pt idx="56">
                  <c:v>43312</c:v>
                </c:pt>
                <c:pt idx="57">
                  <c:v>43313</c:v>
                </c:pt>
                <c:pt idx="58">
                  <c:v>43314</c:v>
                </c:pt>
                <c:pt idx="59">
                  <c:v>43315</c:v>
                </c:pt>
                <c:pt idx="60">
                  <c:v>43318</c:v>
                </c:pt>
                <c:pt idx="61">
                  <c:v>43319</c:v>
                </c:pt>
                <c:pt idx="62">
                  <c:v>43320</c:v>
                </c:pt>
                <c:pt idx="63">
                  <c:v>43321</c:v>
                </c:pt>
                <c:pt idx="64">
                  <c:v>43322</c:v>
                </c:pt>
                <c:pt idx="65">
                  <c:v>43325</c:v>
                </c:pt>
                <c:pt idx="66">
                  <c:v>43326</c:v>
                </c:pt>
                <c:pt idx="67">
                  <c:v>43327</c:v>
                </c:pt>
                <c:pt idx="68">
                  <c:v>43328</c:v>
                </c:pt>
                <c:pt idx="69">
                  <c:v>43329</c:v>
                </c:pt>
                <c:pt idx="70">
                  <c:v>43332</c:v>
                </c:pt>
                <c:pt idx="71">
                  <c:v>43333</c:v>
                </c:pt>
                <c:pt idx="72">
                  <c:v>43334</c:v>
                </c:pt>
                <c:pt idx="73">
                  <c:v>43335</c:v>
                </c:pt>
                <c:pt idx="74">
                  <c:v>43336</c:v>
                </c:pt>
                <c:pt idx="75">
                  <c:v>43339</c:v>
                </c:pt>
                <c:pt idx="76">
                  <c:v>43340</c:v>
                </c:pt>
                <c:pt idx="77">
                  <c:v>43341</c:v>
                </c:pt>
                <c:pt idx="78">
                  <c:v>43342</c:v>
                </c:pt>
                <c:pt idx="79">
                  <c:v>43343</c:v>
                </c:pt>
                <c:pt idx="80">
                  <c:v>43346</c:v>
                </c:pt>
                <c:pt idx="81">
                  <c:v>43347</c:v>
                </c:pt>
                <c:pt idx="82">
                  <c:v>43348</c:v>
                </c:pt>
                <c:pt idx="83">
                  <c:v>43349</c:v>
                </c:pt>
                <c:pt idx="84">
                  <c:v>43353</c:v>
                </c:pt>
                <c:pt idx="85">
                  <c:v>43354</c:v>
                </c:pt>
                <c:pt idx="86">
                  <c:v>43355</c:v>
                </c:pt>
                <c:pt idx="87">
                  <c:v>43356</c:v>
                </c:pt>
                <c:pt idx="88">
                  <c:v>43357</c:v>
                </c:pt>
                <c:pt idx="89">
                  <c:v>43360</c:v>
                </c:pt>
                <c:pt idx="90">
                  <c:v>43361</c:v>
                </c:pt>
                <c:pt idx="91">
                  <c:v>43362</c:v>
                </c:pt>
                <c:pt idx="92">
                  <c:v>43363</c:v>
                </c:pt>
                <c:pt idx="93">
                  <c:v>43364</c:v>
                </c:pt>
                <c:pt idx="94">
                  <c:v>43367</c:v>
                </c:pt>
                <c:pt idx="95">
                  <c:v>43368</c:v>
                </c:pt>
                <c:pt idx="96">
                  <c:v>43369</c:v>
                </c:pt>
                <c:pt idx="97">
                  <c:v>43370</c:v>
                </c:pt>
                <c:pt idx="98">
                  <c:v>43371</c:v>
                </c:pt>
                <c:pt idx="99">
                  <c:v>43374</c:v>
                </c:pt>
                <c:pt idx="100">
                  <c:v>43375</c:v>
                </c:pt>
                <c:pt idx="101">
                  <c:v>43376</c:v>
                </c:pt>
                <c:pt idx="102">
                  <c:v>43377</c:v>
                </c:pt>
                <c:pt idx="103">
                  <c:v>43378</c:v>
                </c:pt>
                <c:pt idx="104">
                  <c:v>43381</c:v>
                </c:pt>
                <c:pt idx="105">
                  <c:v>43382</c:v>
                </c:pt>
                <c:pt idx="106">
                  <c:v>43383</c:v>
                </c:pt>
                <c:pt idx="107">
                  <c:v>43384</c:v>
                </c:pt>
                <c:pt idx="108">
                  <c:v>43388</c:v>
                </c:pt>
                <c:pt idx="109">
                  <c:v>43389</c:v>
                </c:pt>
                <c:pt idx="110">
                  <c:v>43390</c:v>
                </c:pt>
                <c:pt idx="111">
                  <c:v>43391</c:v>
                </c:pt>
                <c:pt idx="112">
                  <c:v>43392</c:v>
                </c:pt>
                <c:pt idx="113">
                  <c:v>43395</c:v>
                </c:pt>
                <c:pt idx="114">
                  <c:v>43396</c:v>
                </c:pt>
                <c:pt idx="115">
                  <c:v>43397</c:v>
                </c:pt>
                <c:pt idx="116">
                  <c:v>43398</c:v>
                </c:pt>
                <c:pt idx="117">
                  <c:v>43399</c:v>
                </c:pt>
                <c:pt idx="118">
                  <c:v>43402</c:v>
                </c:pt>
                <c:pt idx="119">
                  <c:v>43403</c:v>
                </c:pt>
                <c:pt idx="120">
                  <c:v>43404</c:v>
                </c:pt>
                <c:pt idx="121">
                  <c:v>43405</c:v>
                </c:pt>
                <c:pt idx="122">
                  <c:v>43409</c:v>
                </c:pt>
                <c:pt idx="123">
                  <c:v>43410</c:v>
                </c:pt>
                <c:pt idx="124">
                  <c:v>43411</c:v>
                </c:pt>
                <c:pt idx="125">
                  <c:v>43412</c:v>
                </c:pt>
                <c:pt idx="126">
                  <c:v>43413</c:v>
                </c:pt>
                <c:pt idx="127">
                  <c:v>43416</c:v>
                </c:pt>
                <c:pt idx="128">
                  <c:v>43417</c:v>
                </c:pt>
                <c:pt idx="129">
                  <c:v>43418</c:v>
                </c:pt>
                <c:pt idx="130">
                  <c:v>43420</c:v>
                </c:pt>
                <c:pt idx="131">
                  <c:v>43423</c:v>
                </c:pt>
                <c:pt idx="132">
                  <c:v>43424</c:v>
                </c:pt>
                <c:pt idx="133">
                  <c:v>43425</c:v>
                </c:pt>
                <c:pt idx="134">
                  <c:v>43426</c:v>
                </c:pt>
                <c:pt idx="135">
                  <c:v>43427</c:v>
                </c:pt>
                <c:pt idx="136">
                  <c:v>43430</c:v>
                </c:pt>
                <c:pt idx="137">
                  <c:v>43431</c:v>
                </c:pt>
                <c:pt idx="138">
                  <c:v>43432</c:v>
                </c:pt>
                <c:pt idx="139">
                  <c:v>43433</c:v>
                </c:pt>
                <c:pt idx="140">
                  <c:v>43434</c:v>
                </c:pt>
                <c:pt idx="141">
                  <c:v>43437</c:v>
                </c:pt>
                <c:pt idx="142">
                  <c:v>43438</c:v>
                </c:pt>
                <c:pt idx="143">
                  <c:v>43439</c:v>
                </c:pt>
                <c:pt idx="144">
                  <c:v>43440</c:v>
                </c:pt>
                <c:pt idx="145">
                  <c:v>43441</c:v>
                </c:pt>
                <c:pt idx="146">
                  <c:v>43444</c:v>
                </c:pt>
                <c:pt idx="147">
                  <c:v>43445</c:v>
                </c:pt>
                <c:pt idx="148">
                  <c:v>43446</c:v>
                </c:pt>
                <c:pt idx="149">
                  <c:v>43447</c:v>
                </c:pt>
                <c:pt idx="150">
                  <c:v>43448</c:v>
                </c:pt>
                <c:pt idx="151">
                  <c:v>43451</c:v>
                </c:pt>
                <c:pt idx="152">
                  <c:v>43452</c:v>
                </c:pt>
                <c:pt idx="153">
                  <c:v>43453</c:v>
                </c:pt>
                <c:pt idx="154">
                  <c:v>43454</c:v>
                </c:pt>
                <c:pt idx="155">
                  <c:v>43455</c:v>
                </c:pt>
                <c:pt idx="156">
                  <c:v>43458</c:v>
                </c:pt>
                <c:pt idx="157">
                  <c:v>43460</c:v>
                </c:pt>
                <c:pt idx="158">
                  <c:v>43461</c:v>
                </c:pt>
                <c:pt idx="159">
                  <c:v>43462</c:v>
                </c:pt>
                <c:pt idx="160">
                  <c:v>43465</c:v>
                </c:pt>
                <c:pt idx="161">
                  <c:v>43467</c:v>
                </c:pt>
                <c:pt idx="162">
                  <c:v>43468</c:v>
                </c:pt>
                <c:pt idx="163">
                  <c:v>43469</c:v>
                </c:pt>
                <c:pt idx="164">
                  <c:v>43472</c:v>
                </c:pt>
                <c:pt idx="165">
                  <c:v>43473</c:v>
                </c:pt>
                <c:pt idx="166">
                  <c:v>43474</c:v>
                </c:pt>
                <c:pt idx="167">
                  <c:v>43475</c:v>
                </c:pt>
                <c:pt idx="168">
                  <c:v>43476</c:v>
                </c:pt>
                <c:pt idx="169">
                  <c:v>43479</c:v>
                </c:pt>
                <c:pt idx="170">
                  <c:v>43480</c:v>
                </c:pt>
                <c:pt idx="171">
                  <c:v>43481</c:v>
                </c:pt>
                <c:pt idx="172">
                  <c:v>43482</c:v>
                </c:pt>
                <c:pt idx="173">
                  <c:v>43483</c:v>
                </c:pt>
                <c:pt idx="174">
                  <c:v>43486</c:v>
                </c:pt>
                <c:pt idx="175">
                  <c:v>43487</c:v>
                </c:pt>
                <c:pt idx="176">
                  <c:v>43488</c:v>
                </c:pt>
                <c:pt idx="177">
                  <c:v>43489</c:v>
                </c:pt>
                <c:pt idx="178">
                  <c:v>43490</c:v>
                </c:pt>
                <c:pt idx="179">
                  <c:v>43493</c:v>
                </c:pt>
                <c:pt idx="180">
                  <c:v>43494</c:v>
                </c:pt>
                <c:pt idx="181">
                  <c:v>43495</c:v>
                </c:pt>
                <c:pt idx="182">
                  <c:v>43496</c:v>
                </c:pt>
                <c:pt idx="183">
                  <c:v>43497</c:v>
                </c:pt>
                <c:pt idx="184">
                  <c:v>43500</c:v>
                </c:pt>
                <c:pt idx="185">
                  <c:v>43501</c:v>
                </c:pt>
                <c:pt idx="186">
                  <c:v>43502</c:v>
                </c:pt>
                <c:pt idx="187">
                  <c:v>43503</c:v>
                </c:pt>
                <c:pt idx="188">
                  <c:v>43504</c:v>
                </c:pt>
                <c:pt idx="189">
                  <c:v>43507</c:v>
                </c:pt>
                <c:pt idx="190">
                  <c:v>43508</c:v>
                </c:pt>
                <c:pt idx="191">
                  <c:v>43509</c:v>
                </c:pt>
                <c:pt idx="192">
                  <c:v>43510</c:v>
                </c:pt>
                <c:pt idx="193">
                  <c:v>43511</c:v>
                </c:pt>
                <c:pt idx="194">
                  <c:v>43514</c:v>
                </c:pt>
                <c:pt idx="195">
                  <c:v>43515</c:v>
                </c:pt>
                <c:pt idx="196">
                  <c:v>43516</c:v>
                </c:pt>
                <c:pt idx="197">
                  <c:v>43517</c:v>
                </c:pt>
                <c:pt idx="198">
                  <c:v>43518</c:v>
                </c:pt>
                <c:pt idx="199">
                  <c:v>43521</c:v>
                </c:pt>
                <c:pt idx="200">
                  <c:v>43522</c:v>
                </c:pt>
                <c:pt idx="201">
                  <c:v>43523</c:v>
                </c:pt>
                <c:pt idx="202">
                  <c:v>43524</c:v>
                </c:pt>
                <c:pt idx="203">
                  <c:v>43525</c:v>
                </c:pt>
                <c:pt idx="204">
                  <c:v>43530</c:v>
                </c:pt>
                <c:pt idx="205">
                  <c:v>43531</c:v>
                </c:pt>
                <c:pt idx="206">
                  <c:v>43532</c:v>
                </c:pt>
                <c:pt idx="207">
                  <c:v>43535</c:v>
                </c:pt>
                <c:pt idx="208">
                  <c:v>43536</c:v>
                </c:pt>
                <c:pt idx="209">
                  <c:v>43537</c:v>
                </c:pt>
                <c:pt idx="210">
                  <c:v>43538</c:v>
                </c:pt>
                <c:pt idx="211">
                  <c:v>43539</c:v>
                </c:pt>
                <c:pt idx="212">
                  <c:v>43542</c:v>
                </c:pt>
                <c:pt idx="213">
                  <c:v>43543</c:v>
                </c:pt>
                <c:pt idx="214">
                  <c:v>43544</c:v>
                </c:pt>
                <c:pt idx="215">
                  <c:v>43545</c:v>
                </c:pt>
                <c:pt idx="216">
                  <c:v>43546</c:v>
                </c:pt>
                <c:pt idx="217">
                  <c:v>43549</c:v>
                </c:pt>
                <c:pt idx="218">
                  <c:v>43550</c:v>
                </c:pt>
                <c:pt idx="219">
                  <c:v>43551</c:v>
                </c:pt>
                <c:pt idx="220">
                  <c:v>43552</c:v>
                </c:pt>
                <c:pt idx="221">
                  <c:v>43553</c:v>
                </c:pt>
                <c:pt idx="222">
                  <c:v>43556</c:v>
                </c:pt>
                <c:pt idx="223">
                  <c:v>43557</c:v>
                </c:pt>
                <c:pt idx="224">
                  <c:v>43558</c:v>
                </c:pt>
                <c:pt idx="225">
                  <c:v>43559</c:v>
                </c:pt>
                <c:pt idx="226">
                  <c:v>43560</c:v>
                </c:pt>
                <c:pt idx="227">
                  <c:v>43563</c:v>
                </c:pt>
                <c:pt idx="228">
                  <c:v>43564</c:v>
                </c:pt>
                <c:pt idx="229">
                  <c:v>43565</c:v>
                </c:pt>
                <c:pt idx="230">
                  <c:v>43566</c:v>
                </c:pt>
                <c:pt idx="231">
                  <c:v>43567</c:v>
                </c:pt>
                <c:pt idx="232">
                  <c:v>43570</c:v>
                </c:pt>
                <c:pt idx="233">
                  <c:v>43571</c:v>
                </c:pt>
                <c:pt idx="234">
                  <c:v>43572</c:v>
                </c:pt>
                <c:pt idx="235">
                  <c:v>43573</c:v>
                </c:pt>
                <c:pt idx="236">
                  <c:v>43577</c:v>
                </c:pt>
                <c:pt idx="237">
                  <c:v>43578</c:v>
                </c:pt>
                <c:pt idx="238">
                  <c:v>43579</c:v>
                </c:pt>
                <c:pt idx="239">
                  <c:v>43580</c:v>
                </c:pt>
                <c:pt idx="240">
                  <c:v>43581</c:v>
                </c:pt>
                <c:pt idx="241">
                  <c:v>43584</c:v>
                </c:pt>
                <c:pt idx="242">
                  <c:v>43585</c:v>
                </c:pt>
                <c:pt idx="243">
                  <c:v>43587</c:v>
                </c:pt>
                <c:pt idx="244">
                  <c:v>43588</c:v>
                </c:pt>
                <c:pt idx="245">
                  <c:v>43591</c:v>
                </c:pt>
                <c:pt idx="246">
                  <c:v>43592</c:v>
                </c:pt>
                <c:pt idx="247">
                  <c:v>43593</c:v>
                </c:pt>
                <c:pt idx="248">
                  <c:v>43594</c:v>
                </c:pt>
                <c:pt idx="249">
                  <c:v>43595</c:v>
                </c:pt>
                <c:pt idx="250">
                  <c:v>43598</c:v>
                </c:pt>
                <c:pt idx="251">
                  <c:v>43599</c:v>
                </c:pt>
                <c:pt idx="252">
                  <c:v>43600</c:v>
                </c:pt>
              </c:numCache>
              <c:extLst xmlns:c15="http://schemas.microsoft.com/office/drawing/2012/chart"/>
            </c:numRef>
          </c:cat>
          <c:val>
            <c:numRef>
              <c:f>'NTN-B 19 até venc'!$O$3:$O$255</c:f>
              <c:numCache>
                <c:formatCode>#,##0.0000_ ;[Red]\-#,##0.0000\ </c:formatCode>
                <c:ptCount val="253"/>
                <c:pt idx="0">
                  <c:v>1.96</c:v>
                </c:pt>
                <c:pt idx="1">
                  <c:v>1.96</c:v>
                </c:pt>
                <c:pt idx="2">
                  <c:v>1.96</c:v>
                </c:pt>
                <c:pt idx="3">
                  <c:v>1.96</c:v>
                </c:pt>
                <c:pt idx="4">
                  <c:v>1.96</c:v>
                </c:pt>
                <c:pt idx="5">
                  <c:v>1.96</c:v>
                </c:pt>
                <c:pt idx="6">
                  <c:v>1.96</c:v>
                </c:pt>
                <c:pt idx="7">
                  <c:v>1.96</c:v>
                </c:pt>
                <c:pt idx="8">
                  <c:v>1.96</c:v>
                </c:pt>
                <c:pt idx="9">
                  <c:v>1.96</c:v>
                </c:pt>
                <c:pt idx="10">
                  <c:v>1.96</c:v>
                </c:pt>
                <c:pt idx="11">
                  <c:v>1.96</c:v>
                </c:pt>
                <c:pt idx="12">
                  <c:v>1.96</c:v>
                </c:pt>
                <c:pt idx="13">
                  <c:v>1.96</c:v>
                </c:pt>
                <c:pt idx="14">
                  <c:v>1.96</c:v>
                </c:pt>
                <c:pt idx="15">
                  <c:v>1.96</c:v>
                </c:pt>
                <c:pt idx="16">
                  <c:v>1.96</c:v>
                </c:pt>
                <c:pt idx="17">
                  <c:v>1.96</c:v>
                </c:pt>
                <c:pt idx="18">
                  <c:v>1.96</c:v>
                </c:pt>
                <c:pt idx="19">
                  <c:v>1.96</c:v>
                </c:pt>
                <c:pt idx="20">
                  <c:v>1.96</c:v>
                </c:pt>
                <c:pt idx="21">
                  <c:v>1.96</c:v>
                </c:pt>
                <c:pt idx="22">
                  <c:v>1.96</c:v>
                </c:pt>
                <c:pt idx="23">
                  <c:v>1.96</c:v>
                </c:pt>
                <c:pt idx="24">
                  <c:v>1.96</c:v>
                </c:pt>
                <c:pt idx="25">
                  <c:v>1.96</c:v>
                </c:pt>
                <c:pt idx="26">
                  <c:v>1.96</c:v>
                </c:pt>
                <c:pt idx="27">
                  <c:v>1.96</c:v>
                </c:pt>
                <c:pt idx="28">
                  <c:v>1.96</c:v>
                </c:pt>
                <c:pt idx="29">
                  <c:v>1.96</c:v>
                </c:pt>
                <c:pt idx="30">
                  <c:v>1.96</c:v>
                </c:pt>
                <c:pt idx="31">
                  <c:v>1.96</c:v>
                </c:pt>
                <c:pt idx="32">
                  <c:v>1.96</c:v>
                </c:pt>
                <c:pt idx="33">
                  <c:v>1.96</c:v>
                </c:pt>
                <c:pt idx="34">
                  <c:v>1.96</c:v>
                </c:pt>
                <c:pt idx="35">
                  <c:v>1.96</c:v>
                </c:pt>
                <c:pt idx="36">
                  <c:v>1.96</c:v>
                </c:pt>
                <c:pt idx="37">
                  <c:v>1.96</c:v>
                </c:pt>
                <c:pt idx="38">
                  <c:v>1.96</c:v>
                </c:pt>
                <c:pt idx="39">
                  <c:v>1.96</c:v>
                </c:pt>
                <c:pt idx="40">
                  <c:v>1.96</c:v>
                </c:pt>
                <c:pt idx="41">
                  <c:v>1.96</c:v>
                </c:pt>
                <c:pt idx="42">
                  <c:v>1.96</c:v>
                </c:pt>
                <c:pt idx="43">
                  <c:v>1.96</c:v>
                </c:pt>
                <c:pt idx="44">
                  <c:v>1.96</c:v>
                </c:pt>
                <c:pt idx="45">
                  <c:v>1.96</c:v>
                </c:pt>
                <c:pt idx="46">
                  <c:v>1.96</c:v>
                </c:pt>
                <c:pt idx="47">
                  <c:v>1.96</c:v>
                </c:pt>
                <c:pt idx="48">
                  <c:v>1.96</c:v>
                </c:pt>
                <c:pt idx="49">
                  <c:v>1.96</c:v>
                </c:pt>
                <c:pt idx="50">
                  <c:v>1.96</c:v>
                </c:pt>
                <c:pt idx="51">
                  <c:v>1.96</c:v>
                </c:pt>
                <c:pt idx="52">
                  <c:v>1.96</c:v>
                </c:pt>
                <c:pt idx="53">
                  <c:v>1.96</c:v>
                </c:pt>
                <c:pt idx="54">
                  <c:v>1.96</c:v>
                </c:pt>
                <c:pt idx="55">
                  <c:v>1.96</c:v>
                </c:pt>
                <c:pt idx="56">
                  <c:v>1.96</c:v>
                </c:pt>
                <c:pt idx="57">
                  <c:v>1.96</c:v>
                </c:pt>
                <c:pt idx="58">
                  <c:v>1.96</c:v>
                </c:pt>
                <c:pt idx="59">
                  <c:v>1.96</c:v>
                </c:pt>
                <c:pt idx="60">
                  <c:v>1.96</c:v>
                </c:pt>
                <c:pt idx="61">
                  <c:v>1.96</c:v>
                </c:pt>
                <c:pt idx="62">
                  <c:v>1.96</c:v>
                </c:pt>
                <c:pt idx="63">
                  <c:v>1.96</c:v>
                </c:pt>
                <c:pt idx="64">
                  <c:v>1.96</c:v>
                </c:pt>
                <c:pt idx="65">
                  <c:v>1.96</c:v>
                </c:pt>
                <c:pt idx="66">
                  <c:v>1.96</c:v>
                </c:pt>
                <c:pt idx="67">
                  <c:v>1.96</c:v>
                </c:pt>
                <c:pt idx="68">
                  <c:v>1.96</c:v>
                </c:pt>
                <c:pt idx="69">
                  <c:v>1.96</c:v>
                </c:pt>
                <c:pt idx="70">
                  <c:v>1.96</c:v>
                </c:pt>
                <c:pt idx="71">
                  <c:v>1.96</c:v>
                </c:pt>
                <c:pt idx="72">
                  <c:v>1.96</c:v>
                </c:pt>
                <c:pt idx="73">
                  <c:v>1.96</c:v>
                </c:pt>
                <c:pt idx="74">
                  <c:v>1.96</c:v>
                </c:pt>
                <c:pt idx="75">
                  <c:v>1.96</c:v>
                </c:pt>
                <c:pt idx="76">
                  <c:v>1.96</c:v>
                </c:pt>
                <c:pt idx="77">
                  <c:v>1.96</c:v>
                </c:pt>
                <c:pt idx="78">
                  <c:v>1.96</c:v>
                </c:pt>
                <c:pt idx="79">
                  <c:v>1.96</c:v>
                </c:pt>
                <c:pt idx="80">
                  <c:v>1.96</c:v>
                </c:pt>
                <c:pt idx="81">
                  <c:v>1.96</c:v>
                </c:pt>
                <c:pt idx="82">
                  <c:v>1.96</c:v>
                </c:pt>
                <c:pt idx="83">
                  <c:v>1.96</c:v>
                </c:pt>
                <c:pt idx="84">
                  <c:v>1.96</c:v>
                </c:pt>
                <c:pt idx="85">
                  <c:v>1.96</c:v>
                </c:pt>
                <c:pt idx="86">
                  <c:v>1.96</c:v>
                </c:pt>
                <c:pt idx="87">
                  <c:v>1.96</c:v>
                </c:pt>
                <c:pt idx="88">
                  <c:v>1.96</c:v>
                </c:pt>
                <c:pt idx="89">
                  <c:v>1.96</c:v>
                </c:pt>
                <c:pt idx="90">
                  <c:v>1.96</c:v>
                </c:pt>
                <c:pt idx="91">
                  <c:v>1.96</c:v>
                </c:pt>
                <c:pt idx="92">
                  <c:v>1.96</c:v>
                </c:pt>
                <c:pt idx="93">
                  <c:v>1.96</c:v>
                </c:pt>
                <c:pt idx="94">
                  <c:v>1.96</c:v>
                </c:pt>
                <c:pt idx="95">
                  <c:v>1.96</c:v>
                </c:pt>
                <c:pt idx="96">
                  <c:v>1.96</c:v>
                </c:pt>
                <c:pt idx="97">
                  <c:v>1.96</c:v>
                </c:pt>
                <c:pt idx="98">
                  <c:v>1.96</c:v>
                </c:pt>
                <c:pt idx="99">
                  <c:v>1.96</c:v>
                </c:pt>
                <c:pt idx="100">
                  <c:v>1.96</c:v>
                </c:pt>
                <c:pt idx="101">
                  <c:v>1.96</c:v>
                </c:pt>
                <c:pt idx="102">
                  <c:v>1.96</c:v>
                </c:pt>
                <c:pt idx="103">
                  <c:v>1.96</c:v>
                </c:pt>
                <c:pt idx="104">
                  <c:v>1.96</c:v>
                </c:pt>
                <c:pt idx="105">
                  <c:v>1.96</c:v>
                </c:pt>
                <c:pt idx="106">
                  <c:v>1.96</c:v>
                </c:pt>
                <c:pt idx="107">
                  <c:v>1.96</c:v>
                </c:pt>
                <c:pt idx="108">
                  <c:v>1.96</c:v>
                </c:pt>
                <c:pt idx="109">
                  <c:v>1.96</c:v>
                </c:pt>
                <c:pt idx="110">
                  <c:v>1.96</c:v>
                </c:pt>
                <c:pt idx="111">
                  <c:v>1.96</c:v>
                </c:pt>
                <c:pt idx="112">
                  <c:v>1.96</c:v>
                </c:pt>
                <c:pt idx="113">
                  <c:v>1.96</c:v>
                </c:pt>
                <c:pt idx="114">
                  <c:v>1.96</c:v>
                </c:pt>
                <c:pt idx="115">
                  <c:v>1.96</c:v>
                </c:pt>
                <c:pt idx="116">
                  <c:v>1.96</c:v>
                </c:pt>
                <c:pt idx="117">
                  <c:v>1.96</c:v>
                </c:pt>
                <c:pt idx="118">
                  <c:v>1.96</c:v>
                </c:pt>
                <c:pt idx="119">
                  <c:v>1.96</c:v>
                </c:pt>
                <c:pt idx="120">
                  <c:v>1.96</c:v>
                </c:pt>
                <c:pt idx="121">
                  <c:v>1.96</c:v>
                </c:pt>
                <c:pt idx="122">
                  <c:v>1.96</c:v>
                </c:pt>
                <c:pt idx="123">
                  <c:v>1.96</c:v>
                </c:pt>
                <c:pt idx="124">
                  <c:v>1.96</c:v>
                </c:pt>
                <c:pt idx="125">
                  <c:v>1.96</c:v>
                </c:pt>
                <c:pt idx="126">
                  <c:v>1.96</c:v>
                </c:pt>
                <c:pt idx="127">
                  <c:v>1.96</c:v>
                </c:pt>
                <c:pt idx="128">
                  <c:v>1.96</c:v>
                </c:pt>
                <c:pt idx="129">
                  <c:v>1.96</c:v>
                </c:pt>
                <c:pt idx="130">
                  <c:v>1.96</c:v>
                </c:pt>
                <c:pt idx="131">
                  <c:v>1.96</c:v>
                </c:pt>
                <c:pt idx="132">
                  <c:v>1.96</c:v>
                </c:pt>
                <c:pt idx="133">
                  <c:v>1.96</c:v>
                </c:pt>
                <c:pt idx="134">
                  <c:v>1.96</c:v>
                </c:pt>
                <c:pt idx="135">
                  <c:v>1.96</c:v>
                </c:pt>
                <c:pt idx="136">
                  <c:v>1.96</c:v>
                </c:pt>
                <c:pt idx="137">
                  <c:v>1.96</c:v>
                </c:pt>
                <c:pt idx="138">
                  <c:v>1.96</c:v>
                </c:pt>
                <c:pt idx="139">
                  <c:v>1.96</c:v>
                </c:pt>
                <c:pt idx="140">
                  <c:v>1.96</c:v>
                </c:pt>
                <c:pt idx="141">
                  <c:v>1.96</c:v>
                </c:pt>
                <c:pt idx="142">
                  <c:v>1.96</c:v>
                </c:pt>
                <c:pt idx="143">
                  <c:v>1.96</c:v>
                </c:pt>
                <c:pt idx="144">
                  <c:v>1.96</c:v>
                </c:pt>
                <c:pt idx="145">
                  <c:v>1.96</c:v>
                </c:pt>
                <c:pt idx="146">
                  <c:v>1.96</c:v>
                </c:pt>
                <c:pt idx="147">
                  <c:v>1.96</c:v>
                </c:pt>
                <c:pt idx="148">
                  <c:v>1.96</c:v>
                </c:pt>
                <c:pt idx="149">
                  <c:v>1.96</c:v>
                </c:pt>
                <c:pt idx="150">
                  <c:v>1.96</c:v>
                </c:pt>
                <c:pt idx="151">
                  <c:v>1.96</c:v>
                </c:pt>
                <c:pt idx="152">
                  <c:v>1.96</c:v>
                </c:pt>
                <c:pt idx="153">
                  <c:v>1.96</c:v>
                </c:pt>
                <c:pt idx="154">
                  <c:v>1.96</c:v>
                </c:pt>
                <c:pt idx="155">
                  <c:v>1.96</c:v>
                </c:pt>
                <c:pt idx="156">
                  <c:v>1.96</c:v>
                </c:pt>
                <c:pt idx="157">
                  <c:v>1.96</c:v>
                </c:pt>
                <c:pt idx="158">
                  <c:v>1.96</c:v>
                </c:pt>
                <c:pt idx="159">
                  <c:v>1.96</c:v>
                </c:pt>
                <c:pt idx="160">
                  <c:v>1.96</c:v>
                </c:pt>
                <c:pt idx="161">
                  <c:v>1.96</c:v>
                </c:pt>
                <c:pt idx="162">
                  <c:v>1.96</c:v>
                </c:pt>
                <c:pt idx="163">
                  <c:v>1.96</c:v>
                </c:pt>
                <c:pt idx="164">
                  <c:v>1.96</c:v>
                </c:pt>
                <c:pt idx="165">
                  <c:v>1.96</c:v>
                </c:pt>
                <c:pt idx="166">
                  <c:v>1.96</c:v>
                </c:pt>
                <c:pt idx="167">
                  <c:v>1.96</c:v>
                </c:pt>
                <c:pt idx="168">
                  <c:v>1.96</c:v>
                </c:pt>
                <c:pt idx="169">
                  <c:v>1.96</c:v>
                </c:pt>
                <c:pt idx="170">
                  <c:v>1.96</c:v>
                </c:pt>
                <c:pt idx="171">
                  <c:v>1.96</c:v>
                </c:pt>
                <c:pt idx="172">
                  <c:v>1.96</c:v>
                </c:pt>
                <c:pt idx="173">
                  <c:v>1.96</c:v>
                </c:pt>
                <c:pt idx="174">
                  <c:v>1.96</c:v>
                </c:pt>
                <c:pt idx="175">
                  <c:v>1.96</c:v>
                </c:pt>
                <c:pt idx="176">
                  <c:v>1.96</c:v>
                </c:pt>
                <c:pt idx="177">
                  <c:v>1.96</c:v>
                </c:pt>
                <c:pt idx="178">
                  <c:v>1.96</c:v>
                </c:pt>
                <c:pt idx="179">
                  <c:v>1.96</c:v>
                </c:pt>
                <c:pt idx="180">
                  <c:v>1.96</c:v>
                </c:pt>
                <c:pt idx="181">
                  <c:v>1.96</c:v>
                </c:pt>
                <c:pt idx="182">
                  <c:v>1.96</c:v>
                </c:pt>
                <c:pt idx="183">
                  <c:v>1.96</c:v>
                </c:pt>
                <c:pt idx="184">
                  <c:v>1.96</c:v>
                </c:pt>
                <c:pt idx="185">
                  <c:v>1.96</c:v>
                </c:pt>
                <c:pt idx="186">
                  <c:v>1.96</c:v>
                </c:pt>
                <c:pt idx="187">
                  <c:v>1.96</c:v>
                </c:pt>
                <c:pt idx="188">
                  <c:v>1.96</c:v>
                </c:pt>
                <c:pt idx="189">
                  <c:v>1.96</c:v>
                </c:pt>
                <c:pt idx="190">
                  <c:v>1.96</c:v>
                </c:pt>
                <c:pt idx="191">
                  <c:v>1.96</c:v>
                </c:pt>
                <c:pt idx="192">
                  <c:v>1.96</c:v>
                </c:pt>
                <c:pt idx="193">
                  <c:v>1.96</c:v>
                </c:pt>
                <c:pt idx="194">
                  <c:v>1.96</c:v>
                </c:pt>
                <c:pt idx="195">
                  <c:v>1.96</c:v>
                </c:pt>
                <c:pt idx="196">
                  <c:v>1.96</c:v>
                </c:pt>
                <c:pt idx="197">
                  <c:v>1.96</c:v>
                </c:pt>
                <c:pt idx="198">
                  <c:v>1.96</c:v>
                </c:pt>
                <c:pt idx="199">
                  <c:v>1.96</c:v>
                </c:pt>
                <c:pt idx="200">
                  <c:v>1.96</c:v>
                </c:pt>
                <c:pt idx="201">
                  <c:v>1.96</c:v>
                </c:pt>
                <c:pt idx="202">
                  <c:v>1.96</c:v>
                </c:pt>
                <c:pt idx="203">
                  <c:v>1.96</c:v>
                </c:pt>
                <c:pt idx="204">
                  <c:v>1.96</c:v>
                </c:pt>
                <c:pt idx="205">
                  <c:v>1.96</c:v>
                </c:pt>
                <c:pt idx="206">
                  <c:v>1.96</c:v>
                </c:pt>
                <c:pt idx="207">
                  <c:v>1.96</c:v>
                </c:pt>
                <c:pt idx="208">
                  <c:v>1.96</c:v>
                </c:pt>
                <c:pt idx="209">
                  <c:v>1.96</c:v>
                </c:pt>
                <c:pt idx="210">
                  <c:v>1.96</c:v>
                </c:pt>
                <c:pt idx="211">
                  <c:v>1.96</c:v>
                </c:pt>
                <c:pt idx="212">
                  <c:v>1.96</c:v>
                </c:pt>
                <c:pt idx="213">
                  <c:v>1.96</c:v>
                </c:pt>
                <c:pt idx="214">
                  <c:v>1.96</c:v>
                </c:pt>
                <c:pt idx="215">
                  <c:v>1.96</c:v>
                </c:pt>
                <c:pt idx="216">
                  <c:v>1.96</c:v>
                </c:pt>
                <c:pt idx="217">
                  <c:v>1.96</c:v>
                </c:pt>
                <c:pt idx="218">
                  <c:v>1.96</c:v>
                </c:pt>
                <c:pt idx="219">
                  <c:v>1.96</c:v>
                </c:pt>
                <c:pt idx="220">
                  <c:v>1.96</c:v>
                </c:pt>
                <c:pt idx="221">
                  <c:v>1.96</c:v>
                </c:pt>
                <c:pt idx="222">
                  <c:v>1.96</c:v>
                </c:pt>
                <c:pt idx="223">
                  <c:v>1.96</c:v>
                </c:pt>
                <c:pt idx="224">
                  <c:v>1.96</c:v>
                </c:pt>
                <c:pt idx="225">
                  <c:v>1.96</c:v>
                </c:pt>
                <c:pt idx="226">
                  <c:v>1.96</c:v>
                </c:pt>
                <c:pt idx="227">
                  <c:v>1.96</c:v>
                </c:pt>
                <c:pt idx="228">
                  <c:v>1.96</c:v>
                </c:pt>
                <c:pt idx="229">
                  <c:v>1.96</c:v>
                </c:pt>
                <c:pt idx="230">
                  <c:v>1.96</c:v>
                </c:pt>
                <c:pt idx="231">
                  <c:v>1.96</c:v>
                </c:pt>
                <c:pt idx="232">
                  <c:v>1.96</c:v>
                </c:pt>
                <c:pt idx="233">
                  <c:v>1.96</c:v>
                </c:pt>
                <c:pt idx="234">
                  <c:v>1.96</c:v>
                </c:pt>
                <c:pt idx="235">
                  <c:v>1.96</c:v>
                </c:pt>
                <c:pt idx="236">
                  <c:v>1.96</c:v>
                </c:pt>
                <c:pt idx="237">
                  <c:v>1.96</c:v>
                </c:pt>
                <c:pt idx="238">
                  <c:v>1.96</c:v>
                </c:pt>
                <c:pt idx="239">
                  <c:v>1.96</c:v>
                </c:pt>
                <c:pt idx="240">
                  <c:v>1.96</c:v>
                </c:pt>
                <c:pt idx="241">
                  <c:v>1.96</c:v>
                </c:pt>
                <c:pt idx="242">
                  <c:v>1.96</c:v>
                </c:pt>
                <c:pt idx="243">
                  <c:v>1.96</c:v>
                </c:pt>
                <c:pt idx="244">
                  <c:v>1.96</c:v>
                </c:pt>
                <c:pt idx="245">
                  <c:v>1.96</c:v>
                </c:pt>
                <c:pt idx="246">
                  <c:v>1.96</c:v>
                </c:pt>
                <c:pt idx="247">
                  <c:v>1.96</c:v>
                </c:pt>
                <c:pt idx="248">
                  <c:v>1.96</c:v>
                </c:pt>
                <c:pt idx="249">
                  <c:v>1.96</c:v>
                </c:pt>
                <c:pt idx="250">
                  <c:v>1.96</c:v>
                </c:pt>
                <c:pt idx="251">
                  <c:v>1.96</c:v>
                </c:pt>
                <c:pt idx="252">
                  <c:v>1.96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6-00BE-43E3-9C5D-F76E471D69E1}"/>
            </c:ext>
          </c:extLst>
        </c:ser>
        <c:ser>
          <c:idx val="6"/>
          <c:order val="3"/>
          <c:tx>
            <c:strRef>
              <c:f>'NTN-B 19 até venc'!$AA$2</c:f>
              <c:strCache>
                <c:ptCount val="1"/>
                <c:pt idx="0">
                  <c:v>Tx CDI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bg2">
                  <a:lumMod val="25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249"/>
              <c:layout>
                <c:manualLayout>
                  <c:x val="-4.4840092317837123E-2"/>
                  <c:y val="-2.543720190779014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8E9-43CE-94BF-0BF5A00D288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'NTN-B 19 até venc'!$B$3:$B$255</c:f>
              <c:numCache>
                <c:formatCode>m/d/yyyy</c:formatCode>
                <c:ptCount val="253"/>
                <c:pt idx="0">
                  <c:v>43231</c:v>
                </c:pt>
                <c:pt idx="1">
                  <c:v>43234</c:v>
                </c:pt>
                <c:pt idx="2">
                  <c:v>43235</c:v>
                </c:pt>
                <c:pt idx="3">
                  <c:v>43236</c:v>
                </c:pt>
                <c:pt idx="4">
                  <c:v>43237</c:v>
                </c:pt>
                <c:pt idx="5">
                  <c:v>43238</c:v>
                </c:pt>
                <c:pt idx="6">
                  <c:v>43241</c:v>
                </c:pt>
                <c:pt idx="7">
                  <c:v>43242</c:v>
                </c:pt>
                <c:pt idx="8">
                  <c:v>43243</c:v>
                </c:pt>
                <c:pt idx="9">
                  <c:v>43244</c:v>
                </c:pt>
                <c:pt idx="10">
                  <c:v>43245</c:v>
                </c:pt>
                <c:pt idx="11">
                  <c:v>43248</c:v>
                </c:pt>
                <c:pt idx="12">
                  <c:v>43249</c:v>
                </c:pt>
                <c:pt idx="13">
                  <c:v>43250</c:v>
                </c:pt>
                <c:pt idx="14">
                  <c:v>43252</c:v>
                </c:pt>
                <c:pt idx="15">
                  <c:v>43255</c:v>
                </c:pt>
                <c:pt idx="16">
                  <c:v>43256</c:v>
                </c:pt>
                <c:pt idx="17">
                  <c:v>43257</c:v>
                </c:pt>
                <c:pt idx="18">
                  <c:v>43258</c:v>
                </c:pt>
                <c:pt idx="19">
                  <c:v>43259</c:v>
                </c:pt>
                <c:pt idx="20">
                  <c:v>43262</c:v>
                </c:pt>
                <c:pt idx="21">
                  <c:v>43263</c:v>
                </c:pt>
                <c:pt idx="22">
                  <c:v>43264</c:v>
                </c:pt>
                <c:pt idx="23">
                  <c:v>43265</c:v>
                </c:pt>
                <c:pt idx="24">
                  <c:v>43266</c:v>
                </c:pt>
                <c:pt idx="25">
                  <c:v>43269</c:v>
                </c:pt>
                <c:pt idx="26">
                  <c:v>43270</c:v>
                </c:pt>
                <c:pt idx="27">
                  <c:v>43271</c:v>
                </c:pt>
                <c:pt idx="28">
                  <c:v>43272</c:v>
                </c:pt>
                <c:pt idx="29">
                  <c:v>43273</c:v>
                </c:pt>
                <c:pt idx="30">
                  <c:v>43276</c:v>
                </c:pt>
                <c:pt idx="31">
                  <c:v>43277</c:v>
                </c:pt>
                <c:pt idx="32">
                  <c:v>43278</c:v>
                </c:pt>
                <c:pt idx="33">
                  <c:v>43279</c:v>
                </c:pt>
                <c:pt idx="34">
                  <c:v>43280</c:v>
                </c:pt>
                <c:pt idx="35">
                  <c:v>43283</c:v>
                </c:pt>
                <c:pt idx="36">
                  <c:v>43284</c:v>
                </c:pt>
                <c:pt idx="37">
                  <c:v>43285</c:v>
                </c:pt>
                <c:pt idx="38">
                  <c:v>43286</c:v>
                </c:pt>
                <c:pt idx="39">
                  <c:v>43287</c:v>
                </c:pt>
                <c:pt idx="40">
                  <c:v>43290</c:v>
                </c:pt>
                <c:pt idx="41">
                  <c:v>43291</c:v>
                </c:pt>
                <c:pt idx="42">
                  <c:v>43292</c:v>
                </c:pt>
                <c:pt idx="43">
                  <c:v>43293</c:v>
                </c:pt>
                <c:pt idx="44">
                  <c:v>43294</c:v>
                </c:pt>
                <c:pt idx="45">
                  <c:v>43297</c:v>
                </c:pt>
                <c:pt idx="46">
                  <c:v>43298</c:v>
                </c:pt>
                <c:pt idx="47">
                  <c:v>43299</c:v>
                </c:pt>
                <c:pt idx="48">
                  <c:v>43300</c:v>
                </c:pt>
                <c:pt idx="49">
                  <c:v>43301</c:v>
                </c:pt>
                <c:pt idx="50">
                  <c:v>43304</c:v>
                </c:pt>
                <c:pt idx="51">
                  <c:v>43305</c:v>
                </c:pt>
                <c:pt idx="52">
                  <c:v>43306</c:v>
                </c:pt>
                <c:pt idx="53">
                  <c:v>43307</c:v>
                </c:pt>
                <c:pt idx="54">
                  <c:v>43308</c:v>
                </c:pt>
                <c:pt idx="55">
                  <c:v>43311</c:v>
                </c:pt>
                <c:pt idx="56">
                  <c:v>43312</c:v>
                </c:pt>
                <c:pt idx="57">
                  <c:v>43313</c:v>
                </c:pt>
                <c:pt idx="58">
                  <c:v>43314</c:v>
                </c:pt>
                <c:pt idx="59">
                  <c:v>43315</c:v>
                </c:pt>
                <c:pt idx="60">
                  <c:v>43318</c:v>
                </c:pt>
                <c:pt idx="61">
                  <c:v>43319</c:v>
                </c:pt>
                <c:pt idx="62">
                  <c:v>43320</c:v>
                </c:pt>
                <c:pt idx="63">
                  <c:v>43321</c:v>
                </c:pt>
                <c:pt idx="64">
                  <c:v>43322</c:v>
                </c:pt>
                <c:pt idx="65">
                  <c:v>43325</c:v>
                </c:pt>
                <c:pt idx="66">
                  <c:v>43326</c:v>
                </c:pt>
                <c:pt idx="67">
                  <c:v>43327</c:v>
                </c:pt>
                <c:pt idx="68">
                  <c:v>43328</c:v>
                </c:pt>
                <c:pt idx="69">
                  <c:v>43329</c:v>
                </c:pt>
                <c:pt idx="70">
                  <c:v>43332</c:v>
                </c:pt>
                <c:pt idx="71">
                  <c:v>43333</c:v>
                </c:pt>
                <c:pt idx="72">
                  <c:v>43334</c:v>
                </c:pt>
                <c:pt idx="73">
                  <c:v>43335</c:v>
                </c:pt>
                <c:pt idx="74">
                  <c:v>43336</c:v>
                </c:pt>
                <c:pt idx="75">
                  <c:v>43339</c:v>
                </c:pt>
                <c:pt idx="76">
                  <c:v>43340</c:v>
                </c:pt>
                <c:pt idx="77">
                  <c:v>43341</c:v>
                </c:pt>
                <c:pt idx="78">
                  <c:v>43342</c:v>
                </c:pt>
                <c:pt idx="79">
                  <c:v>43343</c:v>
                </c:pt>
                <c:pt idx="80">
                  <c:v>43346</c:v>
                </c:pt>
                <c:pt idx="81">
                  <c:v>43347</c:v>
                </c:pt>
                <c:pt idx="82">
                  <c:v>43348</c:v>
                </c:pt>
                <c:pt idx="83">
                  <c:v>43349</c:v>
                </c:pt>
                <c:pt idx="84">
                  <c:v>43353</c:v>
                </c:pt>
                <c:pt idx="85">
                  <c:v>43354</c:v>
                </c:pt>
                <c:pt idx="86">
                  <c:v>43355</c:v>
                </c:pt>
                <c:pt idx="87">
                  <c:v>43356</c:v>
                </c:pt>
                <c:pt idx="88">
                  <c:v>43357</c:v>
                </c:pt>
                <c:pt idx="89">
                  <c:v>43360</c:v>
                </c:pt>
                <c:pt idx="90">
                  <c:v>43361</c:v>
                </c:pt>
                <c:pt idx="91">
                  <c:v>43362</c:v>
                </c:pt>
                <c:pt idx="92">
                  <c:v>43363</c:v>
                </c:pt>
                <c:pt idx="93">
                  <c:v>43364</c:v>
                </c:pt>
                <c:pt idx="94">
                  <c:v>43367</c:v>
                </c:pt>
                <c:pt idx="95">
                  <c:v>43368</c:v>
                </c:pt>
                <c:pt idx="96">
                  <c:v>43369</c:v>
                </c:pt>
                <c:pt idx="97">
                  <c:v>43370</c:v>
                </c:pt>
                <c:pt idx="98">
                  <c:v>43371</c:v>
                </c:pt>
                <c:pt idx="99">
                  <c:v>43374</c:v>
                </c:pt>
                <c:pt idx="100">
                  <c:v>43375</c:v>
                </c:pt>
                <c:pt idx="101">
                  <c:v>43376</c:v>
                </c:pt>
                <c:pt idx="102">
                  <c:v>43377</c:v>
                </c:pt>
                <c:pt idx="103">
                  <c:v>43378</c:v>
                </c:pt>
                <c:pt idx="104">
                  <c:v>43381</c:v>
                </c:pt>
                <c:pt idx="105">
                  <c:v>43382</c:v>
                </c:pt>
                <c:pt idx="106">
                  <c:v>43383</c:v>
                </c:pt>
                <c:pt idx="107">
                  <c:v>43384</c:v>
                </c:pt>
                <c:pt idx="108">
                  <c:v>43388</c:v>
                </c:pt>
                <c:pt idx="109">
                  <c:v>43389</c:v>
                </c:pt>
                <c:pt idx="110">
                  <c:v>43390</c:v>
                </c:pt>
                <c:pt idx="111">
                  <c:v>43391</c:v>
                </c:pt>
                <c:pt idx="112">
                  <c:v>43392</c:v>
                </c:pt>
                <c:pt idx="113">
                  <c:v>43395</c:v>
                </c:pt>
                <c:pt idx="114">
                  <c:v>43396</c:v>
                </c:pt>
                <c:pt idx="115">
                  <c:v>43397</c:v>
                </c:pt>
                <c:pt idx="116">
                  <c:v>43398</c:v>
                </c:pt>
                <c:pt idx="117">
                  <c:v>43399</c:v>
                </c:pt>
                <c:pt idx="118">
                  <c:v>43402</c:v>
                </c:pt>
                <c:pt idx="119">
                  <c:v>43403</c:v>
                </c:pt>
                <c:pt idx="120">
                  <c:v>43404</c:v>
                </c:pt>
                <c:pt idx="121">
                  <c:v>43405</c:v>
                </c:pt>
                <c:pt idx="122">
                  <c:v>43409</c:v>
                </c:pt>
                <c:pt idx="123">
                  <c:v>43410</c:v>
                </c:pt>
                <c:pt idx="124">
                  <c:v>43411</c:v>
                </c:pt>
                <c:pt idx="125">
                  <c:v>43412</c:v>
                </c:pt>
                <c:pt idx="126">
                  <c:v>43413</c:v>
                </c:pt>
                <c:pt idx="127">
                  <c:v>43416</c:v>
                </c:pt>
                <c:pt idx="128">
                  <c:v>43417</c:v>
                </c:pt>
                <c:pt idx="129">
                  <c:v>43418</c:v>
                </c:pt>
                <c:pt idx="130">
                  <c:v>43420</c:v>
                </c:pt>
                <c:pt idx="131">
                  <c:v>43423</c:v>
                </c:pt>
                <c:pt idx="132">
                  <c:v>43424</c:v>
                </c:pt>
                <c:pt idx="133">
                  <c:v>43425</c:v>
                </c:pt>
                <c:pt idx="134">
                  <c:v>43426</c:v>
                </c:pt>
                <c:pt idx="135">
                  <c:v>43427</c:v>
                </c:pt>
                <c:pt idx="136">
                  <c:v>43430</c:v>
                </c:pt>
                <c:pt idx="137">
                  <c:v>43431</c:v>
                </c:pt>
                <c:pt idx="138">
                  <c:v>43432</c:v>
                </c:pt>
                <c:pt idx="139">
                  <c:v>43433</c:v>
                </c:pt>
                <c:pt idx="140">
                  <c:v>43434</c:v>
                </c:pt>
                <c:pt idx="141">
                  <c:v>43437</c:v>
                </c:pt>
                <c:pt idx="142">
                  <c:v>43438</c:v>
                </c:pt>
                <c:pt idx="143">
                  <c:v>43439</c:v>
                </c:pt>
                <c:pt idx="144">
                  <c:v>43440</c:v>
                </c:pt>
                <c:pt idx="145">
                  <c:v>43441</c:v>
                </c:pt>
                <c:pt idx="146">
                  <c:v>43444</c:v>
                </c:pt>
                <c:pt idx="147">
                  <c:v>43445</c:v>
                </c:pt>
                <c:pt idx="148">
                  <c:v>43446</c:v>
                </c:pt>
                <c:pt idx="149">
                  <c:v>43447</c:v>
                </c:pt>
                <c:pt idx="150">
                  <c:v>43448</c:v>
                </c:pt>
                <c:pt idx="151">
                  <c:v>43451</c:v>
                </c:pt>
                <c:pt idx="152">
                  <c:v>43452</c:v>
                </c:pt>
                <c:pt idx="153">
                  <c:v>43453</c:v>
                </c:pt>
                <c:pt idx="154">
                  <c:v>43454</c:v>
                </c:pt>
                <c:pt idx="155">
                  <c:v>43455</c:v>
                </c:pt>
                <c:pt idx="156">
                  <c:v>43458</c:v>
                </c:pt>
                <c:pt idx="157">
                  <c:v>43460</c:v>
                </c:pt>
                <c:pt idx="158">
                  <c:v>43461</c:v>
                </c:pt>
                <c:pt idx="159">
                  <c:v>43462</c:v>
                </c:pt>
                <c:pt idx="160">
                  <c:v>43465</c:v>
                </c:pt>
                <c:pt idx="161">
                  <c:v>43467</c:v>
                </c:pt>
                <c:pt idx="162">
                  <c:v>43468</c:v>
                </c:pt>
                <c:pt idx="163">
                  <c:v>43469</c:v>
                </c:pt>
                <c:pt idx="164">
                  <c:v>43472</c:v>
                </c:pt>
                <c:pt idx="165">
                  <c:v>43473</c:v>
                </c:pt>
                <c:pt idx="166">
                  <c:v>43474</c:v>
                </c:pt>
                <c:pt idx="167">
                  <c:v>43475</c:v>
                </c:pt>
                <c:pt idx="168">
                  <c:v>43476</c:v>
                </c:pt>
                <c:pt idx="169">
                  <c:v>43479</c:v>
                </c:pt>
                <c:pt idx="170">
                  <c:v>43480</c:v>
                </c:pt>
                <c:pt idx="171">
                  <c:v>43481</c:v>
                </c:pt>
                <c:pt idx="172">
                  <c:v>43482</c:v>
                </c:pt>
                <c:pt idx="173">
                  <c:v>43483</c:v>
                </c:pt>
                <c:pt idx="174">
                  <c:v>43486</c:v>
                </c:pt>
                <c:pt idx="175">
                  <c:v>43487</c:v>
                </c:pt>
                <c:pt idx="176">
                  <c:v>43488</c:v>
                </c:pt>
                <c:pt idx="177">
                  <c:v>43489</c:v>
                </c:pt>
                <c:pt idx="178">
                  <c:v>43490</c:v>
                </c:pt>
                <c:pt idx="179">
                  <c:v>43493</c:v>
                </c:pt>
                <c:pt idx="180">
                  <c:v>43494</c:v>
                </c:pt>
                <c:pt idx="181">
                  <c:v>43495</c:v>
                </c:pt>
                <c:pt idx="182">
                  <c:v>43496</c:v>
                </c:pt>
                <c:pt idx="183">
                  <c:v>43497</c:v>
                </c:pt>
                <c:pt idx="184">
                  <c:v>43500</c:v>
                </c:pt>
                <c:pt idx="185">
                  <c:v>43501</c:v>
                </c:pt>
                <c:pt idx="186">
                  <c:v>43502</c:v>
                </c:pt>
                <c:pt idx="187">
                  <c:v>43503</c:v>
                </c:pt>
                <c:pt idx="188">
                  <c:v>43504</c:v>
                </c:pt>
                <c:pt idx="189">
                  <c:v>43507</c:v>
                </c:pt>
                <c:pt idx="190">
                  <c:v>43508</c:v>
                </c:pt>
                <c:pt idx="191">
                  <c:v>43509</c:v>
                </c:pt>
                <c:pt idx="192">
                  <c:v>43510</c:v>
                </c:pt>
                <c:pt idx="193">
                  <c:v>43511</c:v>
                </c:pt>
                <c:pt idx="194">
                  <c:v>43514</c:v>
                </c:pt>
                <c:pt idx="195">
                  <c:v>43515</c:v>
                </c:pt>
                <c:pt idx="196">
                  <c:v>43516</c:v>
                </c:pt>
                <c:pt idx="197">
                  <c:v>43517</c:v>
                </c:pt>
                <c:pt idx="198">
                  <c:v>43518</c:v>
                </c:pt>
                <c:pt idx="199">
                  <c:v>43521</c:v>
                </c:pt>
                <c:pt idx="200">
                  <c:v>43522</c:v>
                </c:pt>
                <c:pt idx="201">
                  <c:v>43523</c:v>
                </c:pt>
                <c:pt idx="202">
                  <c:v>43524</c:v>
                </c:pt>
                <c:pt idx="203">
                  <c:v>43525</c:v>
                </c:pt>
                <c:pt idx="204">
                  <c:v>43530</c:v>
                </c:pt>
                <c:pt idx="205">
                  <c:v>43531</c:v>
                </c:pt>
                <c:pt idx="206">
                  <c:v>43532</c:v>
                </c:pt>
                <c:pt idx="207">
                  <c:v>43535</c:v>
                </c:pt>
                <c:pt idx="208">
                  <c:v>43536</c:v>
                </c:pt>
                <c:pt idx="209">
                  <c:v>43537</c:v>
                </c:pt>
                <c:pt idx="210">
                  <c:v>43538</c:v>
                </c:pt>
                <c:pt idx="211">
                  <c:v>43539</c:v>
                </c:pt>
                <c:pt idx="212">
                  <c:v>43542</c:v>
                </c:pt>
                <c:pt idx="213">
                  <c:v>43543</c:v>
                </c:pt>
                <c:pt idx="214">
                  <c:v>43544</c:v>
                </c:pt>
                <c:pt idx="215">
                  <c:v>43545</c:v>
                </c:pt>
                <c:pt idx="216">
                  <c:v>43546</c:v>
                </c:pt>
                <c:pt idx="217">
                  <c:v>43549</c:v>
                </c:pt>
                <c:pt idx="218">
                  <c:v>43550</c:v>
                </c:pt>
                <c:pt idx="219">
                  <c:v>43551</c:v>
                </c:pt>
                <c:pt idx="220">
                  <c:v>43552</c:v>
                </c:pt>
                <c:pt idx="221">
                  <c:v>43553</c:v>
                </c:pt>
                <c:pt idx="222">
                  <c:v>43556</c:v>
                </c:pt>
                <c:pt idx="223">
                  <c:v>43557</c:v>
                </c:pt>
                <c:pt idx="224">
                  <c:v>43558</c:v>
                </c:pt>
                <c:pt idx="225">
                  <c:v>43559</c:v>
                </c:pt>
                <c:pt idx="226">
                  <c:v>43560</c:v>
                </c:pt>
                <c:pt idx="227">
                  <c:v>43563</c:v>
                </c:pt>
                <c:pt idx="228">
                  <c:v>43564</c:v>
                </c:pt>
                <c:pt idx="229">
                  <c:v>43565</c:v>
                </c:pt>
                <c:pt idx="230">
                  <c:v>43566</c:v>
                </c:pt>
                <c:pt idx="231">
                  <c:v>43567</c:v>
                </c:pt>
                <c:pt idx="232">
                  <c:v>43570</c:v>
                </c:pt>
                <c:pt idx="233">
                  <c:v>43571</c:v>
                </c:pt>
                <c:pt idx="234">
                  <c:v>43572</c:v>
                </c:pt>
                <c:pt idx="235">
                  <c:v>43573</c:v>
                </c:pt>
                <c:pt idx="236">
                  <c:v>43577</c:v>
                </c:pt>
                <c:pt idx="237">
                  <c:v>43578</c:v>
                </c:pt>
                <c:pt idx="238">
                  <c:v>43579</c:v>
                </c:pt>
                <c:pt idx="239">
                  <c:v>43580</c:v>
                </c:pt>
                <c:pt idx="240">
                  <c:v>43581</c:v>
                </c:pt>
                <c:pt idx="241">
                  <c:v>43584</c:v>
                </c:pt>
                <c:pt idx="242">
                  <c:v>43585</c:v>
                </c:pt>
                <c:pt idx="243">
                  <c:v>43587</c:v>
                </c:pt>
                <c:pt idx="244">
                  <c:v>43588</c:v>
                </c:pt>
                <c:pt idx="245">
                  <c:v>43591</c:v>
                </c:pt>
                <c:pt idx="246">
                  <c:v>43592</c:v>
                </c:pt>
                <c:pt idx="247">
                  <c:v>43593</c:v>
                </c:pt>
                <c:pt idx="248">
                  <c:v>43594</c:v>
                </c:pt>
                <c:pt idx="249">
                  <c:v>43595</c:v>
                </c:pt>
                <c:pt idx="250">
                  <c:v>43598</c:v>
                </c:pt>
                <c:pt idx="251">
                  <c:v>43599</c:v>
                </c:pt>
                <c:pt idx="252">
                  <c:v>43600</c:v>
                </c:pt>
              </c:numCache>
              <c:extLst xmlns:c15="http://schemas.microsoft.com/office/drawing/2012/chart"/>
            </c:numRef>
          </c:cat>
          <c:val>
            <c:numRef>
              <c:f>'NTN-B 19 até venc'!$AA$3:$AA$739</c:f>
              <c:numCache>
                <c:formatCode>0.00</c:formatCode>
                <c:ptCount val="737"/>
                <c:pt idx="0">
                  <c:v>6.39</c:v>
                </c:pt>
                <c:pt idx="1">
                  <c:v>6.39</c:v>
                </c:pt>
                <c:pt idx="2">
                  <c:v>6.39</c:v>
                </c:pt>
                <c:pt idx="3">
                  <c:v>6.39</c:v>
                </c:pt>
                <c:pt idx="4">
                  <c:v>6.39</c:v>
                </c:pt>
                <c:pt idx="5">
                  <c:v>6.39</c:v>
                </c:pt>
                <c:pt idx="6">
                  <c:v>6.39</c:v>
                </c:pt>
                <c:pt idx="7">
                  <c:v>6.39</c:v>
                </c:pt>
                <c:pt idx="8">
                  <c:v>6.39</c:v>
                </c:pt>
                <c:pt idx="9">
                  <c:v>6.39</c:v>
                </c:pt>
                <c:pt idx="10">
                  <c:v>6.39</c:v>
                </c:pt>
                <c:pt idx="11">
                  <c:v>6.39</c:v>
                </c:pt>
                <c:pt idx="12">
                  <c:v>6.39</c:v>
                </c:pt>
                <c:pt idx="13">
                  <c:v>6.39</c:v>
                </c:pt>
                <c:pt idx="14">
                  <c:v>6.39</c:v>
                </c:pt>
                <c:pt idx="15">
                  <c:v>6.39</c:v>
                </c:pt>
                <c:pt idx="16">
                  <c:v>6.39</c:v>
                </c:pt>
                <c:pt idx="17">
                  <c:v>6.39</c:v>
                </c:pt>
                <c:pt idx="18">
                  <c:v>6.39</c:v>
                </c:pt>
                <c:pt idx="19">
                  <c:v>6.39</c:v>
                </c:pt>
                <c:pt idx="20">
                  <c:v>6.39</c:v>
                </c:pt>
                <c:pt idx="21">
                  <c:v>6.39</c:v>
                </c:pt>
                <c:pt idx="22">
                  <c:v>6.39</c:v>
                </c:pt>
                <c:pt idx="23">
                  <c:v>6.39</c:v>
                </c:pt>
                <c:pt idx="24">
                  <c:v>6.39</c:v>
                </c:pt>
                <c:pt idx="25">
                  <c:v>6.39</c:v>
                </c:pt>
                <c:pt idx="26">
                  <c:v>6.39</c:v>
                </c:pt>
                <c:pt idx="27">
                  <c:v>6.39</c:v>
                </c:pt>
                <c:pt idx="28">
                  <c:v>6.39</c:v>
                </c:pt>
                <c:pt idx="29">
                  <c:v>6.39</c:v>
                </c:pt>
                <c:pt idx="30">
                  <c:v>6.39</c:v>
                </c:pt>
                <c:pt idx="31">
                  <c:v>6.39</c:v>
                </c:pt>
                <c:pt idx="32">
                  <c:v>6.39</c:v>
                </c:pt>
                <c:pt idx="33">
                  <c:v>6.39</c:v>
                </c:pt>
                <c:pt idx="34">
                  <c:v>6.39</c:v>
                </c:pt>
                <c:pt idx="35">
                  <c:v>6.39</c:v>
                </c:pt>
                <c:pt idx="36">
                  <c:v>6.39</c:v>
                </c:pt>
                <c:pt idx="37">
                  <c:v>6.39</c:v>
                </c:pt>
                <c:pt idx="38">
                  <c:v>6.39</c:v>
                </c:pt>
                <c:pt idx="39">
                  <c:v>6.39</c:v>
                </c:pt>
                <c:pt idx="40">
                  <c:v>6.39</c:v>
                </c:pt>
                <c:pt idx="41">
                  <c:v>6.39</c:v>
                </c:pt>
                <c:pt idx="42">
                  <c:v>6.39</c:v>
                </c:pt>
                <c:pt idx="43">
                  <c:v>6.39</c:v>
                </c:pt>
                <c:pt idx="44">
                  <c:v>6.39</c:v>
                </c:pt>
                <c:pt idx="45">
                  <c:v>6.39</c:v>
                </c:pt>
                <c:pt idx="46">
                  <c:v>6.39</c:v>
                </c:pt>
                <c:pt idx="47">
                  <c:v>6.39</c:v>
                </c:pt>
                <c:pt idx="48">
                  <c:v>6.39</c:v>
                </c:pt>
                <c:pt idx="49">
                  <c:v>6.39</c:v>
                </c:pt>
                <c:pt idx="50">
                  <c:v>6.39</c:v>
                </c:pt>
                <c:pt idx="51">
                  <c:v>6.39</c:v>
                </c:pt>
                <c:pt idx="52">
                  <c:v>6.39</c:v>
                </c:pt>
                <c:pt idx="53">
                  <c:v>6.39</c:v>
                </c:pt>
                <c:pt idx="54">
                  <c:v>6.39</c:v>
                </c:pt>
                <c:pt idx="55">
                  <c:v>6.39</c:v>
                </c:pt>
                <c:pt idx="56">
                  <c:v>6.39</c:v>
                </c:pt>
                <c:pt idx="57">
                  <c:v>6.39</c:v>
                </c:pt>
                <c:pt idx="58">
                  <c:v>6.39</c:v>
                </c:pt>
                <c:pt idx="59">
                  <c:v>6.39</c:v>
                </c:pt>
                <c:pt idx="60">
                  <c:v>6.39</c:v>
                </c:pt>
                <c:pt idx="61">
                  <c:v>6.39</c:v>
                </c:pt>
                <c:pt idx="62">
                  <c:v>6.39</c:v>
                </c:pt>
                <c:pt idx="63">
                  <c:v>6.39</c:v>
                </c:pt>
                <c:pt idx="64">
                  <c:v>6.39</c:v>
                </c:pt>
                <c:pt idx="65">
                  <c:v>6.39</c:v>
                </c:pt>
                <c:pt idx="66">
                  <c:v>6.39</c:v>
                </c:pt>
                <c:pt idx="67">
                  <c:v>6.39</c:v>
                </c:pt>
                <c:pt idx="68">
                  <c:v>6.39</c:v>
                </c:pt>
                <c:pt idx="69">
                  <c:v>6.39</c:v>
                </c:pt>
                <c:pt idx="70">
                  <c:v>6.39</c:v>
                </c:pt>
                <c:pt idx="71">
                  <c:v>6.39</c:v>
                </c:pt>
                <c:pt idx="72">
                  <c:v>6.39</c:v>
                </c:pt>
                <c:pt idx="73">
                  <c:v>6.39</c:v>
                </c:pt>
                <c:pt idx="74">
                  <c:v>6.39</c:v>
                </c:pt>
                <c:pt idx="75">
                  <c:v>6.39</c:v>
                </c:pt>
                <c:pt idx="76">
                  <c:v>6.39</c:v>
                </c:pt>
                <c:pt idx="77">
                  <c:v>6.39</c:v>
                </c:pt>
                <c:pt idx="78">
                  <c:v>6.39</c:v>
                </c:pt>
                <c:pt idx="79">
                  <c:v>6.39</c:v>
                </c:pt>
                <c:pt idx="80">
                  <c:v>6.39</c:v>
                </c:pt>
                <c:pt idx="81">
                  <c:v>6.39</c:v>
                </c:pt>
                <c:pt idx="82">
                  <c:v>6.39</c:v>
                </c:pt>
                <c:pt idx="83">
                  <c:v>6.39</c:v>
                </c:pt>
                <c:pt idx="84">
                  <c:v>6.39</c:v>
                </c:pt>
                <c:pt idx="85">
                  <c:v>6.39</c:v>
                </c:pt>
                <c:pt idx="86">
                  <c:v>6.39</c:v>
                </c:pt>
                <c:pt idx="87">
                  <c:v>6.39</c:v>
                </c:pt>
                <c:pt idx="88">
                  <c:v>6.39</c:v>
                </c:pt>
                <c:pt idx="89">
                  <c:v>6.39</c:v>
                </c:pt>
                <c:pt idx="90">
                  <c:v>6.39</c:v>
                </c:pt>
                <c:pt idx="91">
                  <c:v>6.39</c:v>
                </c:pt>
                <c:pt idx="92">
                  <c:v>6.39</c:v>
                </c:pt>
                <c:pt idx="93">
                  <c:v>6.39</c:v>
                </c:pt>
                <c:pt idx="94">
                  <c:v>6.39</c:v>
                </c:pt>
                <c:pt idx="95">
                  <c:v>6.39</c:v>
                </c:pt>
                <c:pt idx="96">
                  <c:v>6.39</c:v>
                </c:pt>
                <c:pt idx="97">
                  <c:v>6.39</c:v>
                </c:pt>
                <c:pt idx="98">
                  <c:v>6.39</c:v>
                </c:pt>
                <c:pt idx="99">
                  <c:v>6.4</c:v>
                </c:pt>
                <c:pt idx="100">
                  <c:v>6.4</c:v>
                </c:pt>
                <c:pt idx="101">
                  <c:v>6.4</c:v>
                </c:pt>
                <c:pt idx="102">
                  <c:v>6.4</c:v>
                </c:pt>
                <c:pt idx="103">
                  <c:v>6.4</c:v>
                </c:pt>
                <c:pt idx="104">
                  <c:v>6.4</c:v>
                </c:pt>
                <c:pt idx="105">
                  <c:v>6.4</c:v>
                </c:pt>
                <c:pt idx="106">
                  <c:v>6.4</c:v>
                </c:pt>
                <c:pt idx="107">
                  <c:v>6.4</c:v>
                </c:pt>
                <c:pt idx="108">
                  <c:v>6.4</c:v>
                </c:pt>
                <c:pt idx="109">
                  <c:v>6.4</c:v>
                </c:pt>
                <c:pt idx="110">
                  <c:v>6.4</c:v>
                </c:pt>
                <c:pt idx="111">
                  <c:v>6.4</c:v>
                </c:pt>
                <c:pt idx="112">
                  <c:v>6.4</c:v>
                </c:pt>
                <c:pt idx="113">
                  <c:v>6.4</c:v>
                </c:pt>
                <c:pt idx="114">
                  <c:v>6.4</c:v>
                </c:pt>
                <c:pt idx="115">
                  <c:v>6.4</c:v>
                </c:pt>
                <c:pt idx="116">
                  <c:v>6.4</c:v>
                </c:pt>
                <c:pt idx="117">
                  <c:v>6.4</c:v>
                </c:pt>
                <c:pt idx="118">
                  <c:v>6.4</c:v>
                </c:pt>
                <c:pt idx="119">
                  <c:v>6.4</c:v>
                </c:pt>
                <c:pt idx="120">
                  <c:v>6.4</c:v>
                </c:pt>
                <c:pt idx="121">
                  <c:v>6.4</c:v>
                </c:pt>
                <c:pt idx="122">
                  <c:v>6.4</c:v>
                </c:pt>
                <c:pt idx="123">
                  <c:v>6.4</c:v>
                </c:pt>
                <c:pt idx="124">
                  <c:v>6.4</c:v>
                </c:pt>
                <c:pt idx="125">
                  <c:v>6.4</c:v>
                </c:pt>
                <c:pt idx="126">
                  <c:v>6.4</c:v>
                </c:pt>
                <c:pt idx="127">
                  <c:v>6.4</c:v>
                </c:pt>
                <c:pt idx="128">
                  <c:v>6.4</c:v>
                </c:pt>
                <c:pt idx="129">
                  <c:v>6.4</c:v>
                </c:pt>
                <c:pt idx="130">
                  <c:v>6.4</c:v>
                </c:pt>
                <c:pt idx="131">
                  <c:v>6.4</c:v>
                </c:pt>
                <c:pt idx="132">
                  <c:v>6.4</c:v>
                </c:pt>
                <c:pt idx="133">
                  <c:v>6.4</c:v>
                </c:pt>
                <c:pt idx="134">
                  <c:v>6.4</c:v>
                </c:pt>
                <c:pt idx="135">
                  <c:v>6.4</c:v>
                </c:pt>
                <c:pt idx="136">
                  <c:v>6.4</c:v>
                </c:pt>
                <c:pt idx="137">
                  <c:v>6.4</c:v>
                </c:pt>
                <c:pt idx="138">
                  <c:v>6.4</c:v>
                </c:pt>
                <c:pt idx="139">
                  <c:v>6.4</c:v>
                </c:pt>
                <c:pt idx="140">
                  <c:v>6.4</c:v>
                </c:pt>
                <c:pt idx="141">
                  <c:v>6.4</c:v>
                </c:pt>
                <c:pt idx="142">
                  <c:v>6.4</c:v>
                </c:pt>
                <c:pt idx="143">
                  <c:v>6.4</c:v>
                </c:pt>
                <c:pt idx="144">
                  <c:v>6.4</c:v>
                </c:pt>
                <c:pt idx="145">
                  <c:v>6.4</c:v>
                </c:pt>
                <c:pt idx="146">
                  <c:v>6.4</c:v>
                </c:pt>
                <c:pt idx="147">
                  <c:v>6.4</c:v>
                </c:pt>
                <c:pt idx="148">
                  <c:v>6.4</c:v>
                </c:pt>
                <c:pt idx="149">
                  <c:v>6.4</c:v>
                </c:pt>
                <c:pt idx="150">
                  <c:v>6.4</c:v>
                </c:pt>
                <c:pt idx="151">
                  <c:v>6.4</c:v>
                </c:pt>
                <c:pt idx="152">
                  <c:v>6.4</c:v>
                </c:pt>
                <c:pt idx="153">
                  <c:v>6.4</c:v>
                </c:pt>
                <c:pt idx="154">
                  <c:v>6.4</c:v>
                </c:pt>
                <c:pt idx="155">
                  <c:v>6.4</c:v>
                </c:pt>
                <c:pt idx="156">
                  <c:v>6.4</c:v>
                </c:pt>
                <c:pt idx="157">
                  <c:v>6.4</c:v>
                </c:pt>
                <c:pt idx="158">
                  <c:v>6.4</c:v>
                </c:pt>
                <c:pt idx="159">
                  <c:v>6.4</c:v>
                </c:pt>
                <c:pt idx="160">
                  <c:v>6.4</c:v>
                </c:pt>
                <c:pt idx="161">
                  <c:v>6.4</c:v>
                </c:pt>
                <c:pt idx="162">
                  <c:v>6.4</c:v>
                </c:pt>
                <c:pt idx="163">
                  <c:v>6.4</c:v>
                </c:pt>
                <c:pt idx="164">
                  <c:v>6.4</c:v>
                </c:pt>
                <c:pt idx="165">
                  <c:v>6.4</c:v>
                </c:pt>
                <c:pt idx="166">
                  <c:v>6.4</c:v>
                </c:pt>
                <c:pt idx="167">
                  <c:v>6.4</c:v>
                </c:pt>
                <c:pt idx="168">
                  <c:v>6.4</c:v>
                </c:pt>
                <c:pt idx="169">
                  <c:v>6.4</c:v>
                </c:pt>
                <c:pt idx="170">
                  <c:v>6.4</c:v>
                </c:pt>
                <c:pt idx="171">
                  <c:v>6.4</c:v>
                </c:pt>
                <c:pt idx="172">
                  <c:v>6.4</c:v>
                </c:pt>
                <c:pt idx="173">
                  <c:v>6.4</c:v>
                </c:pt>
                <c:pt idx="174">
                  <c:v>6.4</c:v>
                </c:pt>
                <c:pt idx="175">
                  <c:v>6.4</c:v>
                </c:pt>
                <c:pt idx="176">
                  <c:v>6.4</c:v>
                </c:pt>
                <c:pt idx="177">
                  <c:v>6.4</c:v>
                </c:pt>
                <c:pt idx="178">
                  <c:v>6.4</c:v>
                </c:pt>
                <c:pt idx="179">
                  <c:v>6.4</c:v>
                </c:pt>
                <c:pt idx="180">
                  <c:v>6.4</c:v>
                </c:pt>
                <c:pt idx="181">
                  <c:v>6.4</c:v>
                </c:pt>
                <c:pt idx="182">
                  <c:v>6.4</c:v>
                </c:pt>
                <c:pt idx="183">
                  <c:v>6.4</c:v>
                </c:pt>
                <c:pt idx="184">
                  <c:v>6.4</c:v>
                </c:pt>
                <c:pt idx="185">
                  <c:v>6.4</c:v>
                </c:pt>
                <c:pt idx="186">
                  <c:v>6.4</c:v>
                </c:pt>
                <c:pt idx="187">
                  <c:v>6.4</c:v>
                </c:pt>
                <c:pt idx="188">
                  <c:v>6.4</c:v>
                </c:pt>
                <c:pt idx="189">
                  <c:v>6.4</c:v>
                </c:pt>
                <c:pt idx="190">
                  <c:v>6.4</c:v>
                </c:pt>
                <c:pt idx="191">
                  <c:v>6.4</c:v>
                </c:pt>
                <c:pt idx="192">
                  <c:v>6.4</c:v>
                </c:pt>
                <c:pt idx="193">
                  <c:v>6.4</c:v>
                </c:pt>
                <c:pt idx="194">
                  <c:v>6.4</c:v>
                </c:pt>
                <c:pt idx="195">
                  <c:v>6.4</c:v>
                </c:pt>
                <c:pt idx="196">
                  <c:v>6.4</c:v>
                </c:pt>
                <c:pt idx="197">
                  <c:v>6.4</c:v>
                </c:pt>
                <c:pt idx="198">
                  <c:v>6.4</c:v>
                </c:pt>
                <c:pt idx="199">
                  <c:v>6.4</c:v>
                </c:pt>
                <c:pt idx="200">
                  <c:v>6.4</c:v>
                </c:pt>
                <c:pt idx="201">
                  <c:v>6.4</c:v>
                </c:pt>
                <c:pt idx="202">
                  <c:v>6.4</c:v>
                </c:pt>
                <c:pt idx="203">
                  <c:v>6.4</c:v>
                </c:pt>
                <c:pt idx="204">
                  <c:v>6.4</c:v>
                </c:pt>
                <c:pt idx="205">
                  <c:v>6.4</c:v>
                </c:pt>
                <c:pt idx="206">
                  <c:v>6.4</c:v>
                </c:pt>
                <c:pt idx="207">
                  <c:v>6.4</c:v>
                </c:pt>
                <c:pt idx="208">
                  <c:v>6.4</c:v>
                </c:pt>
                <c:pt idx="209">
                  <c:v>6.4</c:v>
                </c:pt>
                <c:pt idx="210">
                  <c:v>6.4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6.4</c:v>
                </c:pt>
                <c:pt idx="216">
                  <c:v>6.4</c:v>
                </c:pt>
                <c:pt idx="217">
                  <c:v>6.4</c:v>
                </c:pt>
                <c:pt idx="218">
                  <c:v>6.4</c:v>
                </c:pt>
                <c:pt idx="219">
                  <c:v>6.4</c:v>
                </c:pt>
                <c:pt idx="220">
                  <c:v>6.4</c:v>
                </c:pt>
                <c:pt idx="221">
                  <c:v>6.4</c:v>
                </c:pt>
                <c:pt idx="222">
                  <c:v>6.4</c:v>
                </c:pt>
                <c:pt idx="223">
                  <c:v>6.4</c:v>
                </c:pt>
                <c:pt idx="224">
                  <c:v>6.4</c:v>
                </c:pt>
                <c:pt idx="225">
                  <c:v>6.4</c:v>
                </c:pt>
                <c:pt idx="226">
                  <c:v>6.4</c:v>
                </c:pt>
                <c:pt idx="227">
                  <c:v>6.4</c:v>
                </c:pt>
                <c:pt idx="228">
                  <c:v>6.4</c:v>
                </c:pt>
                <c:pt idx="229">
                  <c:v>6.4</c:v>
                </c:pt>
                <c:pt idx="230">
                  <c:v>6.4</c:v>
                </c:pt>
                <c:pt idx="231">
                  <c:v>6.4</c:v>
                </c:pt>
                <c:pt idx="232">
                  <c:v>6.4</c:v>
                </c:pt>
                <c:pt idx="233">
                  <c:v>6.4</c:v>
                </c:pt>
                <c:pt idx="234">
                  <c:v>6.4</c:v>
                </c:pt>
                <c:pt idx="235">
                  <c:v>6.4</c:v>
                </c:pt>
                <c:pt idx="236">
                  <c:v>6.4</c:v>
                </c:pt>
                <c:pt idx="237">
                  <c:v>6.4</c:v>
                </c:pt>
                <c:pt idx="238">
                  <c:v>6.4</c:v>
                </c:pt>
                <c:pt idx="239">
                  <c:v>6.4</c:v>
                </c:pt>
                <c:pt idx="240">
                  <c:v>6.4</c:v>
                </c:pt>
                <c:pt idx="241">
                  <c:v>6.4</c:v>
                </c:pt>
                <c:pt idx="242">
                  <c:v>6.4</c:v>
                </c:pt>
                <c:pt idx="243">
                  <c:v>6.4</c:v>
                </c:pt>
                <c:pt idx="244">
                  <c:v>6.4</c:v>
                </c:pt>
                <c:pt idx="245">
                  <c:v>6.4</c:v>
                </c:pt>
                <c:pt idx="246">
                  <c:v>6.4</c:v>
                </c:pt>
                <c:pt idx="247">
                  <c:v>6.4</c:v>
                </c:pt>
                <c:pt idx="248">
                  <c:v>6.4</c:v>
                </c:pt>
                <c:pt idx="249">
                  <c:v>6.4</c:v>
                </c:pt>
                <c:pt idx="250">
                  <c:v>6.4</c:v>
                </c:pt>
                <c:pt idx="251">
                  <c:v>6.4</c:v>
                </c:pt>
                <c:pt idx="252">
                  <c:v>6.4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7-00BE-43E3-9C5D-F76E471D69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6703368"/>
        <c:axId val="1306700416"/>
        <c:extLst>
          <c:ext xmlns:c15="http://schemas.microsoft.com/office/drawing/2012/chart" uri="{02D57815-91ED-43cb-92C2-25804820EDAC}">
            <c15:filteredLine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'NTN-B 19 até venc'!$D$1</c15:sqref>
                        </c15:formulaRef>
                      </c:ext>
                    </c:extLst>
                    <c:strCache>
                      <c:ptCount val="1"/>
                      <c:pt idx="0">
                        <c:v>Tx Mercado</c:v>
                      </c:pt>
                    </c:strCache>
                  </c:strRef>
                </c:tx>
                <c:spPr>
                  <a:ln w="38100" cap="rnd">
                    <a:solidFill>
                      <a:srgbClr val="7030A0"/>
                    </a:solidFill>
                    <a:prstDash val="sysDot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'NTN-B 19 até venc'!$B$3:$B$255</c15:sqref>
                        </c15:formulaRef>
                      </c:ext>
                    </c:extLst>
                    <c:numCache>
                      <c:formatCode>m/d/yyyy</c:formatCode>
                      <c:ptCount val="253"/>
                      <c:pt idx="0">
                        <c:v>43231</c:v>
                      </c:pt>
                      <c:pt idx="1">
                        <c:v>43234</c:v>
                      </c:pt>
                      <c:pt idx="2">
                        <c:v>43235</c:v>
                      </c:pt>
                      <c:pt idx="3">
                        <c:v>43236</c:v>
                      </c:pt>
                      <c:pt idx="4">
                        <c:v>43237</c:v>
                      </c:pt>
                      <c:pt idx="5">
                        <c:v>43238</c:v>
                      </c:pt>
                      <c:pt idx="6">
                        <c:v>43241</c:v>
                      </c:pt>
                      <c:pt idx="7">
                        <c:v>43242</c:v>
                      </c:pt>
                      <c:pt idx="8">
                        <c:v>43243</c:v>
                      </c:pt>
                      <c:pt idx="9">
                        <c:v>43244</c:v>
                      </c:pt>
                      <c:pt idx="10">
                        <c:v>43245</c:v>
                      </c:pt>
                      <c:pt idx="11">
                        <c:v>43248</c:v>
                      </c:pt>
                      <c:pt idx="12">
                        <c:v>43249</c:v>
                      </c:pt>
                      <c:pt idx="13">
                        <c:v>43250</c:v>
                      </c:pt>
                      <c:pt idx="14">
                        <c:v>43252</c:v>
                      </c:pt>
                      <c:pt idx="15">
                        <c:v>43255</c:v>
                      </c:pt>
                      <c:pt idx="16">
                        <c:v>43256</c:v>
                      </c:pt>
                      <c:pt idx="17">
                        <c:v>43257</c:v>
                      </c:pt>
                      <c:pt idx="18">
                        <c:v>43258</c:v>
                      </c:pt>
                      <c:pt idx="19">
                        <c:v>43259</c:v>
                      </c:pt>
                      <c:pt idx="20">
                        <c:v>43262</c:v>
                      </c:pt>
                      <c:pt idx="21">
                        <c:v>43263</c:v>
                      </c:pt>
                      <c:pt idx="22">
                        <c:v>43264</c:v>
                      </c:pt>
                      <c:pt idx="23">
                        <c:v>43265</c:v>
                      </c:pt>
                      <c:pt idx="24">
                        <c:v>43266</c:v>
                      </c:pt>
                      <c:pt idx="25">
                        <c:v>43269</c:v>
                      </c:pt>
                      <c:pt idx="26">
                        <c:v>43270</c:v>
                      </c:pt>
                      <c:pt idx="27">
                        <c:v>43271</c:v>
                      </c:pt>
                      <c:pt idx="28">
                        <c:v>43272</c:v>
                      </c:pt>
                      <c:pt idx="29">
                        <c:v>43273</c:v>
                      </c:pt>
                      <c:pt idx="30">
                        <c:v>43276</c:v>
                      </c:pt>
                      <c:pt idx="31">
                        <c:v>43277</c:v>
                      </c:pt>
                      <c:pt idx="32">
                        <c:v>43278</c:v>
                      </c:pt>
                      <c:pt idx="33">
                        <c:v>43279</c:v>
                      </c:pt>
                      <c:pt idx="34">
                        <c:v>43280</c:v>
                      </c:pt>
                      <c:pt idx="35">
                        <c:v>43283</c:v>
                      </c:pt>
                      <c:pt idx="36">
                        <c:v>43284</c:v>
                      </c:pt>
                      <c:pt idx="37">
                        <c:v>43285</c:v>
                      </c:pt>
                      <c:pt idx="38">
                        <c:v>43286</c:v>
                      </c:pt>
                      <c:pt idx="39">
                        <c:v>43287</c:v>
                      </c:pt>
                      <c:pt idx="40">
                        <c:v>43290</c:v>
                      </c:pt>
                      <c:pt idx="41">
                        <c:v>43291</c:v>
                      </c:pt>
                      <c:pt idx="42">
                        <c:v>43292</c:v>
                      </c:pt>
                      <c:pt idx="43">
                        <c:v>43293</c:v>
                      </c:pt>
                      <c:pt idx="44">
                        <c:v>43294</c:v>
                      </c:pt>
                      <c:pt idx="45">
                        <c:v>43297</c:v>
                      </c:pt>
                      <c:pt idx="46">
                        <c:v>43298</c:v>
                      </c:pt>
                      <c:pt idx="47">
                        <c:v>43299</c:v>
                      </c:pt>
                      <c:pt idx="48">
                        <c:v>43300</c:v>
                      </c:pt>
                      <c:pt idx="49">
                        <c:v>43301</c:v>
                      </c:pt>
                      <c:pt idx="50">
                        <c:v>43304</c:v>
                      </c:pt>
                      <c:pt idx="51">
                        <c:v>43305</c:v>
                      </c:pt>
                      <c:pt idx="52">
                        <c:v>43306</c:v>
                      </c:pt>
                      <c:pt idx="53">
                        <c:v>43307</c:v>
                      </c:pt>
                      <c:pt idx="54">
                        <c:v>43308</c:v>
                      </c:pt>
                      <c:pt idx="55">
                        <c:v>43311</c:v>
                      </c:pt>
                      <c:pt idx="56">
                        <c:v>43312</c:v>
                      </c:pt>
                      <c:pt idx="57">
                        <c:v>43313</c:v>
                      </c:pt>
                      <c:pt idx="58">
                        <c:v>43314</c:v>
                      </c:pt>
                      <c:pt idx="59">
                        <c:v>43315</c:v>
                      </c:pt>
                      <c:pt idx="60">
                        <c:v>43318</c:v>
                      </c:pt>
                      <c:pt idx="61">
                        <c:v>43319</c:v>
                      </c:pt>
                      <c:pt idx="62">
                        <c:v>43320</c:v>
                      </c:pt>
                      <c:pt idx="63">
                        <c:v>43321</c:v>
                      </c:pt>
                      <c:pt idx="64">
                        <c:v>43322</c:v>
                      </c:pt>
                      <c:pt idx="65">
                        <c:v>43325</c:v>
                      </c:pt>
                      <c:pt idx="66">
                        <c:v>43326</c:v>
                      </c:pt>
                      <c:pt idx="67">
                        <c:v>43327</c:v>
                      </c:pt>
                      <c:pt idx="68">
                        <c:v>43328</c:v>
                      </c:pt>
                      <c:pt idx="69">
                        <c:v>43329</c:v>
                      </c:pt>
                      <c:pt idx="70">
                        <c:v>43332</c:v>
                      </c:pt>
                      <c:pt idx="71">
                        <c:v>43333</c:v>
                      </c:pt>
                      <c:pt idx="72">
                        <c:v>43334</c:v>
                      </c:pt>
                      <c:pt idx="73">
                        <c:v>43335</c:v>
                      </c:pt>
                      <c:pt idx="74">
                        <c:v>43336</c:v>
                      </c:pt>
                      <c:pt idx="75">
                        <c:v>43339</c:v>
                      </c:pt>
                      <c:pt idx="76">
                        <c:v>43340</c:v>
                      </c:pt>
                      <c:pt idx="77">
                        <c:v>43341</c:v>
                      </c:pt>
                      <c:pt idx="78">
                        <c:v>43342</c:v>
                      </c:pt>
                      <c:pt idx="79">
                        <c:v>43343</c:v>
                      </c:pt>
                      <c:pt idx="80">
                        <c:v>43346</c:v>
                      </c:pt>
                      <c:pt idx="81">
                        <c:v>43347</c:v>
                      </c:pt>
                      <c:pt idx="82">
                        <c:v>43348</c:v>
                      </c:pt>
                      <c:pt idx="83">
                        <c:v>43349</c:v>
                      </c:pt>
                      <c:pt idx="84">
                        <c:v>43353</c:v>
                      </c:pt>
                      <c:pt idx="85">
                        <c:v>43354</c:v>
                      </c:pt>
                      <c:pt idx="86">
                        <c:v>43355</c:v>
                      </c:pt>
                      <c:pt idx="87">
                        <c:v>43356</c:v>
                      </c:pt>
                      <c:pt idx="88">
                        <c:v>43357</c:v>
                      </c:pt>
                      <c:pt idx="89">
                        <c:v>43360</c:v>
                      </c:pt>
                      <c:pt idx="90">
                        <c:v>43361</c:v>
                      </c:pt>
                      <c:pt idx="91">
                        <c:v>43362</c:v>
                      </c:pt>
                      <c:pt idx="92">
                        <c:v>43363</c:v>
                      </c:pt>
                      <c:pt idx="93">
                        <c:v>43364</c:v>
                      </c:pt>
                      <c:pt idx="94">
                        <c:v>43367</c:v>
                      </c:pt>
                      <c:pt idx="95">
                        <c:v>43368</c:v>
                      </c:pt>
                      <c:pt idx="96">
                        <c:v>43369</c:v>
                      </c:pt>
                      <c:pt idx="97">
                        <c:v>43370</c:v>
                      </c:pt>
                      <c:pt idx="98">
                        <c:v>43371</c:v>
                      </c:pt>
                      <c:pt idx="99">
                        <c:v>43374</c:v>
                      </c:pt>
                      <c:pt idx="100">
                        <c:v>43375</c:v>
                      </c:pt>
                      <c:pt idx="101">
                        <c:v>43376</c:v>
                      </c:pt>
                      <c:pt idx="102">
                        <c:v>43377</c:v>
                      </c:pt>
                      <c:pt idx="103">
                        <c:v>43378</c:v>
                      </c:pt>
                      <c:pt idx="104">
                        <c:v>43381</c:v>
                      </c:pt>
                      <c:pt idx="105">
                        <c:v>43382</c:v>
                      </c:pt>
                      <c:pt idx="106">
                        <c:v>43383</c:v>
                      </c:pt>
                      <c:pt idx="107">
                        <c:v>43384</c:v>
                      </c:pt>
                      <c:pt idx="108">
                        <c:v>43388</c:v>
                      </c:pt>
                      <c:pt idx="109">
                        <c:v>43389</c:v>
                      </c:pt>
                      <c:pt idx="110">
                        <c:v>43390</c:v>
                      </c:pt>
                      <c:pt idx="111">
                        <c:v>43391</c:v>
                      </c:pt>
                      <c:pt idx="112">
                        <c:v>43392</c:v>
                      </c:pt>
                      <c:pt idx="113">
                        <c:v>43395</c:v>
                      </c:pt>
                      <c:pt idx="114">
                        <c:v>43396</c:v>
                      </c:pt>
                      <c:pt idx="115">
                        <c:v>43397</c:v>
                      </c:pt>
                      <c:pt idx="116">
                        <c:v>43398</c:v>
                      </c:pt>
                      <c:pt idx="117">
                        <c:v>43399</c:v>
                      </c:pt>
                      <c:pt idx="118">
                        <c:v>43402</c:v>
                      </c:pt>
                      <c:pt idx="119">
                        <c:v>43403</c:v>
                      </c:pt>
                      <c:pt idx="120">
                        <c:v>43404</c:v>
                      </c:pt>
                      <c:pt idx="121">
                        <c:v>43405</c:v>
                      </c:pt>
                      <c:pt idx="122">
                        <c:v>43409</c:v>
                      </c:pt>
                      <c:pt idx="123">
                        <c:v>43410</c:v>
                      </c:pt>
                      <c:pt idx="124">
                        <c:v>43411</c:v>
                      </c:pt>
                      <c:pt idx="125">
                        <c:v>43412</c:v>
                      </c:pt>
                      <c:pt idx="126">
                        <c:v>43413</c:v>
                      </c:pt>
                      <c:pt idx="127">
                        <c:v>43416</c:v>
                      </c:pt>
                      <c:pt idx="128">
                        <c:v>43417</c:v>
                      </c:pt>
                      <c:pt idx="129">
                        <c:v>43418</c:v>
                      </c:pt>
                      <c:pt idx="130">
                        <c:v>43420</c:v>
                      </c:pt>
                      <c:pt idx="131">
                        <c:v>43423</c:v>
                      </c:pt>
                      <c:pt idx="132">
                        <c:v>43424</c:v>
                      </c:pt>
                      <c:pt idx="133">
                        <c:v>43425</c:v>
                      </c:pt>
                      <c:pt idx="134">
                        <c:v>43426</c:v>
                      </c:pt>
                      <c:pt idx="135">
                        <c:v>43427</c:v>
                      </c:pt>
                      <c:pt idx="136">
                        <c:v>43430</c:v>
                      </c:pt>
                      <c:pt idx="137">
                        <c:v>43431</c:v>
                      </c:pt>
                      <c:pt idx="138">
                        <c:v>43432</c:v>
                      </c:pt>
                      <c:pt idx="139">
                        <c:v>43433</c:v>
                      </c:pt>
                      <c:pt idx="140">
                        <c:v>43434</c:v>
                      </c:pt>
                      <c:pt idx="141">
                        <c:v>43437</c:v>
                      </c:pt>
                      <c:pt idx="142">
                        <c:v>43438</c:v>
                      </c:pt>
                      <c:pt idx="143">
                        <c:v>43439</c:v>
                      </c:pt>
                      <c:pt idx="144">
                        <c:v>43440</c:v>
                      </c:pt>
                      <c:pt idx="145">
                        <c:v>43441</c:v>
                      </c:pt>
                      <c:pt idx="146">
                        <c:v>43444</c:v>
                      </c:pt>
                      <c:pt idx="147">
                        <c:v>43445</c:v>
                      </c:pt>
                      <c:pt idx="148">
                        <c:v>43446</c:v>
                      </c:pt>
                      <c:pt idx="149">
                        <c:v>43447</c:v>
                      </c:pt>
                      <c:pt idx="150">
                        <c:v>43448</c:v>
                      </c:pt>
                      <c:pt idx="151">
                        <c:v>43451</c:v>
                      </c:pt>
                      <c:pt idx="152">
                        <c:v>43452</c:v>
                      </c:pt>
                      <c:pt idx="153">
                        <c:v>43453</c:v>
                      </c:pt>
                      <c:pt idx="154">
                        <c:v>43454</c:v>
                      </c:pt>
                      <c:pt idx="155">
                        <c:v>43455</c:v>
                      </c:pt>
                      <c:pt idx="156">
                        <c:v>43458</c:v>
                      </c:pt>
                      <c:pt idx="157">
                        <c:v>43460</c:v>
                      </c:pt>
                      <c:pt idx="158">
                        <c:v>43461</c:v>
                      </c:pt>
                      <c:pt idx="159">
                        <c:v>43462</c:v>
                      </c:pt>
                      <c:pt idx="160">
                        <c:v>43465</c:v>
                      </c:pt>
                      <c:pt idx="161">
                        <c:v>43467</c:v>
                      </c:pt>
                      <c:pt idx="162">
                        <c:v>43468</c:v>
                      </c:pt>
                      <c:pt idx="163">
                        <c:v>43469</c:v>
                      </c:pt>
                      <c:pt idx="164">
                        <c:v>43472</c:v>
                      </c:pt>
                      <c:pt idx="165">
                        <c:v>43473</c:v>
                      </c:pt>
                      <c:pt idx="166">
                        <c:v>43474</c:v>
                      </c:pt>
                      <c:pt idx="167">
                        <c:v>43475</c:v>
                      </c:pt>
                      <c:pt idx="168">
                        <c:v>43476</c:v>
                      </c:pt>
                      <c:pt idx="169">
                        <c:v>43479</c:v>
                      </c:pt>
                      <c:pt idx="170">
                        <c:v>43480</c:v>
                      </c:pt>
                      <c:pt idx="171">
                        <c:v>43481</c:v>
                      </c:pt>
                      <c:pt idx="172">
                        <c:v>43482</c:v>
                      </c:pt>
                      <c:pt idx="173">
                        <c:v>43483</c:v>
                      </c:pt>
                      <c:pt idx="174">
                        <c:v>43486</c:v>
                      </c:pt>
                      <c:pt idx="175">
                        <c:v>43487</c:v>
                      </c:pt>
                      <c:pt idx="176">
                        <c:v>43488</c:v>
                      </c:pt>
                      <c:pt idx="177">
                        <c:v>43489</c:v>
                      </c:pt>
                      <c:pt idx="178">
                        <c:v>43490</c:v>
                      </c:pt>
                      <c:pt idx="179">
                        <c:v>43493</c:v>
                      </c:pt>
                      <c:pt idx="180">
                        <c:v>43494</c:v>
                      </c:pt>
                      <c:pt idx="181">
                        <c:v>43495</c:v>
                      </c:pt>
                      <c:pt idx="182">
                        <c:v>43496</c:v>
                      </c:pt>
                      <c:pt idx="183">
                        <c:v>43497</c:v>
                      </c:pt>
                      <c:pt idx="184">
                        <c:v>43500</c:v>
                      </c:pt>
                      <c:pt idx="185">
                        <c:v>43501</c:v>
                      </c:pt>
                      <c:pt idx="186">
                        <c:v>43502</c:v>
                      </c:pt>
                      <c:pt idx="187">
                        <c:v>43503</c:v>
                      </c:pt>
                      <c:pt idx="188">
                        <c:v>43504</c:v>
                      </c:pt>
                      <c:pt idx="189">
                        <c:v>43507</c:v>
                      </c:pt>
                      <c:pt idx="190">
                        <c:v>43508</c:v>
                      </c:pt>
                      <c:pt idx="191">
                        <c:v>43509</c:v>
                      </c:pt>
                      <c:pt idx="192">
                        <c:v>43510</c:v>
                      </c:pt>
                      <c:pt idx="193">
                        <c:v>43511</c:v>
                      </c:pt>
                      <c:pt idx="194">
                        <c:v>43514</c:v>
                      </c:pt>
                      <c:pt idx="195">
                        <c:v>43515</c:v>
                      </c:pt>
                      <c:pt idx="196">
                        <c:v>43516</c:v>
                      </c:pt>
                      <c:pt idx="197">
                        <c:v>43517</c:v>
                      </c:pt>
                      <c:pt idx="198">
                        <c:v>43518</c:v>
                      </c:pt>
                      <c:pt idx="199">
                        <c:v>43521</c:v>
                      </c:pt>
                      <c:pt idx="200">
                        <c:v>43522</c:v>
                      </c:pt>
                      <c:pt idx="201">
                        <c:v>43523</c:v>
                      </c:pt>
                      <c:pt idx="202">
                        <c:v>43524</c:v>
                      </c:pt>
                      <c:pt idx="203">
                        <c:v>43525</c:v>
                      </c:pt>
                      <c:pt idx="204">
                        <c:v>43530</c:v>
                      </c:pt>
                      <c:pt idx="205">
                        <c:v>43531</c:v>
                      </c:pt>
                      <c:pt idx="206">
                        <c:v>43532</c:v>
                      </c:pt>
                      <c:pt idx="207">
                        <c:v>43535</c:v>
                      </c:pt>
                      <c:pt idx="208">
                        <c:v>43536</c:v>
                      </c:pt>
                      <c:pt idx="209">
                        <c:v>43537</c:v>
                      </c:pt>
                      <c:pt idx="210">
                        <c:v>43538</c:v>
                      </c:pt>
                      <c:pt idx="211">
                        <c:v>43539</c:v>
                      </c:pt>
                      <c:pt idx="212">
                        <c:v>43542</c:v>
                      </c:pt>
                      <c:pt idx="213">
                        <c:v>43543</c:v>
                      </c:pt>
                      <c:pt idx="214">
                        <c:v>43544</c:v>
                      </c:pt>
                      <c:pt idx="215">
                        <c:v>43545</c:v>
                      </c:pt>
                      <c:pt idx="216">
                        <c:v>43546</c:v>
                      </c:pt>
                      <c:pt idx="217">
                        <c:v>43549</c:v>
                      </c:pt>
                      <c:pt idx="218">
                        <c:v>43550</c:v>
                      </c:pt>
                      <c:pt idx="219">
                        <c:v>43551</c:v>
                      </c:pt>
                      <c:pt idx="220">
                        <c:v>43552</c:v>
                      </c:pt>
                      <c:pt idx="221">
                        <c:v>43553</c:v>
                      </c:pt>
                      <c:pt idx="222">
                        <c:v>43556</c:v>
                      </c:pt>
                      <c:pt idx="223">
                        <c:v>43557</c:v>
                      </c:pt>
                      <c:pt idx="224">
                        <c:v>43558</c:v>
                      </c:pt>
                      <c:pt idx="225">
                        <c:v>43559</c:v>
                      </c:pt>
                      <c:pt idx="226">
                        <c:v>43560</c:v>
                      </c:pt>
                      <c:pt idx="227">
                        <c:v>43563</c:v>
                      </c:pt>
                      <c:pt idx="228">
                        <c:v>43564</c:v>
                      </c:pt>
                      <c:pt idx="229">
                        <c:v>43565</c:v>
                      </c:pt>
                      <c:pt idx="230">
                        <c:v>43566</c:v>
                      </c:pt>
                      <c:pt idx="231">
                        <c:v>43567</c:v>
                      </c:pt>
                      <c:pt idx="232">
                        <c:v>43570</c:v>
                      </c:pt>
                      <c:pt idx="233">
                        <c:v>43571</c:v>
                      </c:pt>
                      <c:pt idx="234">
                        <c:v>43572</c:v>
                      </c:pt>
                      <c:pt idx="235">
                        <c:v>43573</c:v>
                      </c:pt>
                      <c:pt idx="236">
                        <c:v>43577</c:v>
                      </c:pt>
                      <c:pt idx="237">
                        <c:v>43578</c:v>
                      </c:pt>
                      <c:pt idx="238">
                        <c:v>43579</c:v>
                      </c:pt>
                      <c:pt idx="239">
                        <c:v>43580</c:v>
                      </c:pt>
                      <c:pt idx="240">
                        <c:v>43581</c:v>
                      </c:pt>
                      <c:pt idx="241">
                        <c:v>43584</c:v>
                      </c:pt>
                      <c:pt idx="242">
                        <c:v>43585</c:v>
                      </c:pt>
                      <c:pt idx="243">
                        <c:v>43587</c:v>
                      </c:pt>
                      <c:pt idx="244">
                        <c:v>43588</c:v>
                      </c:pt>
                      <c:pt idx="245">
                        <c:v>43591</c:v>
                      </c:pt>
                      <c:pt idx="246">
                        <c:v>43592</c:v>
                      </c:pt>
                      <c:pt idx="247">
                        <c:v>43593</c:v>
                      </c:pt>
                      <c:pt idx="248">
                        <c:v>43594</c:v>
                      </c:pt>
                      <c:pt idx="249">
                        <c:v>43595</c:v>
                      </c:pt>
                      <c:pt idx="250">
                        <c:v>43598</c:v>
                      </c:pt>
                      <c:pt idx="251">
                        <c:v>43599</c:v>
                      </c:pt>
                      <c:pt idx="252">
                        <c:v>43600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'NTN-B 19 até venc'!$C$3:$C$739</c15:sqref>
                        </c15:formulaRef>
                      </c:ext>
                    </c:extLst>
                    <c:numCache>
                      <c:formatCode>#,##0.0000_ ;[Red]\-#,##0.0000\ </c:formatCode>
                      <c:ptCount val="737"/>
                      <c:pt idx="0">
                        <c:v>1.96</c:v>
                      </c:pt>
                      <c:pt idx="1">
                        <c:v>2</c:v>
                      </c:pt>
                      <c:pt idx="2">
                        <c:v>2.08</c:v>
                      </c:pt>
                      <c:pt idx="3">
                        <c:v>2.0299999999999998</c:v>
                      </c:pt>
                      <c:pt idx="4">
                        <c:v>2.1800000000000002</c:v>
                      </c:pt>
                      <c:pt idx="5">
                        <c:v>2.35</c:v>
                      </c:pt>
                      <c:pt idx="6">
                        <c:v>2.37</c:v>
                      </c:pt>
                      <c:pt idx="7">
                        <c:v>2.48</c:v>
                      </c:pt>
                      <c:pt idx="8">
                        <c:v>2.4700000000000002</c:v>
                      </c:pt>
                      <c:pt idx="9">
                        <c:v>2.6</c:v>
                      </c:pt>
                      <c:pt idx="10">
                        <c:v>2.59</c:v>
                      </c:pt>
                      <c:pt idx="11">
                        <c:v>2.56</c:v>
                      </c:pt>
                      <c:pt idx="12">
                        <c:v>2.4700000000000002</c:v>
                      </c:pt>
                      <c:pt idx="13">
                        <c:v>2.4</c:v>
                      </c:pt>
                      <c:pt idx="14">
                        <c:v>2.37</c:v>
                      </c:pt>
                      <c:pt idx="15">
                        <c:v>2.2799999999999998</c:v>
                      </c:pt>
                      <c:pt idx="16">
                        <c:v>2.3199999999999998</c:v>
                      </c:pt>
                      <c:pt idx="17">
                        <c:v>2.5</c:v>
                      </c:pt>
                      <c:pt idx="18">
                        <c:v>2.67</c:v>
                      </c:pt>
                      <c:pt idx="19">
                        <c:v>2.8</c:v>
                      </c:pt>
                      <c:pt idx="20">
                        <c:v>2.82</c:v>
                      </c:pt>
                      <c:pt idx="21">
                        <c:v>2.84</c:v>
                      </c:pt>
                      <c:pt idx="22">
                        <c:v>2.75</c:v>
                      </c:pt>
                      <c:pt idx="23">
                        <c:v>2.74</c:v>
                      </c:pt>
                      <c:pt idx="24">
                        <c:v>3.03</c:v>
                      </c:pt>
                      <c:pt idx="25">
                        <c:v>2.82</c:v>
                      </c:pt>
                      <c:pt idx="26">
                        <c:v>2.76</c:v>
                      </c:pt>
                      <c:pt idx="27">
                        <c:v>2.57</c:v>
                      </c:pt>
                      <c:pt idx="28">
                        <c:v>2.61</c:v>
                      </c:pt>
                      <c:pt idx="29">
                        <c:v>2.5299999999999998</c:v>
                      </c:pt>
                      <c:pt idx="30">
                        <c:v>2.6</c:v>
                      </c:pt>
                      <c:pt idx="31">
                        <c:v>2.6</c:v>
                      </c:pt>
                      <c:pt idx="32">
                        <c:v>2.64</c:v>
                      </c:pt>
                      <c:pt idx="33">
                        <c:v>2.76</c:v>
                      </c:pt>
                      <c:pt idx="34">
                        <c:v>2.71</c:v>
                      </c:pt>
                      <c:pt idx="35">
                        <c:v>2.7</c:v>
                      </c:pt>
                      <c:pt idx="36">
                        <c:v>2.74</c:v>
                      </c:pt>
                      <c:pt idx="37">
                        <c:v>2.76</c:v>
                      </c:pt>
                      <c:pt idx="38">
                        <c:v>2.76</c:v>
                      </c:pt>
                      <c:pt idx="39">
                        <c:v>2.91</c:v>
                      </c:pt>
                      <c:pt idx="40">
                        <c:v>2.91</c:v>
                      </c:pt>
                      <c:pt idx="41">
                        <c:v>2.93</c:v>
                      </c:pt>
                      <c:pt idx="42">
                        <c:v>2.99</c:v>
                      </c:pt>
                      <c:pt idx="43">
                        <c:v>3.1300000000000003</c:v>
                      </c:pt>
                      <c:pt idx="44">
                        <c:v>3.25</c:v>
                      </c:pt>
                      <c:pt idx="45">
                        <c:v>3.25</c:v>
                      </c:pt>
                      <c:pt idx="46">
                        <c:v>3.2400000000000007</c:v>
                      </c:pt>
                      <c:pt idx="47">
                        <c:v>3.2099999999999995</c:v>
                      </c:pt>
                      <c:pt idx="48">
                        <c:v>3.2099999999999995</c:v>
                      </c:pt>
                      <c:pt idx="49">
                        <c:v>3.1300000000000003</c:v>
                      </c:pt>
                      <c:pt idx="50">
                        <c:v>3.18</c:v>
                      </c:pt>
                      <c:pt idx="51">
                        <c:v>3.15</c:v>
                      </c:pt>
                      <c:pt idx="52">
                        <c:v>3.1300000000000003</c:v>
                      </c:pt>
                      <c:pt idx="53">
                        <c:v>3.12</c:v>
                      </c:pt>
                      <c:pt idx="54">
                        <c:v>3.1300000000000003</c:v>
                      </c:pt>
                      <c:pt idx="55">
                        <c:v>3.16</c:v>
                      </c:pt>
                      <c:pt idx="56">
                        <c:v>3.17</c:v>
                      </c:pt>
                      <c:pt idx="57">
                        <c:v>3.18</c:v>
                      </c:pt>
                      <c:pt idx="58">
                        <c:v>3.2099999999999995</c:v>
                      </c:pt>
                      <c:pt idx="59">
                        <c:v>3.2099999999999995</c:v>
                      </c:pt>
                      <c:pt idx="60">
                        <c:v>3.2</c:v>
                      </c:pt>
                      <c:pt idx="61">
                        <c:v>3.17</c:v>
                      </c:pt>
                      <c:pt idx="62">
                        <c:v>3.25</c:v>
                      </c:pt>
                      <c:pt idx="63">
                        <c:v>3.25</c:v>
                      </c:pt>
                      <c:pt idx="64">
                        <c:v>3.25</c:v>
                      </c:pt>
                      <c:pt idx="65">
                        <c:v>3.42</c:v>
                      </c:pt>
                      <c:pt idx="66">
                        <c:v>3.2799999999999994</c:v>
                      </c:pt>
                      <c:pt idx="67">
                        <c:v>3.2199999999999998</c:v>
                      </c:pt>
                      <c:pt idx="68">
                        <c:v>3.18</c:v>
                      </c:pt>
                      <c:pt idx="69">
                        <c:v>3.2300000000000004</c:v>
                      </c:pt>
                      <c:pt idx="70">
                        <c:v>3.19</c:v>
                      </c:pt>
                      <c:pt idx="71">
                        <c:v>3.19</c:v>
                      </c:pt>
                      <c:pt idx="72">
                        <c:v>3.2799999999999994</c:v>
                      </c:pt>
                      <c:pt idx="73">
                        <c:v>3.17</c:v>
                      </c:pt>
                      <c:pt idx="74">
                        <c:v>3.25</c:v>
                      </c:pt>
                      <c:pt idx="75">
                        <c:v>3.2199999999999998</c:v>
                      </c:pt>
                      <c:pt idx="76">
                        <c:v>3.2300000000000004</c:v>
                      </c:pt>
                      <c:pt idx="77">
                        <c:v>3.2300000000000004</c:v>
                      </c:pt>
                      <c:pt idx="78">
                        <c:v>3.2099999999999995</c:v>
                      </c:pt>
                      <c:pt idx="79">
                        <c:v>3.34</c:v>
                      </c:pt>
                      <c:pt idx="80">
                        <c:v>3.35</c:v>
                      </c:pt>
                      <c:pt idx="81">
                        <c:v>3.34</c:v>
                      </c:pt>
                      <c:pt idx="82">
                        <c:v>3.34</c:v>
                      </c:pt>
                      <c:pt idx="83">
                        <c:v>3.2300000000000004</c:v>
                      </c:pt>
                      <c:pt idx="84">
                        <c:v>3</c:v>
                      </c:pt>
                      <c:pt idx="85">
                        <c:v>2.96</c:v>
                      </c:pt>
                      <c:pt idx="86">
                        <c:v>2.85</c:v>
                      </c:pt>
                      <c:pt idx="87">
                        <c:v>2.76</c:v>
                      </c:pt>
                      <c:pt idx="88">
                        <c:v>2.75</c:v>
                      </c:pt>
                      <c:pt idx="89">
                        <c:v>2.66</c:v>
                      </c:pt>
                      <c:pt idx="90">
                        <c:v>2.5099999999999998</c:v>
                      </c:pt>
                      <c:pt idx="91">
                        <c:v>2.4700000000000002</c:v>
                      </c:pt>
                      <c:pt idx="92">
                        <c:v>2.41</c:v>
                      </c:pt>
                      <c:pt idx="93">
                        <c:v>2.36</c:v>
                      </c:pt>
                      <c:pt idx="94">
                        <c:v>2.36</c:v>
                      </c:pt>
                      <c:pt idx="95">
                        <c:v>2.4</c:v>
                      </c:pt>
                      <c:pt idx="96">
                        <c:v>2.36</c:v>
                      </c:pt>
                      <c:pt idx="97">
                        <c:v>2.33</c:v>
                      </c:pt>
                      <c:pt idx="98">
                        <c:v>2.3199999999999998</c:v>
                      </c:pt>
                      <c:pt idx="99">
                        <c:v>2.3199999999999998</c:v>
                      </c:pt>
                      <c:pt idx="100">
                        <c:v>2.27</c:v>
                      </c:pt>
                      <c:pt idx="101">
                        <c:v>2.25</c:v>
                      </c:pt>
                      <c:pt idx="102">
                        <c:v>2.23</c:v>
                      </c:pt>
                      <c:pt idx="103">
                        <c:v>2.2000000000000002</c:v>
                      </c:pt>
                      <c:pt idx="104">
                        <c:v>2.12</c:v>
                      </c:pt>
                      <c:pt idx="105">
                        <c:v>2.08</c:v>
                      </c:pt>
                      <c:pt idx="106">
                        <c:v>2.0499999999999998</c:v>
                      </c:pt>
                      <c:pt idx="107">
                        <c:v>2.04</c:v>
                      </c:pt>
                      <c:pt idx="108">
                        <c:v>2.08</c:v>
                      </c:pt>
                      <c:pt idx="109">
                        <c:v>2.0699999999999998</c:v>
                      </c:pt>
                      <c:pt idx="110">
                        <c:v>2.09</c:v>
                      </c:pt>
                      <c:pt idx="111">
                        <c:v>2.09</c:v>
                      </c:pt>
                      <c:pt idx="112">
                        <c:v>2.09</c:v>
                      </c:pt>
                      <c:pt idx="113">
                        <c:v>2.15</c:v>
                      </c:pt>
                      <c:pt idx="114">
                        <c:v>2.15</c:v>
                      </c:pt>
                      <c:pt idx="115">
                        <c:v>2.16</c:v>
                      </c:pt>
                      <c:pt idx="116">
                        <c:v>2.21</c:v>
                      </c:pt>
                      <c:pt idx="117">
                        <c:v>2.25</c:v>
                      </c:pt>
                      <c:pt idx="118">
                        <c:v>2.33</c:v>
                      </c:pt>
                      <c:pt idx="119">
                        <c:v>2.2999999999999998</c:v>
                      </c:pt>
                      <c:pt idx="120">
                        <c:v>2.29</c:v>
                      </c:pt>
                      <c:pt idx="121">
                        <c:v>2.36</c:v>
                      </c:pt>
                      <c:pt idx="122">
                        <c:v>2.42</c:v>
                      </c:pt>
                      <c:pt idx="123">
                        <c:v>2.4900000000000002</c:v>
                      </c:pt>
                      <c:pt idx="124">
                        <c:v>2.63</c:v>
                      </c:pt>
                      <c:pt idx="125">
                        <c:v>2.77</c:v>
                      </c:pt>
                      <c:pt idx="126">
                        <c:v>2.87</c:v>
                      </c:pt>
                      <c:pt idx="127">
                        <c:v>2.97</c:v>
                      </c:pt>
                      <c:pt idx="128">
                        <c:v>3.02</c:v>
                      </c:pt>
                      <c:pt idx="129">
                        <c:v>3.03</c:v>
                      </c:pt>
                      <c:pt idx="130">
                        <c:v>2.99</c:v>
                      </c:pt>
                      <c:pt idx="131">
                        <c:v>2.95</c:v>
                      </c:pt>
                      <c:pt idx="132">
                        <c:v>2.92</c:v>
                      </c:pt>
                      <c:pt idx="133">
                        <c:v>2.92</c:v>
                      </c:pt>
                      <c:pt idx="134">
                        <c:v>2.91</c:v>
                      </c:pt>
                      <c:pt idx="135">
                        <c:v>2.96</c:v>
                      </c:pt>
                      <c:pt idx="136">
                        <c:v>3.1400000000000006</c:v>
                      </c:pt>
                      <c:pt idx="137">
                        <c:v>3.2400000000000007</c:v>
                      </c:pt>
                      <c:pt idx="138">
                        <c:v>3.36</c:v>
                      </c:pt>
                      <c:pt idx="139">
                        <c:v>3.61</c:v>
                      </c:pt>
                      <c:pt idx="140">
                        <c:v>3.45</c:v>
                      </c:pt>
                      <c:pt idx="141">
                        <c:v>3.45</c:v>
                      </c:pt>
                      <c:pt idx="142">
                        <c:v>3.3099999999999996</c:v>
                      </c:pt>
                      <c:pt idx="143">
                        <c:v>3.2</c:v>
                      </c:pt>
                      <c:pt idx="144">
                        <c:v>3.1400000000000006</c:v>
                      </c:pt>
                      <c:pt idx="145">
                        <c:v>3.1</c:v>
                      </c:pt>
                      <c:pt idx="146">
                        <c:v>3.06</c:v>
                      </c:pt>
                      <c:pt idx="147">
                        <c:v>2.92</c:v>
                      </c:pt>
                      <c:pt idx="148">
                        <c:v>2.96</c:v>
                      </c:pt>
                      <c:pt idx="149">
                        <c:v>2.94</c:v>
                      </c:pt>
                      <c:pt idx="150">
                        <c:v>2.92</c:v>
                      </c:pt>
                      <c:pt idx="151">
                        <c:v>2.89</c:v>
                      </c:pt>
                      <c:pt idx="152">
                        <c:v>2.9</c:v>
                      </c:pt>
                      <c:pt idx="153">
                        <c:v>2.95</c:v>
                      </c:pt>
                      <c:pt idx="154">
                        <c:v>2.9</c:v>
                      </c:pt>
                      <c:pt idx="155">
                        <c:v>2.85</c:v>
                      </c:pt>
                      <c:pt idx="156">
                        <c:v>2.9</c:v>
                      </c:pt>
                      <c:pt idx="157">
                        <c:v>2.9</c:v>
                      </c:pt>
                      <c:pt idx="158">
                        <c:v>2.92</c:v>
                      </c:pt>
                      <c:pt idx="159">
                        <c:v>2.82</c:v>
                      </c:pt>
                      <c:pt idx="160">
                        <c:v>2.82</c:v>
                      </c:pt>
                      <c:pt idx="161">
                        <c:v>2.72</c:v>
                      </c:pt>
                      <c:pt idx="162">
                        <c:v>2.6</c:v>
                      </c:pt>
                      <c:pt idx="163">
                        <c:v>2.4500000000000002</c:v>
                      </c:pt>
                      <c:pt idx="164">
                        <c:v>2.41</c:v>
                      </c:pt>
                      <c:pt idx="165">
                        <c:v>2.41</c:v>
                      </c:pt>
                      <c:pt idx="166">
                        <c:v>2.4</c:v>
                      </c:pt>
                      <c:pt idx="167">
                        <c:v>2.2999999999999998</c:v>
                      </c:pt>
                      <c:pt idx="168">
                        <c:v>2.2200000000000002</c:v>
                      </c:pt>
                      <c:pt idx="169">
                        <c:v>2.3199999999999998</c:v>
                      </c:pt>
                      <c:pt idx="170">
                        <c:v>2.34</c:v>
                      </c:pt>
                      <c:pt idx="171">
                        <c:v>2.33</c:v>
                      </c:pt>
                      <c:pt idx="172">
                        <c:v>2.2599999999999998</c:v>
                      </c:pt>
                      <c:pt idx="173">
                        <c:v>2.1800000000000002</c:v>
                      </c:pt>
                      <c:pt idx="174">
                        <c:v>2.1800000000000002</c:v>
                      </c:pt>
                      <c:pt idx="175">
                        <c:v>2.09</c:v>
                      </c:pt>
                      <c:pt idx="176">
                        <c:v>2.12</c:v>
                      </c:pt>
                      <c:pt idx="177">
                        <c:v>2.0699999999999998</c:v>
                      </c:pt>
                      <c:pt idx="178">
                        <c:v>2.04</c:v>
                      </c:pt>
                      <c:pt idx="179">
                        <c:v>2.04</c:v>
                      </c:pt>
                      <c:pt idx="180">
                        <c:v>2.02</c:v>
                      </c:pt>
                      <c:pt idx="181">
                        <c:v>2.14</c:v>
                      </c:pt>
                      <c:pt idx="182">
                        <c:v>2.3199999999999998</c:v>
                      </c:pt>
                      <c:pt idx="183">
                        <c:v>2.34</c:v>
                      </c:pt>
                      <c:pt idx="184">
                        <c:v>2.44</c:v>
                      </c:pt>
                      <c:pt idx="185">
                        <c:v>2.4700000000000002</c:v>
                      </c:pt>
                      <c:pt idx="186">
                        <c:v>2.4300000000000002</c:v>
                      </c:pt>
                      <c:pt idx="187">
                        <c:v>2.36</c:v>
                      </c:pt>
                      <c:pt idx="188">
                        <c:v>2.35</c:v>
                      </c:pt>
                      <c:pt idx="189">
                        <c:v>2.33</c:v>
                      </c:pt>
                      <c:pt idx="190">
                        <c:v>2.17</c:v>
                      </c:pt>
                      <c:pt idx="191">
                        <c:v>2.12</c:v>
                      </c:pt>
                      <c:pt idx="192">
                        <c:v>2.08</c:v>
                      </c:pt>
                      <c:pt idx="193">
                        <c:v>2.0099999999999998</c:v>
                      </c:pt>
                      <c:pt idx="194">
                        <c:v>1.95</c:v>
                      </c:pt>
                      <c:pt idx="195">
                        <c:v>1.91</c:v>
                      </c:pt>
                      <c:pt idx="196">
                        <c:v>1.8799999999999997</c:v>
                      </c:pt>
                      <c:pt idx="197">
                        <c:v>1.83</c:v>
                      </c:pt>
                      <c:pt idx="198">
                        <c:v>1.6399999999999997</c:v>
                      </c:pt>
                      <c:pt idx="199">
                        <c:v>1.43</c:v>
                      </c:pt>
                      <c:pt idx="200">
                        <c:v>1.45</c:v>
                      </c:pt>
                      <c:pt idx="201">
                        <c:v>1.41</c:v>
                      </c:pt>
                      <c:pt idx="202">
                        <c:v>1.24</c:v>
                      </c:pt>
                      <c:pt idx="203">
                        <c:v>0.97</c:v>
                      </c:pt>
                      <c:pt idx="204">
                        <c:v>0.93</c:v>
                      </c:pt>
                      <c:pt idx="205">
                        <c:v>0.91999999999999993</c:v>
                      </c:pt>
                      <c:pt idx="206">
                        <c:v>0.93999999999999984</c:v>
                      </c:pt>
                      <c:pt idx="207">
                        <c:v>0.95</c:v>
                      </c:pt>
                      <c:pt idx="208">
                        <c:v>0.93999999999999984</c:v>
                      </c:pt>
                      <c:pt idx="209">
                        <c:v>0.93999999999999984</c:v>
                      </c:pt>
                      <c:pt idx="210">
                        <c:v>0.8</c:v>
                      </c:pt>
                      <c:pt idx="211">
                        <c:v>0.75</c:v>
                      </c:pt>
                      <c:pt idx="212">
                        <c:v>0.68</c:v>
                      </c:pt>
                      <c:pt idx="213">
                        <c:v>0.63</c:v>
                      </c:pt>
                      <c:pt idx="214">
                        <c:v>0.45999999999999996</c:v>
                      </c:pt>
                      <c:pt idx="215">
                        <c:v>0.4</c:v>
                      </c:pt>
                      <c:pt idx="216">
                        <c:v>0.4</c:v>
                      </c:pt>
                      <c:pt idx="217">
                        <c:v>0.49</c:v>
                      </c:pt>
                      <c:pt idx="218">
                        <c:v>0.33</c:v>
                      </c:pt>
                      <c:pt idx="219">
                        <c:v>0.19</c:v>
                      </c:pt>
                      <c:pt idx="220">
                        <c:v>0.43</c:v>
                      </c:pt>
                      <c:pt idx="221">
                        <c:v>0.39</c:v>
                      </c:pt>
                      <c:pt idx="222">
                        <c:v>0.35</c:v>
                      </c:pt>
                      <c:pt idx="223">
                        <c:v>0.4</c:v>
                      </c:pt>
                      <c:pt idx="224">
                        <c:v>0.37</c:v>
                      </c:pt>
                      <c:pt idx="225">
                        <c:v>0.15</c:v>
                      </c:pt>
                      <c:pt idx="226">
                        <c:v>0.13</c:v>
                      </c:pt>
                      <c:pt idx="227">
                        <c:v>-0.06</c:v>
                      </c:pt>
                      <c:pt idx="228">
                        <c:v>-0.11</c:v>
                      </c:pt>
                      <c:pt idx="229">
                        <c:v>-0.06</c:v>
                      </c:pt>
                      <c:pt idx="230">
                        <c:v>-0.09</c:v>
                      </c:pt>
                      <c:pt idx="231">
                        <c:v>-0.22999999999999998</c:v>
                      </c:pt>
                      <c:pt idx="232">
                        <c:v>-0.13</c:v>
                      </c:pt>
                      <c:pt idx="233">
                        <c:v>-0.2</c:v>
                      </c:pt>
                      <c:pt idx="234">
                        <c:v>-0.39</c:v>
                      </c:pt>
                      <c:pt idx="235">
                        <c:v>-0.32</c:v>
                      </c:pt>
                      <c:pt idx="236">
                        <c:v>-0.38</c:v>
                      </c:pt>
                      <c:pt idx="237">
                        <c:v>-0.38</c:v>
                      </c:pt>
                      <c:pt idx="238">
                        <c:v>-0.54</c:v>
                      </c:pt>
                      <c:pt idx="239">
                        <c:v>-0.54</c:v>
                      </c:pt>
                      <c:pt idx="240">
                        <c:v>-1.49</c:v>
                      </c:pt>
                      <c:pt idx="241">
                        <c:v>-1.02</c:v>
                      </c:pt>
                      <c:pt idx="242">
                        <c:v>-0.97</c:v>
                      </c:pt>
                      <c:pt idx="243">
                        <c:v>-1.29</c:v>
                      </c:pt>
                      <c:pt idx="244">
                        <c:v>-1.36</c:v>
                      </c:pt>
                      <c:pt idx="245">
                        <c:v>-1.54</c:v>
                      </c:pt>
                      <c:pt idx="246">
                        <c:v>-1.5</c:v>
                      </c:pt>
                      <c:pt idx="247">
                        <c:v>-1.53</c:v>
                      </c:pt>
                      <c:pt idx="248">
                        <c:v>-1.52</c:v>
                      </c:pt>
                      <c:pt idx="249">
                        <c:v>-1.58</c:v>
                      </c:pt>
                      <c:pt idx="250">
                        <c:v>-0.97</c:v>
                      </c:pt>
                      <c:pt idx="251">
                        <c:v>-0.93999999999999984</c:v>
                      </c:pt>
                      <c:pt idx="252">
                        <c:v>-0.93999999999999984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00BE-43E3-9C5D-F76E471D69E1}"/>
                  </c:ext>
                </c:extLst>
              </c15:ser>
            </c15:filteredLineSeries>
          </c:ext>
        </c:extLst>
      </c:lineChart>
      <c:dateAx>
        <c:axId val="106866727"/>
        <c:scaling>
          <c:orientation val="minMax"/>
        </c:scaling>
        <c:delete val="0"/>
        <c:axPos val="b"/>
        <c:numFmt formatCode="m/d/yy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6867055"/>
        <c:crosses val="autoZero"/>
        <c:auto val="1"/>
        <c:lblOffset val="100"/>
        <c:baseTimeUnit val="days"/>
        <c:majorTimeUnit val="months"/>
        <c:minorUnit val="1"/>
        <c:minorTimeUnit val="months"/>
      </c:dateAx>
      <c:valAx>
        <c:axId val="106867055"/>
        <c:scaling>
          <c:orientation val="minMax"/>
        </c:scaling>
        <c:delete val="0"/>
        <c:axPos val="l"/>
        <c:numFmt formatCode="#,##0.0_ ;[Red]\-#,##0.0\ " sourceLinked="0"/>
        <c:majorTickMark val="none"/>
        <c:minorTickMark val="none"/>
        <c:tickLblPos val="nextTo"/>
        <c:spPr>
          <a:noFill/>
          <a:ln w="15875">
            <a:solidFill>
              <a:schemeClr val="tx1">
                <a:lumMod val="75000"/>
                <a:lumOff val="2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6866727"/>
        <c:crosses val="autoZero"/>
        <c:crossBetween val="between"/>
      </c:valAx>
      <c:valAx>
        <c:axId val="1306700416"/>
        <c:scaling>
          <c:orientation val="minMax"/>
        </c:scaling>
        <c:delete val="0"/>
        <c:axPos val="r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.0_ ;[Red]\-#,##0.0\ " sourceLinked="0"/>
        <c:majorTickMark val="in"/>
        <c:minorTickMark val="none"/>
        <c:tickLblPos val="nextTo"/>
        <c:spPr>
          <a:noFill/>
          <a:ln w="25400">
            <a:solidFill>
              <a:schemeClr val="tx1">
                <a:lumMod val="75000"/>
                <a:lumOff val="25000"/>
              </a:schemeClr>
            </a:solidFill>
            <a:prstDash val="sysDot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06703368"/>
        <c:crosses val="max"/>
        <c:crossBetween val="between"/>
        <c:minorUnit val="1"/>
      </c:valAx>
      <c:dateAx>
        <c:axId val="13067033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06700416"/>
        <c:crosses val="autoZero"/>
        <c:auto val="1"/>
        <c:lblOffset val="100"/>
        <c:baseTimeUnit val="days"/>
        <c:majorUnit val="1"/>
        <c:minorUnit val="1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92D05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2">
                    <a:lumMod val="60000"/>
                    <a:lumOff val="4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</c:legendEntry>
      <c:layout>
        <c:manualLayout>
          <c:xMode val="edge"/>
          <c:yMode val="edge"/>
          <c:x val="0.12063627231781214"/>
          <c:y val="1.5841584158415842E-2"/>
          <c:w val="0.78886993725190879"/>
          <c:h val="0.133775109794444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530507617473905E-2"/>
          <c:y val="9.2052701333125445E-2"/>
          <c:w val="0.89576520358215173"/>
          <c:h val="0.74284181804007177"/>
        </c:manualLayout>
      </c:layout>
      <c:lineChart>
        <c:grouping val="standard"/>
        <c:varyColors val="0"/>
        <c:ser>
          <c:idx val="2"/>
          <c:order val="0"/>
          <c:tx>
            <c:strRef>
              <c:f>'NTN-B 22 até venc'!$AF$2</c:f>
              <c:strCache>
                <c:ptCount val="1"/>
                <c:pt idx="0">
                  <c:v>VNA IPCA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'NTN-B 22 até venc'!$B$3:$B$255</c:f>
              <c:numCache>
                <c:formatCode>m/d/yyyy</c:formatCode>
                <c:ptCount val="253"/>
                <c:pt idx="0">
                  <c:v>44421</c:v>
                </c:pt>
                <c:pt idx="1">
                  <c:v>44424</c:v>
                </c:pt>
                <c:pt idx="2">
                  <c:v>44425</c:v>
                </c:pt>
                <c:pt idx="3">
                  <c:v>44426</c:v>
                </c:pt>
                <c:pt idx="4">
                  <c:v>44427</c:v>
                </c:pt>
                <c:pt idx="5">
                  <c:v>44428</c:v>
                </c:pt>
                <c:pt idx="6">
                  <c:v>44431</c:v>
                </c:pt>
                <c:pt idx="7">
                  <c:v>44432</c:v>
                </c:pt>
                <c:pt idx="8">
                  <c:v>44433</c:v>
                </c:pt>
                <c:pt idx="9">
                  <c:v>44434</c:v>
                </c:pt>
                <c:pt idx="10">
                  <c:v>44435</c:v>
                </c:pt>
                <c:pt idx="11">
                  <c:v>44438</c:v>
                </c:pt>
                <c:pt idx="12">
                  <c:v>44439</c:v>
                </c:pt>
                <c:pt idx="13">
                  <c:v>44440</c:v>
                </c:pt>
                <c:pt idx="14">
                  <c:v>44441</c:v>
                </c:pt>
                <c:pt idx="15">
                  <c:v>44442</c:v>
                </c:pt>
                <c:pt idx="16">
                  <c:v>44445</c:v>
                </c:pt>
                <c:pt idx="17">
                  <c:v>44447</c:v>
                </c:pt>
                <c:pt idx="18">
                  <c:v>44448</c:v>
                </c:pt>
                <c:pt idx="19">
                  <c:v>44449</c:v>
                </c:pt>
                <c:pt idx="20">
                  <c:v>44452</c:v>
                </c:pt>
                <c:pt idx="21">
                  <c:v>44453</c:v>
                </c:pt>
                <c:pt idx="22">
                  <c:v>44454</c:v>
                </c:pt>
                <c:pt idx="23">
                  <c:v>44455</c:v>
                </c:pt>
                <c:pt idx="24">
                  <c:v>44456</c:v>
                </c:pt>
                <c:pt idx="25">
                  <c:v>44459</c:v>
                </c:pt>
                <c:pt idx="26">
                  <c:v>44460</c:v>
                </c:pt>
                <c:pt idx="27">
                  <c:v>44461</c:v>
                </c:pt>
                <c:pt idx="28">
                  <c:v>44462</c:v>
                </c:pt>
                <c:pt idx="29">
                  <c:v>44463</c:v>
                </c:pt>
                <c:pt idx="30">
                  <c:v>44466</c:v>
                </c:pt>
                <c:pt idx="31">
                  <c:v>44467</c:v>
                </c:pt>
                <c:pt idx="32">
                  <c:v>44468</c:v>
                </c:pt>
                <c:pt idx="33">
                  <c:v>44469</c:v>
                </c:pt>
                <c:pt idx="34">
                  <c:v>44470</c:v>
                </c:pt>
                <c:pt idx="35">
                  <c:v>44473</c:v>
                </c:pt>
                <c:pt idx="36">
                  <c:v>44474</c:v>
                </c:pt>
                <c:pt idx="37">
                  <c:v>44475</c:v>
                </c:pt>
                <c:pt idx="38">
                  <c:v>44476</c:v>
                </c:pt>
                <c:pt idx="39">
                  <c:v>44477</c:v>
                </c:pt>
                <c:pt idx="40">
                  <c:v>44480</c:v>
                </c:pt>
                <c:pt idx="41">
                  <c:v>44482</c:v>
                </c:pt>
                <c:pt idx="42">
                  <c:v>44483</c:v>
                </c:pt>
                <c:pt idx="43">
                  <c:v>44484</c:v>
                </c:pt>
                <c:pt idx="44">
                  <c:v>44487</c:v>
                </c:pt>
                <c:pt idx="45">
                  <c:v>44488</c:v>
                </c:pt>
                <c:pt idx="46">
                  <c:v>44489</c:v>
                </c:pt>
                <c:pt idx="47">
                  <c:v>44490</c:v>
                </c:pt>
                <c:pt idx="48">
                  <c:v>44491</c:v>
                </c:pt>
                <c:pt idx="49">
                  <c:v>44494</c:v>
                </c:pt>
                <c:pt idx="50">
                  <c:v>44495</c:v>
                </c:pt>
                <c:pt idx="51">
                  <c:v>44496</c:v>
                </c:pt>
                <c:pt idx="52">
                  <c:v>44497</c:v>
                </c:pt>
                <c:pt idx="53">
                  <c:v>44498</c:v>
                </c:pt>
                <c:pt idx="54">
                  <c:v>44501</c:v>
                </c:pt>
                <c:pt idx="55">
                  <c:v>44503</c:v>
                </c:pt>
                <c:pt idx="56">
                  <c:v>44504</c:v>
                </c:pt>
                <c:pt idx="57">
                  <c:v>44505</c:v>
                </c:pt>
                <c:pt idx="58">
                  <c:v>44508</c:v>
                </c:pt>
                <c:pt idx="59">
                  <c:v>44509</c:v>
                </c:pt>
                <c:pt idx="60">
                  <c:v>44510</c:v>
                </c:pt>
                <c:pt idx="61">
                  <c:v>44511</c:v>
                </c:pt>
                <c:pt idx="62">
                  <c:v>44512</c:v>
                </c:pt>
                <c:pt idx="63">
                  <c:v>44516</c:v>
                </c:pt>
                <c:pt idx="64">
                  <c:v>44517</c:v>
                </c:pt>
                <c:pt idx="65">
                  <c:v>44518</c:v>
                </c:pt>
                <c:pt idx="66">
                  <c:v>44519</c:v>
                </c:pt>
                <c:pt idx="67">
                  <c:v>44522</c:v>
                </c:pt>
                <c:pt idx="68">
                  <c:v>44523</c:v>
                </c:pt>
                <c:pt idx="69">
                  <c:v>44524</c:v>
                </c:pt>
                <c:pt idx="70">
                  <c:v>44525</c:v>
                </c:pt>
                <c:pt idx="71">
                  <c:v>44526</c:v>
                </c:pt>
                <c:pt idx="72">
                  <c:v>44529</c:v>
                </c:pt>
                <c:pt idx="73">
                  <c:v>44530</c:v>
                </c:pt>
                <c:pt idx="74">
                  <c:v>44531</c:v>
                </c:pt>
                <c:pt idx="75">
                  <c:v>44532</c:v>
                </c:pt>
                <c:pt idx="76">
                  <c:v>44533</c:v>
                </c:pt>
                <c:pt idx="77">
                  <c:v>44536</c:v>
                </c:pt>
                <c:pt idx="78">
                  <c:v>44537</c:v>
                </c:pt>
                <c:pt idx="79">
                  <c:v>44538</c:v>
                </c:pt>
                <c:pt idx="80">
                  <c:v>44539</c:v>
                </c:pt>
                <c:pt idx="81">
                  <c:v>44540</c:v>
                </c:pt>
                <c:pt idx="82">
                  <c:v>44543</c:v>
                </c:pt>
                <c:pt idx="83">
                  <c:v>44544</c:v>
                </c:pt>
                <c:pt idx="84">
                  <c:v>44545</c:v>
                </c:pt>
                <c:pt idx="85">
                  <c:v>44546</c:v>
                </c:pt>
                <c:pt idx="86">
                  <c:v>44547</c:v>
                </c:pt>
                <c:pt idx="87">
                  <c:v>44550</c:v>
                </c:pt>
                <c:pt idx="88">
                  <c:v>44551</c:v>
                </c:pt>
                <c:pt idx="89">
                  <c:v>44552</c:v>
                </c:pt>
                <c:pt idx="90">
                  <c:v>44553</c:v>
                </c:pt>
                <c:pt idx="91">
                  <c:v>44554</c:v>
                </c:pt>
                <c:pt idx="92">
                  <c:v>44557</c:v>
                </c:pt>
                <c:pt idx="93">
                  <c:v>44558</c:v>
                </c:pt>
                <c:pt idx="94">
                  <c:v>44559</c:v>
                </c:pt>
                <c:pt idx="95">
                  <c:v>44560</c:v>
                </c:pt>
                <c:pt idx="96">
                  <c:v>44561</c:v>
                </c:pt>
                <c:pt idx="97">
                  <c:v>44564</c:v>
                </c:pt>
                <c:pt idx="98">
                  <c:v>44565</c:v>
                </c:pt>
                <c:pt idx="99">
                  <c:v>44566</c:v>
                </c:pt>
                <c:pt idx="100">
                  <c:v>44567</c:v>
                </c:pt>
                <c:pt idx="101">
                  <c:v>44568</c:v>
                </c:pt>
                <c:pt idx="102">
                  <c:v>44571</c:v>
                </c:pt>
                <c:pt idx="103">
                  <c:v>44572</c:v>
                </c:pt>
                <c:pt idx="104">
                  <c:v>44573</c:v>
                </c:pt>
                <c:pt idx="105">
                  <c:v>44574</c:v>
                </c:pt>
                <c:pt idx="106">
                  <c:v>44575</c:v>
                </c:pt>
                <c:pt idx="107">
                  <c:v>44578</c:v>
                </c:pt>
                <c:pt idx="108">
                  <c:v>44579</c:v>
                </c:pt>
                <c:pt idx="109">
                  <c:v>44580</c:v>
                </c:pt>
                <c:pt idx="110">
                  <c:v>44581</c:v>
                </c:pt>
                <c:pt idx="111">
                  <c:v>44582</c:v>
                </c:pt>
                <c:pt idx="112">
                  <c:v>44585</c:v>
                </c:pt>
                <c:pt idx="113">
                  <c:v>44586</c:v>
                </c:pt>
                <c:pt idx="114">
                  <c:v>44587</c:v>
                </c:pt>
                <c:pt idx="115">
                  <c:v>44588</c:v>
                </c:pt>
                <c:pt idx="116">
                  <c:v>44589</c:v>
                </c:pt>
                <c:pt idx="117">
                  <c:v>44592</c:v>
                </c:pt>
                <c:pt idx="118">
                  <c:v>44593</c:v>
                </c:pt>
                <c:pt idx="119">
                  <c:v>44594</c:v>
                </c:pt>
                <c:pt idx="120">
                  <c:v>44595</c:v>
                </c:pt>
                <c:pt idx="121">
                  <c:v>44596</c:v>
                </c:pt>
                <c:pt idx="122">
                  <c:v>44599</c:v>
                </c:pt>
                <c:pt idx="123">
                  <c:v>44600</c:v>
                </c:pt>
                <c:pt idx="124">
                  <c:v>44601</c:v>
                </c:pt>
                <c:pt idx="125">
                  <c:v>44602</c:v>
                </c:pt>
                <c:pt idx="126">
                  <c:v>44603</c:v>
                </c:pt>
                <c:pt idx="127">
                  <c:v>44606</c:v>
                </c:pt>
                <c:pt idx="128">
                  <c:v>44607</c:v>
                </c:pt>
                <c:pt idx="129">
                  <c:v>44608</c:v>
                </c:pt>
                <c:pt idx="130">
                  <c:v>44609</c:v>
                </c:pt>
                <c:pt idx="131">
                  <c:v>44610</c:v>
                </c:pt>
                <c:pt idx="132">
                  <c:v>44613</c:v>
                </c:pt>
                <c:pt idx="133">
                  <c:v>44614</c:v>
                </c:pt>
                <c:pt idx="134">
                  <c:v>44615</c:v>
                </c:pt>
                <c:pt idx="135">
                  <c:v>44616</c:v>
                </c:pt>
                <c:pt idx="136">
                  <c:v>44617</c:v>
                </c:pt>
                <c:pt idx="137">
                  <c:v>44622</c:v>
                </c:pt>
                <c:pt idx="138">
                  <c:v>44623</c:v>
                </c:pt>
                <c:pt idx="139">
                  <c:v>44624</c:v>
                </c:pt>
                <c:pt idx="140">
                  <c:v>44627</c:v>
                </c:pt>
                <c:pt idx="141">
                  <c:v>44628</c:v>
                </c:pt>
                <c:pt idx="142">
                  <c:v>44629</c:v>
                </c:pt>
                <c:pt idx="143">
                  <c:v>44630</c:v>
                </c:pt>
                <c:pt idx="144">
                  <c:v>44631</c:v>
                </c:pt>
                <c:pt idx="145">
                  <c:v>44634</c:v>
                </c:pt>
                <c:pt idx="146">
                  <c:v>44635</c:v>
                </c:pt>
                <c:pt idx="147">
                  <c:v>44636</c:v>
                </c:pt>
                <c:pt idx="148">
                  <c:v>44637</c:v>
                </c:pt>
                <c:pt idx="149">
                  <c:v>44638</c:v>
                </c:pt>
                <c:pt idx="150">
                  <c:v>44641</c:v>
                </c:pt>
                <c:pt idx="151">
                  <c:v>44642</c:v>
                </c:pt>
                <c:pt idx="152">
                  <c:v>44643</c:v>
                </c:pt>
                <c:pt idx="153">
                  <c:v>44644</c:v>
                </c:pt>
                <c:pt idx="154">
                  <c:v>44645</c:v>
                </c:pt>
                <c:pt idx="155">
                  <c:v>44648</c:v>
                </c:pt>
                <c:pt idx="156">
                  <c:v>44649</c:v>
                </c:pt>
                <c:pt idx="157">
                  <c:v>44650</c:v>
                </c:pt>
                <c:pt idx="158">
                  <c:v>44651</c:v>
                </c:pt>
                <c:pt idx="159">
                  <c:v>44652</c:v>
                </c:pt>
                <c:pt idx="160">
                  <c:v>44655</c:v>
                </c:pt>
                <c:pt idx="161">
                  <c:v>44656</c:v>
                </c:pt>
                <c:pt idx="162">
                  <c:v>44657</c:v>
                </c:pt>
                <c:pt idx="163">
                  <c:v>44658</c:v>
                </c:pt>
                <c:pt idx="164">
                  <c:v>44659</c:v>
                </c:pt>
                <c:pt idx="165">
                  <c:v>44662</c:v>
                </c:pt>
                <c:pt idx="166">
                  <c:v>44663</c:v>
                </c:pt>
                <c:pt idx="167">
                  <c:v>44664</c:v>
                </c:pt>
                <c:pt idx="168">
                  <c:v>44665</c:v>
                </c:pt>
                <c:pt idx="169">
                  <c:v>44669</c:v>
                </c:pt>
                <c:pt idx="170">
                  <c:v>44670</c:v>
                </c:pt>
                <c:pt idx="171">
                  <c:v>44671</c:v>
                </c:pt>
                <c:pt idx="172">
                  <c:v>44673</c:v>
                </c:pt>
                <c:pt idx="173">
                  <c:v>44676</c:v>
                </c:pt>
                <c:pt idx="174">
                  <c:v>44677</c:v>
                </c:pt>
                <c:pt idx="175">
                  <c:v>44678</c:v>
                </c:pt>
                <c:pt idx="176">
                  <c:v>44679</c:v>
                </c:pt>
                <c:pt idx="177">
                  <c:v>44680</c:v>
                </c:pt>
                <c:pt idx="178">
                  <c:v>44683</c:v>
                </c:pt>
                <c:pt idx="179">
                  <c:v>44684</c:v>
                </c:pt>
                <c:pt idx="180">
                  <c:v>44685</c:v>
                </c:pt>
                <c:pt idx="181">
                  <c:v>44686</c:v>
                </c:pt>
                <c:pt idx="182">
                  <c:v>44687</c:v>
                </c:pt>
                <c:pt idx="183">
                  <c:v>44690</c:v>
                </c:pt>
                <c:pt idx="184">
                  <c:v>44691</c:v>
                </c:pt>
                <c:pt idx="185">
                  <c:v>44692</c:v>
                </c:pt>
                <c:pt idx="186">
                  <c:v>44693</c:v>
                </c:pt>
                <c:pt idx="187">
                  <c:v>44694</c:v>
                </c:pt>
                <c:pt idx="188">
                  <c:v>44697</c:v>
                </c:pt>
                <c:pt idx="189">
                  <c:v>44698</c:v>
                </c:pt>
                <c:pt idx="190">
                  <c:v>44699</c:v>
                </c:pt>
                <c:pt idx="191">
                  <c:v>44700</c:v>
                </c:pt>
                <c:pt idx="192">
                  <c:v>44701</c:v>
                </c:pt>
                <c:pt idx="193">
                  <c:v>44704</c:v>
                </c:pt>
                <c:pt idx="194">
                  <c:v>44705</c:v>
                </c:pt>
                <c:pt idx="195">
                  <c:v>44706</c:v>
                </c:pt>
                <c:pt idx="196">
                  <c:v>44707</c:v>
                </c:pt>
                <c:pt idx="197">
                  <c:v>44708</c:v>
                </c:pt>
                <c:pt idx="198">
                  <c:v>44711</c:v>
                </c:pt>
                <c:pt idx="199">
                  <c:v>44712</c:v>
                </c:pt>
                <c:pt idx="200">
                  <c:v>44713</c:v>
                </c:pt>
                <c:pt idx="201">
                  <c:v>44714</c:v>
                </c:pt>
                <c:pt idx="202">
                  <c:v>44715</c:v>
                </c:pt>
                <c:pt idx="203">
                  <c:v>44718</c:v>
                </c:pt>
                <c:pt idx="204">
                  <c:v>44719</c:v>
                </c:pt>
                <c:pt idx="205">
                  <c:v>44720</c:v>
                </c:pt>
                <c:pt idx="206">
                  <c:v>44721</c:v>
                </c:pt>
                <c:pt idx="207">
                  <c:v>44722</c:v>
                </c:pt>
                <c:pt idx="208">
                  <c:v>44725</c:v>
                </c:pt>
                <c:pt idx="209">
                  <c:v>44726</c:v>
                </c:pt>
                <c:pt idx="210">
                  <c:v>44727</c:v>
                </c:pt>
                <c:pt idx="211">
                  <c:v>44729</c:v>
                </c:pt>
                <c:pt idx="212">
                  <c:v>44732</c:v>
                </c:pt>
                <c:pt idx="213">
                  <c:v>44733</c:v>
                </c:pt>
                <c:pt idx="214">
                  <c:v>44734</c:v>
                </c:pt>
                <c:pt idx="215">
                  <c:v>44735</c:v>
                </c:pt>
                <c:pt idx="216">
                  <c:v>44736</c:v>
                </c:pt>
                <c:pt idx="217">
                  <c:v>44739</c:v>
                </c:pt>
                <c:pt idx="218">
                  <c:v>44740</c:v>
                </c:pt>
                <c:pt idx="219">
                  <c:v>44741</c:v>
                </c:pt>
                <c:pt idx="220">
                  <c:v>44742</c:v>
                </c:pt>
                <c:pt idx="221">
                  <c:v>44743</c:v>
                </c:pt>
                <c:pt idx="222">
                  <c:v>44746</c:v>
                </c:pt>
                <c:pt idx="223">
                  <c:v>44747</c:v>
                </c:pt>
                <c:pt idx="224">
                  <c:v>44748</c:v>
                </c:pt>
                <c:pt idx="225">
                  <c:v>44749</c:v>
                </c:pt>
                <c:pt idx="226">
                  <c:v>44750</c:v>
                </c:pt>
                <c:pt idx="227">
                  <c:v>44753</c:v>
                </c:pt>
                <c:pt idx="228">
                  <c:v>44754</c:v>
                </c:pt>
                <c:pt idx="229">
                  <c:v>44755</c:v>
                </c:pt>
                <c:pt idx="230">
                  <c:v>44756</c:v>
                </c:pt>
                <c:pt idx="231">
                  <c:v>44757</c:v>
                </c:pt>
                <c:pt idx="232">
                  <c:v>44760</c:v>
                </c:pt>
                <c:pt idx="233">
                  <c:v>44761</c:v>
                </c:pt>
                <c:pt idx="234">
                  <c:v>44762</c:v>
                </c:pt>
                <c:pt idx="235">
                  <c:v>44763</c:v>
                </c:pt>
                <c:pt idx="236">
                  <c:v>44764</c:v>
                </c:pt>
                <c:pt idx="237">
                  <c:v>44767</c:v>
                </c:pt>
                <c:pt idx="238">
                  <c:v>44768</c:v>
                </c:pt>
                <c:pt idx="239">
                  <c:v>44769</c:v>
                </c:pt>
                <c:pt idx="240">
                  <c:v>44770</c:v>
                </c:pt>
                <c:pt idx="241">
                  <c:v>44771</c:v>
                </c:pt>
                <c:pt idx="242">
                  <c:v>44774</c:v>
                </c:pt>
                <c:pt idx="243">
                  <c:v>44775</c:v>
                </c:pt>
                <c:pt idx="244">
                  <c:v>44776</c:v>
                </c:pt>
                <c:pt idx="245">
                  <c:v>44777</c:v>
                </c:pt>
                <c:pt idx="246">
                  <c:v>44778</c:v>
                </c:pt>
                <c:pt idx="247">
                  <c:v>44781</c:v>
                </c:pt>
                <c:pt idx="248">
                  <c:v>44782</c:v>
                </c:pt>
                <c:pt idx="249">
                  <c:v>44783</c:v>
                </c:pt>
                <c:pt idx="250">
                  <c:v>44784</c:v>
                </c:pt>
                <c:pt idx="251">
                  <c:v>44785</c:v>
                </c:pt>
                <c:pt idx="252">
                  <c:v>44788</c:v>
                </c:pt>
              </c:numCache>
            </c:numRef>
          </c:cat>
          <c:val>
            <c:numRef>
              <c:f>'NTN-B 22 até venc'!$AK$3:$AK$255</c:f>
              <c:numCache>
                <c:formatCode>0.00</c:formatCode>
                <c:ptCount val="253"/>
                <c:pt idx="0" formatCode="General">
                  <c:v>0</c:v>
                </c:pt>
                <c:pt idx="1">
                  <c:v>4.3436268075969231E-2</c:v>
                </c:pt>
                <c:pt idx="2">
                  <c:v>6.9569730768770377E-2</c:v>
                </c:pt>
                <c:pt idx="3">
                  <c:v>9.5710014814498479E-2</c:v>
                </c:pt>
                <c:pt idx="4">
                  <c:v>0.12185714794223923</c:v>
                </c:pt>
                <c:pt idx="5">
                  <c:v>0.14801110242292914</c:v>
                </c:pt>
                <c:pt idx="6">
                  <c:v>0.1741719059856317</c:v>
                </c:pt>
                <c:pt idx="7">
                  <c:v>0.20033953090126122</c:v>
                </c:pt>
                <c:pt idx="8">
                  <c:v>0.2265139771698399</c:v>
                </c:pt>
                <c:pt idx="9">
                  <c:v>0.29446200060117</c:v>
                </c:pt>
                <c:pt idx="10">
                  <c:v>0.32588447970591794</c:v>
                </c:pt>
                <c:pt idx="11">
                  <c:v>0.35731680263300092</c:v>
                </c:pt>
                <c:pt idx="12">
                  <c:v>0.38875896938239674</c:v>
                </c:pt>
                <c:pt idx="13">
                  <c:v>0.4202109799541498</c:v>
                </c:pt>
                <c:pt idx="14">
                  <c:v>0.4516728620773014</c:v>
                </c:pt>
                <c:pt idx="15">
                  <c:v>0.48314458802274363</c:v>
                </c:pt>
                <c:pt idx="16">
                  <c:v>0.5146261577905209</c:v>
                </c:pt>
                <c:pt idx="17">
                  <c:v>0.5461176268387824</c:v>
                </c:pt>
                <c:pt idx="18">
                  <c:v>0.74743610507337355</c:v>
                </c:pt>
                <c:pt idx="19">
                  <c:v>0.78900179734608944</c:v>
                </c:pt>
                <c:pt idx="20">
                  <c:v>0.8305846539174544</c:v>
                </c:pt>
                <c:pt idx="21">
                  <c:v>0.87218464705838272</c:v>
                </c:pt>
                <c:pt idx="22">
                  <c:v>0.9138018322270236</c:v>
                </c:pt>
                <c:pt idx="23">
                  <c:v>0.96115261409868147</c:v>
                </c:pt>
                <c:pt idx="24">
                  <c:v>1.0085256624191352</c:v>
                </c:pt>
                <c:pt idx="25">
                  <c:v>1.0559208940011722</c:v>
                </c:pt>
                <c:pt idx="26">
                  <c:v>1.1033383920320272</c:v>
                </c:pt>
                <c:pt idx="27">
                  <c:v>1.1507781565116781</c:v>
                </c:pt>
                <c:pt idx="28">
                  <c:v>1.1982401319819758</c:v>
                </c:pt>
                <c:pt idx="29">
                  <c:v>1.2457244293592407</c:v>
                </c:pt>
                <c:pt idx="30">
                  <c:v>1.3848666915335484</c:v>
                </c:pt>
                <c:pt idx="31">
                  <c:v>1.4439041979135592</c:v>
                </c:pt>
                <c:pt idx="32">
                  <c:v>1.5029760883490395</c:v>
                </c:pt>
                <c:pt idx="33">
                  <c:v>1.5620823905690084</c:v>
                </c:pt>
                <c:pt idx="34">
                  <c:v>1.6212231045734882</c:v>
                </c:pt>
                <c:pt idx="35">
                  <c:v>1.6803982303624787</c:v>
                </c:pt>
                <c:pt idx="36">
                  <c:v>1.7396078511232371</c:v>
                </c:pt>
                <c:pt idx="37">
                  <c:v>1.798851911397592</c:v>
                </c:pt>
                <c:pt idx="38">
                  <c:v>1.8581304943727561</c:v>
                </c:pt>
                <c:pt idx="39">
                  <c:v>1.8603581097710542</c:v>
                </c:pt>
                <c:pt idx="40">
                  <c:v>1.9163135847041213</c:v>
                </c:pt>
                <c:pt idx="41">
                  <c:v>1.9722997834544786</c:v>
                </c:pt>
                <c:pt idx="42">
                  <c:v>2.0283167614802533</c:v>
                </c:pt>
                <c:pt idx="43">
                  <c:v>2.084364491052404</c:v>
                </c:pt>
                <c:pt idx="44">
                  <c:v>2.1199757522531781</c:v>
                </c:pt>
                <c:pt idx="45">
                  <c:v>2.1555994360804132</c:v>
                </c:pt>
                <c:pt idx="46">
                  <c:v>2.1912355425341312</c:v>
                </c:pt>
                <c:pt idx="47">
                  <c:v>2.2268840993433958</c:v>
                </c:pt>
                <c:pt idx="48">
                  <c:v>2.2625450787791435</c:v>
                </c:pt>
                <c:pt idx="49">
                  <c:v>2.2982184808413741</c:v>
                </c:pt>
                <c:pt idx="50">
                  <c:v>2.3339043609882371</c:v>
                </c:pt>
                <c:pt idx="51">
                  <c:v>2.503659524136137</c:v>
                </c:pt>
                <c:pt idx="52">
                  <c:v>2.5561923713698809</c:v>
                </c:pt>
                <c:pt idx="53">
                  <c:v>2.6087521158082883</c:v>
                </c:pt>
                <c:pt idx="54">
                  <c:v>2.6613388129095084</c:v>
                </c:pt>
                <c:pt idx="55">
                  <c:v>2.7139524349444555</c:v>
                </c:pt>
                <c:pt idx="56">
                  <c:v>2.766593037371301</c:v>
                </c:pt>
                <c:pt idx="57">
                  <c:v>2.8192606201900228</c:v>
                </c:pt>
                <c:pt idx="58">
                  <c:v>2.8719552111297064</c:v>
                </c:pt>
                <c:pt idx="59">
                  <c:v>2.9246767824613107</c:v>
                </c:pt>
                <c:pt idx="60">
                  <c:v>3.1679605844258774</c:v>
                </c:pt>
                <c:pt idx="61">
                  <c:v>3.2320585364363996</c:v>
                </c:pt>
                <c:pt idx="62">
                  <c:v>3.296196335130519</c:v>
                </c:pt>
                <c:pt idx="63">
                  <c:v>3.3603739527791499</c:v>
                </c:pt>
                <c:pt idx="64">
                  <c:v>3.4088727184373058</c:v>
                </c:pt>
                <c:pt idx="65">
                  <c:v>3.4573942773967303</c:v>
                </c:pt>
                <c:pt idx="66">
                  <c:v>3.50593860192836</c:v>
                </c:pt>
                <c:pt idx="67">
                  <c:v>3.5545056920321727</c:v>
                </c:pt>
                <c:pt idx="68">
                  <c:v>3.6030955477081905</c:v>
                </c:pt>
                <c:pt idx="69">
                  <c:v>3.6517082521436262</c:v>
                </c:pt>
                <c:pt idx="70">
                  <c:v>3.7003437221512447</c:v>
                </c:pt>
                <c:pt idx="71">
                  <c:v>3.7842147243666746</c:v>
                </c:pt>
                <c:pt idx="72">
                  <c:v>3.8373168772796618</c:v>
                </c:pt>
                <c:pt idx="73">
                  <c:v>3.8904462046880806</c:v>
                </c:pt>
                <c:pt idx="74">
                  <c:v>3.943602706591931</c:v>
                </c:pt>
                <c:pt idx="75">
                  <c:v>3.9967864107202766</c:v>
                </c:pt>
                <c:pt idx="76">
                  <c:v>4.0499973170731174</c:v>
                </c:pt>
                <c:pt idx="77">
                  <c:v>4.1032354811086469</c:v>
                </c:pt>
                <c:pt idx="78">
                  <c:v>4.1565008473686715</c:v>
                </c:pt>
                <c:pt idx="79">
                  <c:v>4.2097934990404262</c:v>
                </c:pt>
                <c:pt idx="80">
                  <c:v>4.2631134083948474</c:v>
                </c:pt>
                <c:pt idx="81">
                  <c:v>4.2015147058206193</c:v>
                </c:pt>
                <c:pt idx="82">
                  <c:v>4.2484449485109765</c:v>
                </c:pt>
                <c:pt idx="83">
                  <c:v>4.2953963207579715</c:v>
                </c:pt>
                <c:pt idx="84">
                  <c:v>4.3423688780197756</c:v>
                </c:pt>
                <c:pt idx="85">
                  <c:v>4.373568748094625</c:v>
                </c:pt>
                <c:pt idx="86">
                  <c:v>4.404777935139359</c:v>
                </c:pt>
                <c:pt idx="87">
                  <c:v>4.4359964668830187</c:v>
                </c:pt>
                <c:pt idx="88">
                  <c:v>4.4672243433256043</c:v>
                </c:pt>
                <c:pt idx="89">
                  <c:v>4.4984615644671155</c:v>
                </c:pt>
                <c:pt idx="90">
                  <c:v>4.5297081025785113</c:v>
                </c:pt>
                <c:pt idx="91">
                  <c:v>4.53883526690817</c:v>
                </c:pt>
                <c:pt idx="92">
                  <c:v>4.5669320868957586</c:v>
                </c:pt>
                <c:pt idx="93">
                  <c:v>4.5950364214631945</c:v>
                </c:pt>
                <c:pt idx="94">
                  <c:v>4.6231483537977347</c:v>
                </c:pt>
                <c:pt idx="95">
                  <c:v>4.6512678284411857</c:v>
                </c:pt>
                <c:pt idx="96">
                  <c:v>4.6793948453935919</c:v>
                </c:pt>
                <c:pt idx="97">
                  <c:v>4.7075294323839945</c:v>
                </c:pt>
                <c:pt idx="98">
                  <c:v>4.7356715894124157</c:v>
                </c:pt>
                <c:pt idx="99">
                  <c:v>4.76382128874977</c:v>
                </c:pt>
                <c:pt idx="100">
                  <c:v>4.7919785858542285</c:v>
                </c:pt>
                <c:pt idx="101">
                  <c:v>4.8201434252676201</c:v>
                </c:pt>
                <c:pt idx="102">
                  <c:v>4.8483158347190081</c:v>
                </c:pt>
                <c:pt idx="103">
                  <c:v>4.9711644912664443</c:v>
                </c:pt>
                <c:pt idx="104">
                  <c:v>5.0043637664361373</c:v>
                </c:pt>
                <c:pt idx="105">
                  <c:v>5.0375735231969143</c:v>
                </c:pt>
                <c:pt idx="106">
                  <c:v>5.0707938170069466</c:v>
                </c:pt>
                <c:pt idx="107">
                  <c:v>5.1040245924080629</c:v>
                </c:pt>
                <c:pt idx="108">
                  <c:v>5.1264987597296141</c:v>
                </c:pt>
                <c:pt idx="109">
                  <c:v>5.1489777241814583</c:v>
                </c:pt>
                <c:pt idx="110">
                  <c:v>5.1714615134927033</c:v>
                </c:pt>
                <c:pt idx="111">
                  <c:v>5.1939500999342636</c:v>
                </c:pt>
                <c:pt idx="112">
                  <c:v>5.2164434835061391</c:v>
                </c:pt>
                <c:pt idx="113">
                  <c:v>5.2389416919374154</c:v>
                </c:pt>
                <c:pt idx="114">
                  <c:v>5.2614447252280705</c:v>
                </c:pt>
                <c:pt idx="115">
                  <c:v>5.3238687560491993</c:v>
                </c:pt>
                <c:pt idx="116">
                  <c:v>5.3513815739467452</c:v>
                </c:pt>
                <c:pt idx="117">
                  <c:v>5.3789016014043067</c:v>
                </c:pt>
                <c:pt idx="118">
                  <c:v>5.4064288106927982</c:v>
                </c:pt>
                <c:pt idx="119">
                  <c:v>5.4339632018122197</c:v>
                </c:pt>
                <c:pt idx="120">
                  <c:v>5.4615048024916568</c:v>
                </c:pt>
                <c:pt idx="121">
                  <c:v>5.4890535850020461</c:v>
                </c:pt>
                <c:pt idx="122">
                  <c:v>5.5166095770724288</c:v>
                </c:pt>
                <c:pt idx="123">
                  <c:v>5.5441727509737415</c:v>
                </c:pt>
                <c:pt idx="124">
                  <c:v>5.5632682966410885</c:v>
                </c:pt>
                <c:pt idx="125">
                  <c:v>5.5903450470742078</c:v>
                </c:pt>
                <c:pt idx="126">
                  <c:v>5.6174287297765968</c:v>
                </c:pt>
                <c:pt idx="127">
                  <c:v>5.6445193724772746</c:v>
                </c:pt>
                <c:pt idx="128">
                  <c:v>5.6716169751762857</c:v>
                </c:pt>
                <c:pt idx="129">
                  <c:v>5.7236473715353675</c:v>
                </c:pt>
                <c:pt idx="130">
                  <c:v>5.7757034172906119</c:v>
                </c:pt>
                <c:pt idx="131">
                  <c:v>5.827785056983914</c:v>
                </c:pt>
                <c:pt idx="132">
                  <c:v>5.8798923738024866</c:v>
                </c:pt>
                <c:pt idx="133">
                  <c:v>5.932025340017244</c:v>
                </c:pt>
                <c:pt idx="134">
                  <c:v>5.9841839556282084</c:v>
                </c:pt>
                <c:pt idx="135">
                  <c:v>6.0568015001629227</c:v>
                </c:pt>
                <c:pt idx="136">
                  <c:v>6.1119423502728143</c:v>
                </c:pt>
                <c:pt idx="137">
                  <c:v>6.1671118722482987</c:v>
                </c:pt>
                <c:pt idx="138">
                  <c:v>6.2223100938184395</c:v>
                </c:pt>
                <c:pt idx="139">
                  <c:v>6.2775369872541731</c:v>
                </c:pt>
                <c:pt idx="140">
                  <c:v>6.3327926080136487</c:v>
                </c:pt>
                <c:pt idx="141">
                  <c:v>6.3880769560968442</c:v>
                </c:pt>
                <c:pt idx="142">
                  <c:v>6.4433900592328675</c:v>
                </c:pt>
                <c:pt idx="143">
                  <c:v>6.4987319174216962</c:v>
                </c:pt>
                <c:pt idx="144">
                  <c:v>6.6198407130347192</c:v>
                </c:pt>
                <c:pt idx="145">
                  <c:v>6.6793864379374179</c:v>
                </c:pt>
                <c:pt idx="146">
                  <c:v>6.7389654100033836</c:v>
                </c:pt>
                <c:pt idx="147">
                  <c:v>6.7823942189576547</c:v>
                </c:pt>
                <c:pt idx="148">
                  <c:v>6.8258407190630255</c:v>
                </c:pt>
                <c:pt idx="149">
                  <c:v>6.8693049103194959</c:v>
                </c:pt>
                <c:pt idx="150">
                  <c:v>6.9127867649980024</c:v>
                </c:pt>
                <c:pt idx="151">
                  <c:v>6.9562863108276085</c:v>
                </c:pt>
                <c:pt idx="152">
                  <c:v>6.9998035478083143</c:v>
                </c:pt>
                <c:pt idx="153">
                  <c:v>7.0433385036692275</c:v>
                </c:pt>
                <c:pt idx="154">
                  <c:v>7.0868911784103039</c:v>
                </c:pt>
                <c:pt idx="155">
                  <c:v>7.2715198579662577</c:v>
                </c:pt>
                <c:pt idx="156">
                  <c:v>7.3308563669832294</c:v>
                </c:pt>
                <c:pt idx="157">
                  <c:v>7.3902256794982524</c:v>
                </c:pt>
                <c:pt idx="158">
                  <c:v>7.4496278232403901</c:v>
                </c:pt>
                <c:pt idx="159">
                  <c:v>7.5090628259387504</c:v>
                </c:pt>
                <c:pt idx="160">
                  <c:v>7.5685307153223969</c:v>
                </c:pt>
                <c:pt idx="161">
                  <c:v>7.6280315191204151</c:v>
                </c:pt>
                <c:pt idx="162">
                  <c:v>7.6875652096036973</c:v>
                </c:pt>
                <c:pt idx="163">
                  <c:v>7.7471318422304369</c:v>
                </c:pt>
                <c:pt idx="164">
                  <c:v>8.0899041339536062</c:v>
                </c:pt>
                <c:pt idx="165">
                  <c:v>8.1654556366642428</c:v>
                </c:pt>
                <c:pt idx="166">
                  <c:v>8.2410599355374092</c:v>
                </c:pt>
                <c:pt idx="167">
                  <c:v>8.3167170860313</c:v>
                </c:pt>
                <c:pt idx="168">
                  <c:v>8.3924271158749786</c:v>
                </c:pt>
                <c:pt idx="169">
                  <c:v>8.468190080526572</c:v>
                </c:pt>
                <c:pt idx="170">
                  <c:v>8.5114219021180446</c:v>
                </c:pt>
                <c:pt idx="171">
                  <c:v>8.554670998924486</c:v>
                </c:pt>
                <c:pt idx="172">
                  <c:v>8.5979373154877017</c:v>
                </c:pt>
                <c:pt idx="173">
                  <c:v>8.6412208795367818</c:v>
                </c:pt>
                <c:pt idx="174">
                  <c:v>8.684521691071744</c:v>
                </c:pt>
                <c:pt idx="175">
                  <c:v>8.7278397500925919</c:v>
                </c:pt>
                <c:pt idx="176">
                  <c:v>8.8427231460934905</c:v>
                </c:pt>
                <c:pt idx="177">
                  <c:v>8.8963333234256083</c:v>
                </c:pt>
                <c:pt idx="178">
                  <c:v>8.9499699265681123</c:v>
                </c:pt>
                <c:pt idx="179">
                  <c:v>9.0036329277918714</c:v>
                </c:pt>
                <c:pt idx="180">
                  <c:v>9.0573223825550553</c:v>
                </c:pt>
                <c:pt idx="181">
                  <c:v>9.1110382631286022</c:v>
                </c:pt>
                <c:pt idx="182">
                  <c:v>9.1647806249706356</c:v>
                </c:pt>
                <c:pt idx="183">
                  <c:v>9.2185494403520973</c:v>
                </c:pt>
                <c:pt idx="184">
                  <c:v>9.2723447370020686</c:v>
                </c:pt>
                <c:pt idx="185">
                  <c:v>9.4356209181289721</c:v>
                </c:pt>
                <c:pt idx="186">
                  <c:v>9.496371055489794</c:v>
                </c:pt>
                <c:pt idx="187">
                  <c:v>9.5571549114082277</c:v>
                </c:pt>
                <c:pt idx="188">
                  <c:v>9.6179725136133385</c:v>
                </c:pt>
                <c:pt idx="189">
                  <c:v>9.6408424580504359</c:v>
                </c:pt>
                <c:pt idx="190">
                  <c:v>9.663717171888786</c:v>
                </c:pt>
                <c:pt idx="191">
                  <c:v>9.6865966828574521</c:v>
                </c:pt>
                <c:pt idx="192">
                  <c:v>9.7094809354982825</c:v>
                </c:pt>
                <c:pt idx="193">
                  <c:v>9.7323699852694077</c:v>
                </c:pt>
                <c:pt idx="194">
                  <c:v>9.7552638044417819</c:v>
                </c:pt>
                <c:pt idx="195">
                  <c:v>9.8233427923036132</c:v>
                </c:pt>
                <c:pt idx="196">
                  <c:v>9.8527127928602187</c:v>
                </c:pt>
                <c:pt idx="197">
                  <c:v>9.882090640745588</c:v>
                </c:pt>
                <c:pt idx="198">
                  <c:v>9.9114763636888537</c:v>
                </c:pt>
                <c:pt idx="199">
                  <c:v>9.940869933960883</c:v>
                </c:pt>
                <c:pt idx="200">
                  <c:v>9.9702713792907627</c:v>
                </c:pt>
                <c:pt idx="201">
                  <c:v>9.9996806719494291</c:v>
                </c:pt>
                <c:pt idx="202">
                  <c:v>10.029097839665969</c:v>
                </c:pt>
                <c:pt idx="203">
                  <c:v>10.058522882440357</c:v>
                </c:pt>
                <c:pt idx="204">
                  <c:v>10.087955772543534</c:v>
                </c:pt>
                <c:pt idx="205">
                  <c:v>10.117396537704559</c:v>
                </c:pt>
                <c:pt idx="206">
                  <c:v>10.039330174087313</c:v>
                </c:pt>
                <c:pt idx="207">
                  <c:v>10.062786366669707</c:v>
                </c:pt>
                <c:pt idx="208">
                  <c:v>10.08624755048595</c:v>
                </c:pt>
                <c:pt idx="209">
                  <c:v>10.109713753265126</c:v>
                </c:pt>
                <c:pt idx="210">
                  <c:v>10.133184947278174</c:v>
                </c:pt>
                <c:pt idx="211">
                  <c:v>10.166647454575539</c:v>
                </c:pt>
                <c:pt idx="212">
                  <c:v>10.200120166173242</c:v>
                </c:pt>
                <c:pt idx="213">
                  <c:v>10.233603026613114</c:v>
                </c:pt>
                <c:pt idx="214">
                  <c:v>10.267096063624216</c:v>
                </c:pt>
                <c:pt idx="215">
                  <c:v>10.300599304935631</c:v>
                </c:pt>
                <c:pt idx="216">
                  <c:v>10.334112695089237</c:v>
                </c:pt>
                <c:pt idx="217">
                  <c:v>10.400526191401106</c:v>
                </c:pt>
                <c:pt idx="218">
                  <c:v>10.438770744396187</c:v>
                </c:pt>
                <c:pt idx="219">
                  <c:v>10.477028551890077</c:v>
                </c:pt>
                <c:pt idx="220">
                  <c:v>10.515299613882757</c:v>
                </c:pt>
                <c:pt idx="221">
                  <c:v>10.553583902645137</c:v>
                </c:pt>
                <c:pt idx="222">
                  <c:v>10.591881473635389</c:v>
                </c:pt>
                <c:pt idx="223">
                  <c:v>10.630192326853516</c:v>
                </c:pt>
                <c:pt idx="224">
                  <c:v>10.66851643457043</c:v>
                </c:pt>
                <c:pt idx="225">
                  <c:v>10.706853824515218</c:v>
                </c:pt>
                <c:pt idx="226">
                  <c:v>10.694989828017798</c:v>
                </c:pt>
                <c:pt idx="227">
                  <c:v>10.730197631148641</c:v>
                </c:pt>
                <c:pt idx="228">
                  <c:v>10.765416636826597</c:v>
                </c:pt>
                <c:pt idx="229">
                  <c:v>10.80064684505162</c:v>
                </c:pt>
                <c:pt idx="230">
                  <c:v>10.835888255823756</c:v>
                </c:pt>
                <c:pt idx="231">
                  <c:v>10.871140896872067</c:v>
                </c:pt>
                <c:pt idx="232">
                  <c:v>10.837779351143961</c:v>
                </c:pt>
                <c:pt idx="233">
                  <c:v>10.804427843341703</c:v>
                </c:pt>
                <c:pt idx="234">
                  <c:v>10.771086373465311</c:v>
                </c:pt>
                <c:pt idx="235">
                  <c:v>10.737754941514787</c:v>
                </c:pt>
                <c:pt idx="236">
                  <c:v>10.704433547490133</c:v>
                </c:pt>
                <c:pt idx="237">
                  <c:v>10.671122191391325</c:v>
                </c:pt>
                <c:pt idx="238">
                  <c:v>10.637820817760236</c:v>
                </c:pt>
                <c:pt idx="239">
                  <c:v>10.591807658832476</c:v>
                </c:pt>
                <c:pt idx="240">
                  <c:v>10.556940507412204</c:v>
                </c:pt>
                <c:pt idx="241">
                  <c:v>10.522084364435447</c:v>
                </c:pt>
                <c:pt idx="242">
                  <c:v>10.487239229902269</c:v>
                </c:pt>
                <c:pt idx="243">
                  <c:v>10.452405048354496</c:v>
                </c:pt>
                <c:pt idx="244">
                  <c:v>10.41758187525026</c:v>
                </c:pt>
                <c:pt idx="245">
                  <c:v>10.382769655131451</c:v>
                </c:pt>
                <c:pt idx="246">
                  <c:v>10.347968443456178</c:v>
                </c:pt>
                <c:pt idx="247">
                  <c:v>10.313178184766315</c:v>
                </c:pt>
                <c:pt idx="248">
                  <c:v>10.26042225710837</c:v>
                </c:pt>
                <c:pt idx="249">
                  <c:v>10.22460258416511</c:v>
                </c:pt>
                <c:pt idx="250">
                  <c:v>10.188794529705113</c:v>
                </c:pt>
                <c:pt idx="251">
                  <c:v>10.152998121457447</c:v>
                </c:pt>
                <c:pt idx="252">
                  <c:v>10.117213359422085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E0-4B7E-9AD5-19284175231B}"/>
            </c:ext>
          </c:extLst>
        </c:ser>
        <c:ser>
          <c:idx val="4"/>
          <c:order val="5"/>
          <c:tx>
            <c:strRef>
              <c:f>'NTN-B 22 até venc'!$V$2</c:f>
              <c:strCache>
                <c:ptCount val="1"/>
                <c:pt idx="0">
                  <c:v>Ret Curva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'NTN-B 22 até venc'!$B$3:$B$739</c:f>
              <c:numCache>
                <c:formatCode>m/d/yyyy</c:formatCode>
                <c:ptCount val="737"/>
                <c:pt idx="0">
                  <c:v>44421</c:v>
                </c:pt>
                <c:pt idx="1">
                  <c:v>44424</c:v>
                </c:pt>
                <c:pt idx="2">
                  <c:v>44425</c:v>
                </c:pt>
                <c:pt idx="3">
                  <c:v>44426</c:v>
                </c:pt>
                <c:pt idx="4">
                  <c:v>44427</c:v>
                </c:pt>
                <c:pt idx="5">
                  <c:v>44428</c:v>
                </c:pt>
                <c:pt idx="6">
                  <c:v>44431</c:v>
                </c:pt>
                <c:pt idx="7">
                  <c:v>44432</c:v>
                </c:pt>
                <c:pt idx="8">
                  <c:v>44433</c:v>
                </c:pt>
                <c:pt idx="9">
                  <c:v>44434</c:v>
                </c:pt>
                <c:pt idx="10">
                  <c:v>44435</c:v>
                </c:pt>
                <c:pt idx="11">
                  <c:v>44438</c:v>
                </c:pt>
                <c:pt idx="12">
                  <c:v>44439</c:v>
                </c:pt>
                <c:pt idx="13">
                  <c:v>44440</c:v>
                </c:pt>
                <c:pt idx="14">
                  <c:v>44441</c:v>
                </c:pt>
                <c:pt idx="15">
                  <c:v>44442</c:v>
                </c:pt>
                <c:pt idx="16">
                  <c:v>44445</c:v>
                </c:pt>
                <c:pt idx="17">
                  <c:v>44447</c:v>
                </c:pt>
                <c:pt idx="18">
                  <c:v>44448</c:v>
                </c:pt>
                <c:pt idx="19">
                  <c:v>44449</c:v>
                </c:pt>
                <c:pt idx="20">
                  <c:v>44452</c:v>
                </c:pt>
                <c:pt idx="21">
                  <c:v>44453</c:v>
                </c:pt>
                <c:pt idx="22">
                  <c:v>44454</c:v>
                </c:pt>
                <c:pt idx="23">
                  <c:v>44455</c:v>
                </c:pt>
                <c:pt idx="24">
                  <c:v>44456</c:v>
                </c:pt>
                <c:pt idx="25">
                  <c:v>44459</c:v>
                </c:pt>
                <c:pt idx="26">
                  <c:v>44460</c:v>
                </c:pt>
                <c:pt idx="27">
                  <c:v>44461</c:v>
                </c:pt>
                <c:pt idx="28">
                  <c:v>44462</c:v>
                </c:pt>
                <c:pt idx="29">
                  <c:v>44463</c:v>
                </c:pt>
                <c:pt idx="30">
                  <c:v>44466</c:v>
                </c:pt>
                <c:pt idx="31">
                  <c:v>44467</c:v>
                </c:pt>
                <c:pt idx="32">
                  <c:v>44468</c:v>
                </c:pt>
                <c:pt idx="33">
                  <c:v>44469</c:v>
                </c:pt>
                <c:pt idx="34">
                  <c:v>44470</c:v>
                </c:pt>
                <c:pt idx="35">
                  <c:v>44473</c:v>
                </c:pt>
                <c:pt idx="36">
                  <c:v>44474</c:v>
                </c:pt>
                <c:pt idx="37">
                  <c:v>44475</c:v>
                </c:pt>
                <c:pt idx="38">
                  <c:v>44476</c:v>
                </c:pt>
                <c:pt idx="39">
                  <c:v>44477</c:v>
                </c:pt>
                <c:pt idx="40">
                  <c:v>44480</c:v>
                </c:pt>
                <c:pt idx="41">
                  <c:v>44482</c:v>
                </c:pt>
                <c:pt idx="42">
                  <c:v>44483</c:v>
                </c:pt>
                <c:pt idx="43">
                  <c:v>44484</c:v>
                </c:pt>
                <c:pt idx="44">
                  <c:v>44487</c:v>
                </c:pt>
                <c:pt idx="45">
                  <c:v>44488</c:v>
                </c:pt>
                <c:pt idx="46">
                  <c:v>44489</c:v>
                </c:pt>
                <c:pt idx="47">
                  <c:v>44490</c:v>
                </c:pt>
                <c:pt idx="48">
                  <c:v>44491</c:v>
                </c:pt>
                <c:pt idx="49">
                  <c:v>44494</c:v>
                </c:pt>
                <c:pt idx="50">
                  <c:v>44495</c:v>
                </c:pt>
                <c:pt idx="51">
                  <c:v>44496</c:v>
                </c:pt>
                <c:pt idx="52">
                  <c:v>44497</c:v>
                </c:pt>
                <c:pt idx="53">
                  <c:v>44498</c:v>
                </c:pt>
                <c:pt idx="54">
                  <c:v>44501</c:v>
                </c:pt>
                <c:pt idx="55">
                  <c:v>44503</c:v>
                </c:pt>
                <c:pt idx="56">
                  <c:v>44504</c:v>
                </c:pt>
                <c:pt idx="57">
                  <c:v>44505</c:v>
                </c:pt>
                <c:pt idx="58">
                  <c:v>44508</c:v>
                </c:pt>
                <c:pt idx="59">
                  <c:v>44509</c:v>
                </c:pt>
                <c:pt idx="60">
                  <c:v>44510</c:v>
                </c:pt>
                <c:pt idx="61">
                  <c:v>44511</c:v>
                </c:pt>
                <c:pt idx="62">
                  <c:v>44512</c:v>
                </c:pt>
                <c:pt idx="63">
                  <c:v>44516</c:v>
                </c:pt>
                <c:pt idx="64">
                  <c:v>44517</c:v>
                </c:pt>
                <c:pt idx="65">
                  <c:v>44518</c:v>
                </c:pt>
                <c:pt idx="66">
                  <c:v>44519</c:v>
                </c:pt>
                <c:pt idx="67">
                  <c:v>44522</c:v>
                </c:pt>
                <c:pt idx="68">
                  <c:v>44523</c:v>
                </c:pt>
                <c:pt idx="69">
                  <c:v>44524</c:v>
                </c:pt>
                <c:pt idx="70">
                  <c:v>44525</c:v>
                </c:pt>
                <c:pt idx="71">
                  <c:v>44526</c:v>
                </c:pt>
                <c:pt idx="72">
                  <c:v>44529</c:v>
                </c:pt>
                <c:pt idx="73">
                  <c:v>44530</c:v>
                </c:pt>
                <c:pt idx="74">
                  <c:v>44531</c:v>
                </c:pt>
                <c:pt idx="75">
                  <c:v>44532</c:v>
                </c:pt>
                <c:pt idx="76">
                  <c:v>44533</c:v>
                </c:pt>
                <c:pt idx="77">
                  <c:v>44536</c:v>
                </c:pt>
                <c:pt idx="78">
                  <c:v>44537</c:v>
                </c:pt>
                <c:pt idx="79">
                  <c:v>44538</c:v>
                </c:pt>
                <c:pt idx="80">
                  <c:v>44539</c:v>
                </c:pt>
                <c:pt idx="81">
                  <c:v>44540</c:v>
                </c:pt>
                <c:pt idx="82">
                  <c:v>44543</c:v>
                </c:pt>
                <c:pt idx="83">
                  <c:v>44544</c:v>
                </c:pt>
                <c:pt idx="84">
                  <c:v>44545</c:v>
                </c:pt>
                <c:pt idx="85">
                  <c:v>44546</c:v>
                </c:pt>
                <c:pt idx="86">
                  <c:v>44547</c:v>
                </c:pt>
                <c:pt idx="87">
                  <c:v>44550</c:v>
                </c:pt>
                <c:pt idx="88">
                  <c:v>44551</c:v>
                </c:pt>
                <c:pt idx="89">
                  <c:v>44552</c:v>
                </c:pt>
                <c:pt idx="90">
                  <c:v>44553</c:v>
                </c:pt>
                <c:pt idx="91">
                  <c:v>44554</c:v>
                </c:pt>
                <c:pt idx="92">
                  <c:v>44557</c:v>
                </c:pt>
                <c:pt idx="93">
                  <c:v>44558</c:v>
                </c:pt>
                <c:pt idx="94">
                  <c:v>44559</c:v>
                </c:pt>
                <c:pt idx="95">
                  <c:v>44560</c:v>
                </c:pt>
                <c:pt idx="96">
                  <c:v>44561</c:v>
                </c:pt>
                <c:pt idx="97">
                  <c:v>44564</c:v>
                </c:pt>
                <c:pt idx="98">
                  <c:v>44565</c:v>
                </c:pt>
                <c:pt idx="99">
                  <c:v>44566</c:v>
                </c:pt>
                <c:pt idx="100">
                  <c:v>44567</c:v>
                </c:pt>
                <c:pt idx="101">
                  <c:v>44568</c:v>
                </c:pt>
                <c:pt idx="102">
                  <c:v>44571</c:v>
                </c:pt>
                <c:pt idx="103">
                  <c:v>44572</c:v>
                </c:pt>
                <c:pt idx="104">
                  <c:v>44573</c:v>
                </c:pt>
                <c:pt idx="105">
                  <c:v>44574</c:v>
                </c:pt>
                <c:pt idx="106">
                  <c:v>44575</c:v>
                </c:pt>
                <c:pt idx="107">
                  <c:v>44578</c:v>
                </c:pt>
                <c:pt idx="108">
                  <c:v>44579</c:v>
                </c:pt>
                <c:pt idx="109">
                  <c:v>44580</c:v>
                </c:pt>
                <c:pt idx="110">
                  <c:v>44581</c:v>
                </c:pt>
                <c:pt idx="111">
                  <c:v>44582</c:v>
                </c:pt>
                <c:pt idx="112">
                  <c:v>44585</c:v>
                </c:pt>
                <c:pt idx="113">
                  <c:v>44586</c:v>
                </c:pt>
                <c:pt idx="114">
                  <c:v>44587</c:v>
                </c:pt>
                <c:pt idx="115">
                  <c:v>44588</c:v>
                </c:pt>
                <c:pt idx="116">
                  <c:v>44589</c:v>
                </c:pt>
                <c:pt idx="117">
                  <c:v>44592</c:v>
                </c:pt>
                <c:pt idx="118">
                  <c:v>44593</c:v>
                </c:pt>
                <c:pt idx="119">
                  <c:v>44594</c:v>
                </c:pt>
                <c:pt idx="120">
                  <c:v>44595</c:v>
                </c:pt>
                <c:pt idx="121">
                  <c:v>44596</c:v>
                </c:pt>
                <c:pt idx="122">
                  <c:v>44599</c:v>
                </c:pt>
                <c:pt idx="123">
                  <c:v>44600</c:v>
                </c:pt>
                <c:pt idx="124">
                  <c:v>44601</c:v>
                </c:pt>
                <c:pt idx="125">
                  <c:v>44602</c:v>
                </c:pt>
                <c:pt idx="126">
                  <c:v>44603</c:v>
                </c:pt>
                <c:pt idx="127">
                  <c:v>44606</c:v>
                </c:pt>
                <c:pt idx="128">
                  <c:v>44607</c:v>
                </c:pt>
                <c:pt idx="129">
                  <c:v>44608</c:v>
                </c:pt>
                <c:pt idx="130">
                  <c:v>44609</c:v>
                </c:pt>
                <c:pt idx="131">
                  <c:v>44610</c:v>
                </c:pt>
                <c:pt idx="132">
                  <c:v>44613</c:v>
                </c:pt>
                <c:pt idx="133">
                  <c:v>44614</c:v>
                </c:pt>
                <c:pt idx="134">
                  <c:v>44615</c:v>
                </c:pt>
                <c:pt idx="135">
                  <c:v>44616</c:v>
                </c:pt>
                <c:pt idx="136">
                  <c:v>44617</c:v>
                </c:pt>
                <c:pt idx="137">
                  <c:v>44622</c:v>
                </c:pt>
                <c:pt idx="138">
                  <c:v>44623</c:v>
                </c:pt>
                <c:pt idx="139">
                  <c:v>44624</c:v>
                </c:pt>
                <c:pt idx="140">
                  <c:v>44627</c:v>
                </c:pt>
                <c:pt idx="141">
                  <c:v>44628</c:v>
                </c:pt>
                <c:pt idx="142">
                  <c:v>44629</c:v>
                </c:pt>
                <c:pt idx="143">
                  <c:v>44630</c:v>
                </c:pt>
                <c:pt idx="144">
                  <c:v>44631</c:v>
                </c:pt>
                <c:pt idx="145">
                  <c:v>44634</c:v>
                </c:pt>
                <c:pt idx="146">
                  <c:v>44635</c:v>
                </c:pt>
                <c:pt idx="147">
                  <c:v>44636</c:v>
                </c:pt>
                <c:pt idx="148">
                  <c:v>44637</c:v>
                </c:pt>
                <c:pt idx="149">
                  <c:v>44638</c:v>
                </c:pt>
                <c:pt idx="150">
                  <c:v>44641</c:v>
                </c:pt>
                <c:pt idx="151">
                  <c:v>44642</c:v>
                </c:pt>
                <c:pt idx="152">
                  <c:v>44643</c:v>
                </c:pt>
                <c:pt idx="153">
                  <c:v>44644</c:v>
                </c:pt>
                <c:pt idx="154">
                  <c:v>44645</c:v>
                </c:pt>
                <c:pt idx="155">
                  <c:v>44648</c:v>
                </c:pt>
                <c:pt idx="156">
                  <c:v>44649</c:v>
                </c:pt>
                <c:pt idx="157">
                  <c:v>44650</c:v>
                </c:pt>
                <c:pt idx="158">
                  <c:v>44651</c:v>
                </c:pt>
                <c:pt idx="159">
                  <c:v>44652</c:v>
                </c:pt>
                <c:pt idx="160">
                  <c:v>44655</c:v>
                </c:pt>
                <c:pt idx="161">
                  <c:v>44656</c:v>
                </c:pt>
                <c:pt idx="162">
                  <c:v>44657</c:v>
                </c:pt>
                <c:pt idx="163">
                  <c:v>44658</c:v>
                </c:pt>
                <c:pt idx="164">
                  <c:v>44659</c:v>
                </c:pt>
                <c:pt idx="165">
                  <c:v>44662</c:v>
                </c:pt>
                <c:pt idx="166">
                  <c:v>44663</c:v>
                </c:pt>
                <c:pt idx="167">
                  <c:v>44664</c:v>
                </c:pt>
                <c:pt idx="168">
                  <c:v>44665</c:v>
                </c:pt>
                <c:pt idx="169">
                  <c:v>44669</c:v>
                </c:pt>
                <c:pt idx="170">
                  <c:v>44670</c:v>
                </c:pt>
                <c:pt idx="171">
                  <c:v>44671</c:v>
                </c:pt>
                <c:pt idx="172">
                  <c:v>44673</c:v>
                </c:pt>
                <c:pt idx="173">
                  <c:v>44676</c:v>
                </c:pt>
                <c:pt idx="174">
                  <c:v>44677</c:v>
                </c:pt>
                <c:pt idx="175">
                  <c:v>44678</c:v>
                </c:pt>
                <c:pt idx="176">
                  <c:v>44679</c:v>
                </c:pt>
                <c:pt idx="177">
                  <c:v>44680</c:v>
                </c:pt>
                <c:pt idx="178">
                  <c:v>44683</c:v>
                </c:pt>
                <c:pt idx="179">
                  <c:v>44684</c:v>
                </c:pt>
                <c:pt idx="180">
                  <c:v>44685</c:v>
                </c:pt>
                <c:pt idx="181">
                  <c:v>44686</c:v>
                </c:pt>
                <c:pt idx="182">
                  <c:v>44687</c:v>
                </c:pt>
                <c:pt idx="183">
                  <c:v>44690</c:v>
                </c:pt>
                <c:pt idx="184">
                  <c:v>44691</c:v>
                </c:pt>
                <c:pt idx="185">
                  <c:v>44692</c:v>
                </c:pt>
                <c:pt idx="186">
                  <c:v>44693</c:v>
                </c:pt>
                <c:pt idx="187">
                  <c:v>44694</c:v>
                </c:pt>
                <c:pt idx="188">
                  <c:v>44697</c:v>
                </c:pt>
                <c:pt idx="189">
                  <c:v>44698</c:v>
                </c:pt>
                <c:pt idx="190">
                  <c:v>44699</c:v>
                </c:pt>
                <c:pt idx="191">
                  <c:v>44700</c:v>
                </c:pt>
                <c:pt idx="192">
                  <c:v>44701</c:v>
                </c:pt>
                <c:pt idx="193">
                  <c:v>44704</c:v>
                </c:pt>
                <c:pt idx="194">
                  <c:v>44705</c:v>
                </c:pt>
                <c:pt idx="195">
                  <c:v>44706</c:v>
                </c:pt>
                <c:pt idx="196">
                  <c:v>44707</c:v>
                </c:pt>
                <c:pt idx="197">
                  <c:v>44708</c:v>
                </c:pt>
                <c:pt idx="198">
                  <c:v>44711</c:v>
                </c:pt>
                <c:pt idx="199">
                  <c:v>44712</c:v>
                </c:pt>
                <c:pt idx="200">
                  <c:v>44713</c:v>
                </c:pt>
                <c:pt idx="201">
                  <c:v>44714</c:v>
                </c:pt>
                <c:pt idx="202">
                  <c:v>44715</c:v>
                </c:pt>
                <c:pt idx="203">
                  <c:v>44718</c:v>
                </c:pt>
                <c:pt idx="204">
                  <c:v>44719</c:v>
                </c:pt>
                <c:pt idx="205">
                  <c:v>44720</c:v>
                </c:pt>
                <c:pt idx="206">
                  <c:v>44721</c:v>
                </c:pt>
                <c:pt idx="207">
                  <c:v>44722</c:v>
                </c:pt>
                <c:pt idx="208">
                  <c:v>44725</c:v>
                </c:pt>
                <c:pt idx="209">
                  <c:v>44726</c:v>
                </c:pt>
                <c:pt idx="210">
                  <c:v>44727</c:v>
                </c:pt>
                <c:pt idx="211">
                  <c:v>44729</c:v>
                </c:pt>
                <c:pt idx="212">
                  <c:v>44732</c:v>
                </c:pt>
                <c:pt idx="213">
                  <c:v>44733</c:v>
                </c:pt>
                <c:pt idx="214">
                  <c:v>44734</c:v>
                </c:pt>
                <c:pt idx="215">
                  <c:v>44735</c:v>
                </c:pt>
                <c:pt idx="216">
                  <c:v>44736</c:v>
                </c:pt>
                <c:pt idx="217">
                  <c:v>44739</c:v>
                </c:pt>
                <c:pt idx="218">
                  <c:v>44740</c:v>
                </c:pt>
                <c:pt idx="219">
                  <c:v>44741</c:v>
                </c:pt>
                <c:pt idx="220">
                  <c:v>44742</c:v>
                </c:pt>
                <c:pt idx="221">
                  <c:v>44743</c:v>
                </c:pt>
                <c:pt idx="222">
                  <c:v>44746</c:v>
                </c:pt>
                <c:pt idx="223">
                  <c:v>44747</c:v>
                </c:pt>
                <c:pt idx="224">
                  <c:v>44748</c:v>
                </c:pt>
                <c:pt idx="225">
                  <c:v>44749</c:v>
                </c:pt>
                <c:pt idx="226">
                  <c:v>44750</c:v>
                </c:pt>
                <c:pt idx="227">
                  <c:v>44753</c:v>
                </c:pt>
                <c:pt idx="228">
                  <c:v>44754</c:v>
                </c:pt>
                <c:pt idx="229">
                  <c:v>44755</c:v>
                </c:pt>
                <c:pt idx="230">
                  <c:v>44756</c:v>
                </c:pt>
                <c:pt idx="231">
                  <c:v>44757</c:v>
                </c:pt>
                <c:pt idx="232">
                  <c:v>44760</c:v>
                </c:pt>
                <c:pt idx="233">
                  <c:v>44761</c:v>
                </c:pt>
                <c:pt idx="234">
                  <c:v>44762</c:v>
                </c:pt>
                <c:pt idx="235">
                  <c:v>44763</c:v>
                </c:pt>
                <c:pt idx="236">
                  <c:v>44764</c:v>
                </c:pt>
                <c:pt idx="237">
                  <c:v>44767</c:v>
                </c:pt>
                <c:pt idx="238">
                  <c:v>44768</c:v>
                </c:pt>
                <c:pt idx="239">
                  <c:v>44769</c:v>
                </c:pt>
                <c:pt idx="240">
                  <c:v>44770</c:v>
                </c:pt>
                <c:pt idx="241">
                  <c:v>44771</c:v>
                </c:pt>
                <c:pt idx="242">
                  <c:v>44774</c:v>
                </c:pt>
                <c:pt idx="243">
                  <c:v>44775</c:v>
                </c:pt>
                <c:pt idx="244">
                  <c:v>44776</c:v>
                </c:pt>
                <c:pt idx="245">
                  <c:v>44777</c:v>
                </c:pt>
                <c:pt idx="246">
                  <c:v>44778</c:v>
                </c:pt>
                <c:pt idx="247">
                  <c:v>44781</c:v>
                </c:pt>
                <c:pt idx="248">
                  <c:v>44782</c:v>
                </c:pt>
                <c:pt idx="249">
                  <c:v>44783</c:v>
                </c:pt>
                <c:pt idx="250">
                  <c:v>44784</c:v>
                </c:pt>
                <c:pt idx="251">
                  <c:v>44785</c:v>
                </c:pt>
                <c:pt idx="252">
                  <c:v>44788</c:v>
                </c:pt>
              </c:numCache>
              <c:extLst xmlns:c15="http://schemas.microsoft.com/office/drawing/2012/chart"/>
            </c:numRef>
          </c:cat>
          <c:val>
            <c:numRef>
              <c:f>'NTN-B 22 até venc'!$V$3:$V$255</c:f>
              <c:numCache>
                <c:formatCode>0.00</c:formatCode>
                <c:ptCount val="253"/>
                <c:pt idx="0" formatCode="General">
                  <c:v>0</c:v>
                </c:pt>
                <c:pt idx="1">
                  <c:v>5.2549149731584421E-2</c:v>
                </c:pt>
                <c:pt idx="2">
                  <c:v>8.7769599911635687E-2</c:v>
                </c:pt>
                <c:pt idx="3">
                  <c:v>0.12309826818506231</c:v>
                </c:pt>
                <c:pt idx="4">
                  <c:v>0.15834188308936348</c:v>
                </c:pt>
                <c:pt idx="5">
                  <c:v>0.19359709374584533</c:v>
                </c:pt>
                <c:pt idx="6">
                  <c:v>0.22886390015446345</c:v>
                </c:pt>
                <c:pt idx="7">
                  <c:v>0.26423903177656971</c:v>
                </c:pt>
                <c:pt idx="8">
                  <c:v>0.29952902968948258</c:v>
                </c:pt>
                <c:pt idx="9">
                  <c:v>0.37663154236888818</c:v>
                </c:pt>
                <c:pt idx="10">
                  <c:v>0.41728453548053324</c:v>
                </c:pt>
                <c:pt idx="11">
                  <c:v>0.4578561976469997</c:v>
                </c:pt>
                <c:pt idx="12">
                  <c:v>0.49844344578977573</c:v>
                </c:pt>
                <c:pt idx="13">
                  <c:v>0.53914322361043876</c:v>
                </c:pt>
                <c:pt idx="14">
                  <c:v>0.57976164370587835</c:v>
                </c:pt>
                <c:pt idx="15">
                  <c:v>0.62039564977764972</c:v>
                </c:pt>
                <c:pt idx="16">
                  <c:v>0.66114229264742086</c:v>
                </c:pt>
                <c:pt idx="17">
                  <c:v>0.70180752423190107</c:v>
                </c:pt>
                <c:pt idx="18">
                  <c:v>0.91268115102169922</c:v>
                </c:pt>
                <c:pt idx="19">
                  <c:v>0.96346492162724395</c:v>
                </c:pt>
                <c:pt idx="20">
                  <c:v>1.0142734369787298</c:v>
                </c:pt>
                <c:pt idx="21">
                  <c:v>1.0652040960381859</c:v>
                </c:pt>
                <c:pt idx="22">
                  <c:v>1.1160621544415772</c:v>
                </c:pt>
                <c:pt idx="23">
                  <c:v>1.1727708723546559</c:v>
                </c:pt>
                <c:pt idx="24">
                  <c:v>1.2294130686779869</c:v>
                </c:pt>
                <c:pt idx="25">
                  <c:v>1.2860860888136427</c:v>
                </c:pt>
                <c:pt idx="26">
                  <c:v>1.3428876530839684</c:v>
                </c:pt>
                <c:pt idx="27">
                  <c:v>1.3996225618644553</c:v>
                </c:pt>
                <c:pt idx="28">
                  <c:v>1.4564860951197023</c:v>
                </c:pt>
                <c:pt idx="29">
                  <c:v>1.51328294610511</c:v>
                </c:pt>
                <c:pt idx="30">
                  <c:v>1.6620948219535414</c:v>
                </c:pt>
                <c:pt idx="31">
                  <c:v>1.7305031181841013</c:v>
                </c:pt>
                <c:pt idx="32">
                  <c:v>1.799054660784738</c:v>
                </c:pt>
                <c:pt idx="33">
                  <c:v>1.867553446730108</c:v>
                </c:pt>
                <c:pt idx="34">
                  <c:v>1.936195639725713</c:v>
                </c:pt>
                <c:pt idx="35">
                  <c:v>2.0047850225059838</c:v>
                </c:pt>
                <c:pt idx="36">
                  <c:v>2.0735179997967146</c:v>
                </c:pt>
                <c:pt idx="37">
                  <c:v>2.1422963960150199</c:v>
                </c:pt>
                <c:pt idx="38">
                  <c:v>2.2110219284579458</c:v>
                </c:pt>
                <c:pt idx="39">
                  <c:v>2.2226027909110879</c:v>
                </c:pt>
                <c:pt idx="40">
                  <c:v>2.2880095280369606</c:v>
                </c:pt>
                <c:pt idx="41">
                  <c:v>2.3535557087688952</c:v>
                </c:pt>
                <c:pt idx="42">
                  <c:v>2.4190445266807581</c:v>
                </c:pt>
                <c:pt idx="43">
                  <c:v>2.4846730024389307</c:v>
                </c:pt>
                <c:pt idx="44">
                  <c:v>2.529793279150927</c:v>
                </c:pt>
                <c:pt idx="45">
                  <c:v>2.5748338852794372</c:v>
                </c:pt>
                <c:pt idx="46">
                  <c:v>2.6199921360712031</c:v>
                </c:pt>
                <c:pt idx="47">
                  <c:v>2.6650706894994602</c:v>
                </c:pt>
                <c:pt idx="48">
                  <c:v>2.7102669679310631</c:v>
                </c:pt>
                <c:pt idx="49">
                  <c:v>2.7554822869626072</c:v>
                </c:pt>
                <c:pt idx="50">
                  <c:v>2.8006178282905969</c:v>
                </c:pt>
                <c:pt idx="51">
                  <c:v>2.9805517388252101</c:v>
                </c:pt>
                <c:pt idx="52">
                  <c:v>3.0427383918174344</c:v>
                </c:pt>
                <c:pt idx="53">
                  <c:v>3.1048625937842189</c:v>
                </c:pt>
                <c:pt idx="54">
                  <c:v>3.1671225704932748</c:v>
                </c:pt>
                <c:pt idx="55">
                  <c:v>3.2294192626207696</c:v>
                </c:pt>
                <c:pt idx="56">
                  <c:v>3.291752723726793</c:v>
                </c:pt>
                <c:pt idx="57">
                  <c:v>3.3540236802473311</c:v>
                </c:pt>
                <c:pt idx="58">
                  <c:v>3.4164306793104116</c:v>
                </c:pt>
                <c:pt idx="59">
                  <c:v>3.4788744741320432</c:v>
                </c:pt>
                <c:pt idx="60">
                  <c:v>3.7329337616269331</c:v>
                </c:pt>
                <c:pt idx="61">
                  <c:v>3.8067544086479721</c:v>
                </c:pt>
                <c:pt idx="62">
                  <c:v>3.8807265502877053</c:v>
                </c:pt>
                <c:pt idx="63">
                  <c:v>3.9547505112817349</c:v>
                </c:pt>
                <c:pt idx="64">
                  <c:v>4.0130157647655595</c:v>
                </c:pt>
                <c:pt idx="65">
                  <c:v>4.0712129701980793</c:v>
                </c:pt>
                <c:pt idx="66">
                  <c:v>4.1295418262485395</c:v>
                </c:pt>
                <c:pt idx="67">
                  <c:v>4.1879024969723178</c:v>
                </c:pt>
                <c:pt idx="68">
                  <c:v>4.2462949823694585</c:v>
                </c:pt>
                <c:pt idx="69">
                  <c:v>4.3047193895600078</c:v>
                </c:pt>
                <c:pt idx="70">
                  <c:v>4.3631756114238973</c:v>
                </c:pt>
                <c:pt idx="71">
                  <c:v>4.457004527927344</c:v>
                </c:pt>
                <c:pt idx="72">
                  <c:v>4.5199778442437388</c:v>
                </c:pt>
                <c:pt idx="73">
                  <c:v>4.5829882508989783</c:v>
                </c:pt>
                <c:pt idx="74">
                  <c:v>4.6460357746731074</c:v>
                </c:pt>
                <c:pt idx="75">
                  <c:v>4.7091204423461708</c:v>
                </c:pt>
                <c:pt idx="76">
                  <c:v>4.7722422539181464</c:v>
                </c:pt>
                <c:pt idx="77">
                  <c:v>4.8354012897291021</c:v>
                </c:pt>
                <c:pt idx="78">
                  <c:v>4.8985974694389922</c:v>
                </c:pt>
                <c:pt idx="79">
                  <c:v>4.9617302876025171</c:v>
                </c:pt>
                <c:pt idx="80">
                  <c:v>5.0250009157903897</c:v>
                </c:pt>
                <c:pt idx="81">
                  <c:v>4.9725124357188344</c:v>
                </c:pt>
                <c:pt idx="82">
                  <c:v>5.029354571731659</c:v>
                </c:pt>
                <c:pt idx="83">
                  <c:v>5.086226594255816</c:v>
                </c:pt>
                <c:pt idx="84">
                  <c:v>5.1431285836313512</c:v>
                </c:pt>
                <c:pt idx="85">
                  <c:v>5.1841440176427334</c:v>
                </c:pt>
                <c:pt idx="86">
                  <c:v>5.2251745555899509</c:v>
                </c:pt>
                <c:pt idx="87">
                  <c:v>5.2662202510330491</c:v>
                </c:pt>
                <c:pt idx="88">
                  <c:v>5.3072811039720058</c:v>
                </c:pt>
                <c:pt idx="89">
                  <c:v>5.3483570876268427</c:v>
                </c:pt>
                <c:pt idx="90">
                  <c:v>5.3894482019975154</c:v>
                </c:pt>
                <c:pt idx="91">
                  <c:v>5.4082417294072593</c:v>
                </c:pt>
                <c:pt idx="92">
                  <c:v>5.4461660786801369</c:v>
                </c:pt>
                <c:pt idx="93">
                  <c:v>5.4841031752463909</c:v>
                </c:pt>
                <c:pt idx="94">
                  <c:v>5.5220530726660444</c:v>
                </c:pt>
                <c:pt idx="95">
                  <c:v>5.5600157709390974</c:v>
                </c:pt>
                <c:pt idx="96">
                  <c:v>5.5979912165055268</c:v>
                </c:pt>
                <c:pt idx="97">
                  <c:v>5.635979436145333</c:v>
                </c:pt>
                <c:pt idx="98">
                  <c:v>5.6739804834185836</c:v>
                </c:pt>
                <c:pt idx="99">
                  <c:v>5.7119943047652111</c:v>
                </c:pt>
                <c:pt idx="100">
                  <c:v>5.7501221554713045</c:v>
                </c:pt>
                <c:pt idx="101">
                  <c:v>5.788161605304798</c:v>
                </c:pt>
                <c:pt idx="102">
                  <c:v>5.8262138827717136</c:v>
                </c:pt>
                <c:pt idx="103">
                  <c:v>5.959839259969435</c:v>
                </c:pt>
                <c:pt idx="104">
                  <c:v>6.0029852326729749</c:v>
                </c:pt>
                <c:pt idx="105">
                  <c:v>6.0461478625539522</c:v>
                </c:pt>
                <c:pt idx="106">
                  <c:v>6.0893272299524792</c:v>
                </c:pt>
                <c:pt idx="107">
                  <c:v>6.1325232813084662</c:v>
                </c:pt>
                <c:pt idx="108">
                  <c:v>6.1649640984763332</c:v>
                </c:pt>
                <c:pt idx="109">
                  <c:v>6.1973123906472471</c:v>
                </c:pt>
                <c:pt idx="110">
                  <c:v>6.2296696809075902</c:v>
                </c:pt>
                <c:pt idx="111">
                  <c:v>6.2620359156973171</c:v>
                </c:pt>
                <c:pt idx="112">
                  <c:v>6.2944111485764731</c:v>
                </c:pt>
                <c:pt idx="113">
                  <c:v>6.3268970097515309</c:v>
                </c:pt>
                <c:pt idx="114">
                  <c:v>6.3592902655895678</c:v>
                </c:pt>
                <c:pt idx="115">
                  <c:v>6.4320286781167413</c:v>
                </c:pt>
                <c:pt idx="116">
                  <c:v>6.4694968028316424</c:v>
                </c:pt>
                <c:pt idx="117">
                  <c:v>6.5070790372461218</c:v>
                </c:pt>
                <c:pt idx="118">
                  <c:v>6.5445718531468966</c:v>
                </c:pt>
                <c:pt idx="119">
                  <c:v>6.5820769610805518</c:v>
                </c:pt>
                <c:pt idx="120">
                  <c:v>6.619594414607155</c:v>
                </c:pt>
                <c:pt idx="121">
                  <c:v>6.6572260581733822</c:v>
                </c:pt>
                <c:pt idx="122">
                  <c:v>6.6947682028858368</c:v>
                </c:pt>
                <c:pt idx="123">
                  <c:v>6.7323226664112168</c:v>
                </c:pt>
                <c:pt idx="124">
                  <c:v>6.7613184472097521</c:v>
                </c:pt>
                <c:pt idx="125">
                  <c:v>6.7984922326362884</c:v>
                </c:pt>
                <c:pt idx="126">
                  <c:v>6.8355760371685337</c:v>
                </c:pt>
                <c:pt idx="127">
                  <c:v>6.8726718659333885</c:v>
                </c:pt>
                <c:pt idx="128">
                  <c:v>6.9098827952588149</c:v>
                </c:pt>
                <c:pt idx="129">
                  <c:v>6.9721893414836922</c:v>
                </c:pt>
                <c:pt idx="130">
                  <c:v>7.0346364872001965</c:v>
                </c:pt>
                <c:pt idx="131">
                  <c:v>7.0971191823765878</c:v>
                </c:pt>
                <c:pt idx="132">
                  <c:v>7.1595322391924343</c:v>
                </c:pt>
                <c:pt idx="133">
                  <c:v>7.2220860608462889</c:v>
                </c:pt>
                <c:pt idx="134">
                  <c:v>7.2846754870754316</c:v>
                </c:pt>
                <c:pt idx="135">
                  <c:v>7.3678810371573755</c:v>
                </c:pt>
                <c:pt idx="136">
                  <c:v>7.433510961840506</c:v>
                </c:pt>
                <c:pt idx="137">
                  <c:v>7.4991801287181081</c:v>
                </c:pt>
                <c:pt idx="138">
                  <c:v>7.5648885377901598</c:v>
                </c:pt>
                <c:pt idx="139">
                  <c:v>7.6305305603127316</c:v>
                </c:pt>
                <c:pt idx="140">
                  <c:v>7.6963174813313939</c:v>
                </c:pt>
                <c:pt idx="141">
                  <c:v>7.7621436996599735</c:v>
                </c:pt>
                <c:pt idx="142">
                  <c:v>7.8280092704138715</c:v>
                </c:pt>
                <c:pt idx="143">
                  <c:v>7.8938083443874429</c:v>
                </c:pt>
                <c:pt idx="144">
                  <c:v>8.026357977761478</c:v>
                </c:pt>
                <c:pt idx="145">
                  <c:v>8.0965490910491553</c:v>
                </c:pt>
                <c:pt idx="146">
                  <c:v>8.1667849029600106</c:v>
                </c:pt>
                <c:pt idx="147">
                  <c:v>8.2206640501373052</c:v>
                </c:pt>
                <c:pt idx="148">
                  <c:v>8.2744629767892661</c:v>
                </c:pt>
                <c:pt idx="149">
                  <c:v>8.3283939875971491</c:v>
                </c:pt>
                <c:pt idx="150">
                  <c:v>8.3823509577780175</c:v>
                </c:pt>
                <c:pt idx="151">
                  <c:v>8.4363338873319158</c:v>
                </c:pt>
                <c:pt idx="152">
                  <c:v>8.4903428038165529</c:v>
                </c:pt>
                <c:pt idx="153">
                  <c:v>8.5443777347896432</c:v>
                </c:pt>
                <c:pt idx="154">
                  <c:v>8.5984386526934529</c:v>
                </c:pt>
                <c:pt idx="155">
                  <c:v>8.7954813996511838</c:v>
                </c:pt>
                <c:pt idx="156">
                  <c:v>8.8655809661902794</c:v>
                </c:pt>
                <c:pt idx="157">
                  <c:v>8.935724762871299</c:v>
                </c:pt>
                <c:pt idx="158">
                  <c:v>9.0059128723674053</c:v>
                </c:pt>
                <c:pt idx="159">
                  <c:v>9.0761452671208609</c:v>
                </c:pt>
                <c:pt idx="160">
                  <c:v>9.1464220298048673</c:v>
                </c:pt>
                <c:pt idx="161">
                  <c:v>9.2167431879771158</c:v>
                </c:pt>
                <c:pt idx="162">
                  <c:v>9.2871087140798956</c:v>
                </c:pt>
                <c:pt idx="163">
                  <c:v>9.3575186907863603</c:v>
                </c:pt>
                <c:pt idx="164">
                  <c:v>9.7154042799536313</c:v>
                </c:pt>
                <c:pt idx="165">
                  <c:v>9.8020891851937186</c:v>
                </c:pt>
                <c:pt idx="166">
                  <c:v>9.8888416619652642</c:v>
                </c:pt>
                <c:pt idx="167">
                  <c:v>9.9756617653837374</c:v>
                </c:pt>
                <c:pt idx="168">
                  <c:v>10.062549550564537</c:v>
                </c:pt>
                <c:pt idx="169">
                  <c:v>10.149505072623111</c:v>
                </c:pt>
                <c:pt idx="170">
                  <c:v>10.203436221219597</c:v>
                </c:pt>
                <c:pt idx="171">
                  <c:v>10.257392888265526</c:v>
                </c:pt>
                <c:pt idx="172">
                  <c:v>10.311375046203231</c:v>
                </c:pt>
                <c:pt idx="173">
                  <c:v>10.365382722590422</c:v>
                </c:pt>
                <c:pt idx="174">
                  <c:v>10.419415944984834</c:v>
                </c:pt>
                <c:pt idx="175">
                  <c:v>10.473474658270998</c:v>
                </c:pt>
                <c:pt idx="176">
                  <c:v>10.600262330471001</c:v>
                </c:pt>
                <c:pt idx="177">
                  <c:v>10.664802981123112</c:v>
                </c:pt>
                <c:pt idx="178">
                  <c:v>10.729380366217089</c:v>
                </c:pt>
                <c:pt idx="179">
                  <c:v>10.793994485752933</c:v>
                </c:pt>
                <c:pt idx="180">
                  <c:v>10.85864544996149</c:v>
                </c:pt>
                <c:pt idx="181">
                  <c:v>10.923333176169647</c:v>
                </c:pt>
                <c:pt idx="182">
                  <c:v>10.988057774608272</c:v>
                </c:pt>
                <c:pt idx="183">
                  <c:v>11.052819190161923</c:v>
                </c:pt>
                <c:pt idx="184">
                  <c:v>11.117617477946018</c:v>
                </c:pt>
                <c:pt idx="185">
                  <c:v>11.293874262817493</c:v>
                </c:pt>
                <c:pt idx="186">
                  <c:v>11.365776214529411</c:v>
                </c:pt>
                <c:pt idx="187">
                  <c:v>11.437723664038391</c:v>
                </c:pt>
                <c:pt idx="188">
                  <c:v>11.509716666459902</c:v>
                </c:pt>
                <c:pt idx="189">
                  <c:v>11.543114887962735</c:v>
                </c:pt>
                <c:pt idx="190">
                  <c:v>11.576522175955706</c:v>
                </c:pt>
                <c:pt idx="191">
                  <c:v>11.610047603897854</c:v>
                </c:pt>
                <c:pt idx="192">
                  <c:v>11.643473079986567</c:v>
                </c:pt>
                <c:pt idx="193">
                  <c:v>11.676907650123148</c:v>
                </c:pt>
                <c:pt idx="194">
                  <c:v>11.710351341865334</c:v>
                </c:pt>
                <c:pt idx="195">
                  <c:v>11.78979347180289</c:v>
                </c:pt>
                <c:pt idx="196">
                  <c:v>11.829951712454822</c:v>
                </c:pt>
                <c:pt idx="197">
                  <c:v>11.870014217584623</c:v>
                </c:pt>
                <c:pt idx="198">
                  <c:v>11.910090170882182</c:v>
                </c:pt>
                <c:pt idx="199">
                  <c:v>11.950179544789785</c:v>
                </c:pt>
                <c:pt idx="200">
                  <c:v>11.990282366865145</c:v>
                </c:pt>
                <c:pt idx="201">
                  <c:v>12.030507958586799</c:v>
                </c:pt>
                <c:pt idx="202">
                  <c:v>12.070637704555409</c:v>
                </c:pt>
                <c:pt idx="203">
                  <c:v>12.110780898691797</c:v>
                </c:pt>
                <c:pt idx="204">
                  <c:v>12.151046945147591</c:v>
                </c:pt>
                <c:pt idx="205">
                  <c:v>12.191217063177206</c:v>
                </c:pt>
                <c:pt idx="206">
                  <c:v>12.121850917820144</c:v>
                </c:pt>
                <c:pt idx="207">
                  <c:v>12.156032991134103</c:v>
                </c:pt>
                <c:pt idx="208">
                  <c:v>12.190115112594624</c:v>
                </c:pt>
                <c:pt idx="209">
                  <c:v>12.224206713911091</c:v>
                </c:pt>
                <c:pt idx="210">
                  <c:v>12.258417171677504</c:v>
                </c:pt>
                <c:pt idx="211">
                  <c:v>12.302707609893915</c:v>
                </c:pt>
                <c:pt idx="212">
                  <c:v>12.347014610300544</c:v>
                </c:pt>
                <c:pt idx="213">
                  <c:v>12.391447687279932</c:v>
                </c:pt>
                <c:pt idx="214">
                  <c:v>12.435787839624712</c:v>
                </c:pt>
                <c:pt idx="215">
                  <c:v>12.480144554159711</c:v>
                </c:pt>
                <c:pt idx="216">
                  <c:v>12.524627510613783</c:v>
                </c:pt>
                <c:pt idx="217">
                  <c:v>12.602563335531091</c:v>
                </c:pt>
                <c:pt idx="218">
                  <c:v>12.651887797725948</c:v>
                </c:pt>
                <c:pt idx="219">
                  <c:v>12.701123138251669</c:v>
                </c:pt>
                <c:pt idx="220">
                  <c:v>12.750379064394824</c:v>
                </c:pt>
                <c:pt idx="221">
                  <c:v>12.799765448788358</c:v>
                </c:pt>
                <c:pt idx="222">
                  <c:v>12.84906262883958</c:v>
                </c:pt>
                <c:pt idx="223">
                  <c:v>12.898490377372095</c:v>
                </c:pt>
                <c:pt idx="224">
                  <c:v>12.947828838889119</c:v>
                </c:pt>
                <c:pt idx="225">
                  <c:v>12.997297951560549</c:v>
                </c:pt>
                <c:pt idx="226">
                  <c:v>12.995419507078253</c:v>
                </c:pt>
                <c:pt idx="227">
                  <c:v>13.041703305472785</c:v>
                </c:pt>
                <c:pt idx="228">
                  <c:v>13.087895033522013</c:v>
                </c:pt>
                <c:pt idx="229">
                  <c:v>13.134214822299949</c:v>
                </c:pt>
                <c:pt idx="230">
                  <c:v>13.180442513174873</c:v>
                </c:pt>
                <c:pt idx="231">
                  <c:v>13.226798347451641</c:v>
                </c:pt>
                <c:pt idx="232">
                  <c:v>13.202972190046292</c:v>
                </c:pt>
                <c:pt idx="233">
                  <c:v>13.179260231836064</c:v>
                </c:pt>
                <c:pt idx="234">
                  <c:v>13.15544220395839</c:v>
                </c:pt>
                <c:pt idx="235">
                  <c:v>13.13173834771808</c:v>
                </c:pt>
                <c:pt idx="236">
                  <c:v>13.107928476925746</c:v>
                </c:pt>
                <c:pt idx="237">
                  <c:v>13.084232695097642</c:v>
                </c:pt>
                <c:pt idx="238">
                  <c:v>13.060540909139039</c:v>
                </c:pt>
                <c:pt idx="239">
                  <c:v>13.023741623962959</c:v>
                </c:pt>
                <c:pt idx="240">
                  <c:v>12.998435892526562</c:v>
                </c:pt>
                <c:pt idx="241">
                  <c:v>12.973025028385221</c:v>
                </c:pt>
                <c:pt idx="242">
                  <c:v>12.947728776804791</c:v>
                </c:pt>
                <c:pt idx="243">
                  <c:v>12.922437237594631</c:v>
                </c:pt>
                <c:pt idx="244">
                  <c:v>12.897040675910398</c:v>
                </c:pt>
                <c:pt idx="245">
                  <c:v>12.871758616556184</c:v>
                </c:pt>
                <c:pt idx="246">
                  <c:v>12.846371617401076</c:v>
                </c:pt>
                <c:pt idx="247">
                  <c:v>12.821099037902828</c:v>
                </c:pt>
                <c:pt idx="248">
                  <c:v>12.777444135844075</c:v>
                </c:pt>
                <c:pt idx="249">
                  <c:v>12.750994318069942</c:v>
                </c:pt>
                <c:pt idx="250">
                  <c:v>12.724659278203031</c:v>
                </c:pt>
                <c:pt idx="251">
                  <c:v>12.69832944674536</c:v>
                </c:pt>
                <c:pt idx="252">
                  <c:v>12.67200595356346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4-5C00-408D-8404-07586C0218A4}"/>
            </c:ext>
          </c:extLst>
        </c:ser>
        <c:ser>
          <c:idx val="7"/>
          <c:order val="6"/>
          <c:tx>
            <c:strRef>
              <c:f>'NTN-B 22 até venc'!$AE$2</c:f>
              <c:strCache>
                <c:ptCount val="1"/>
                <c:pt idx="0">
                  <c:v>CDI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'NTN-B 22 até venc'!$B$3:$B$739</c:f>
              <c:numCache>
                <c:formatCode>m/d/yyyy</c:formatCode>
                <c:ptCount val="737"/>
                <c:pt idx="0">
                  <c:v>44421</c:v>
                </c:pt>
                <c:pt idx="1">
                  <c:v>44424</c:v>
                </c:pt>
                <c:pt idx="2">
                  <c:v>44425</c:v>
                </c:pt>
                <c:pt idx="3">
                  <c:v>44426</c:v>
                </c:pt>
                <c:pt idx="4">
                  <c:v>44427</c:v>
                </c:pt>
                <c:pt idx="5">
                  <c:v>44428</c:v>
                </c:pt>
                <c:pt idx="6">
                  <c:v>44431</c:v>
                </c:pt>
                <c:pt idx="7">
                  <c:v>44432</c:v>
                </c:pt>
                <c:pt idx="8">
                  <c:v>44433</c:v>
                </c:pt>
                <c:pt idx="9">
                  <c:v>44434</c:v>
                </c:pt>
                <c:pt idx="10">
                  <c:v>44435</c:v>
                </c:pt>
                <c:pt idx="11">
                  <c:v>44438</c:v>
                </c:pt>
                <c:pt idx="12">
                  <c:v>44439</c:v>
                </c:pt>
                <c:pt idx="13">
                  <c:v>44440</c:v>
                </c:pt>
                <c:pt idx="14">
                  <c:v>44441</c:v>
                </c:pt>
                <c:pt idx="15">
                  <c:v>44442</c:v>
                </c:pt>
                <c:pt idx="16">
                  <c:v>44445</c:v>
                </c:pt>
                <c:pt idx="17">
                  <c:v>44447</c:v>
                </c:pt>
                <c:pt idx="18">
                  <c:v>44448</c:v>
                </c:pt>
                <c:pt idx="19">
                  <c:v>44449</c:v>
                </c:pt>
                <c:pt idx="20">
                  <c:v>44452</c:v>
                </c:pt>
                <c:pt idx="21">
                  <c:v>44453</c:v>
                </c:pt>
                <c:pt idx="22">
                  <c:v>44454</c:v>
                </c:pt>
                <c:pt idx="23">
                  <c:v>44455</c:v>
                </c:pt>
                <c:pt idx="24">
                  <c:v>44456</c:v>
                </c:pt>
                <c:pt idx="25">
                  <c:v>44459</c:v>
                </c:pt>
                <c:pt idx="26">
                  <c:v>44460</c:v>
                </c:pt>
                <c:pt idx="27">
                  <c:v>44461</c:v>
                </c:pt>
                <c:pt idx="28">
                  <c:v>44462</c:v>
                </c:pt>
                <c:pt idx="29">
                  <c:v>44463</c:v>
                </c:pt>
                <c:pt idx="30">
                  <c:v>44466</c:v>
                </c:pt>
                <c:pt idx="31">
                  <c:v>44467</c:v>
                </c:pt>
                <c:pt idx="32">
                  <c:v>44468</c:v>
                </c:pt>
                <c:pt idx="33">
                  <c:v>44469</c:v>
                </c:pt>
                <c:pt idx="34">
                  <c:v>44470</c:v>
                </c:pt>
                <c:pt idx="35">
                  <c:v>44473</c:v>
                </c:pt>
                <c:pt idx="36">
                  <c:v>44474</c:v>
                </c:pt>
                <c:pt idx="37">
                  <c:v>44475</c:v>
                </c:pt>
                <c:pt idx="38">
                  <c:v>44476</c:v>
                </c:pt>
                <c:pt idx="39">
                  <c:v>44477</c:v>
                </c:pt>
                <c:pt idx="40">
                  <c:v>44480</c:v>
                </c:pt>
                <c:pt idx="41">
                  <c:v>44482</c:v>
                </c:pt>
                <c:pt idx="42">
                  <c:v>44483</c:v>
                </c:pt>
                <c:pt idx="43">
                  <c:v>44484</c:v>
                </c:pt>
                <c:pt idx="44">
                  <c:v>44487</c:v>
                </c:pt>
                <c:pt idx="45">
                  <c:v>44488</c:v>
                </c:pt>
                <c:pt idx="46">
                  <c:v>44489</c:v>
                </c:pt>
                <c:pt idx="47">
                  <c:v>44490</c:v>
                </c:pt>
                <c:pt idx="48">
                  <c:v>44491</c:v>
                </c:pt>
                <c:pt idx="49">
                  <c:v>44494</c:v>
                </c:pt>
                <c:pt idx="50">
                  <c:v>44495</c:v>
                </c:pt>
                <c:pt idx="51">
                  <c:v>44496</c:v>
                </c:pt>
                <c:pt idx="52">
                  <c:v>44497</c:v>
                </c:pt>
                <c:pt idx="53">
                  <c:v>44498</c:v>
                </c:pt>
                <c:pt idx="54">
                  <c:v>44501</c:v>
                </c:pt>
                <c:pt idx="55">
                  <c:v>44503</c:v>
                </c:pt>
                <c:pt idx="56">
                  <c:v>44504</c:v>
                </c:pt>
                <c:pt idx="57">
                  <c:v>44505</c:v>
                </c:pt>
                <c:pt idx="58">
                  <c:v>44508</c:v>
                </c:pt>
                <c:pt idx="59">
                  <c:v>44509</c:v>
                </c:pt>
                <c:pt idx="60">
                  <c:v>44510</c:v>
                </c:pt>
                <c:pt idx="61">
                  <c:v>44511</c:v>
                </c:pt>
                <c:pt idx="62">
                  <c:v>44512</c:v>
                </c:pt>
                <c:pt idx="63">
                  <c:v>44516</c:v>
                </c:pt>
                <c:pt idx="64">
                  <c:v>44517</c:v>
                </c:pt>
                <c:pt idx="65">
                  <c:v>44518</c:v>
                </c:pt>
                <c:pt idx="66">
                  <c:v>44519</c:v>
                </c:pt>
                <c:pt idx="67">
                  <c:v>44522</c:v>
                </c:pt>
                <c:pt idx="68">
                  <c:v>44523</c:v>
                </c:pt>
                <c:pt idx="69">
                  <c:v>44524</c:v>
                </c:pt>
                <c:pt idx="70">
                  <c:v>44525</c:v>
                </c:pt>
                <c:pt idx="71">
                  <c:v>44526</c:v>
                </c:pt>
                <c:pt idx="72">
                  <c:v>44529</c:v>
                </c:pt>
                <c:pt idx="73">
                  <c:v>44530</c:v>
                </c:pt>
                <c:pt idx="74">
                  <c:v>44531</c:v>
                </c:pt>
                <c:pt idx="75">
                  <c:v>44532</c:v>
                </c:pt>
                <c:pt idx="76">
                  <c:v>44533</c:v>
                </c:pt>
                <c:pt idx="77">
                  <c:v>44536</c:v>
                </c:pt>
                <c:pt idx="78">
                  <c:v>44537</c:v>
                </c:pt>
                <c:pt idx="79">
                  <c:v>44538</c:v>
                </c:pt>
                <c:pt idx="80">
                  <c:v>44539</c:v>
                </c:pt>
                <c:pt idx="81">
                  <c:v>44540</c:v>
                </c:pt>
                <c:pt idx="82">
                  <c:v>44543</c:v>
                </c:pt>
                <c:pt idx="83">
                  <c:v>44544</c:v>
                </c:pt>
                <c:pt idx="84">
                  <c:v>44545</c:v>
                </c:pt>
                <c:pt idx="85">
                  <c:v>44546</c:v>
                </c:pt>
                <c:pt idx="86">
                  <c:v>44547</c:v>
                </c:pt>
                <c:pt idx="87">
                  <c:v>44550</c:v>
                </c:pt>
                <c:pt idx="88">
                  <c:v>44551</c:v>
                </c:pt>
                <c:pt idx="89">
                  <c:v>44552</c:v>
                </c:pt>
                <c:pt idx="90">
                  <c:v>44553</c:v>
                </c:pt>
                <c:pt idx="91">
                  <c:v>44554</c:v>
                </c:pt>
                <c:pt idx="92">
                  <c:v>44557</c:v>
                </c:pt>
                <c:pt idx="93">
                  <c:v>44558</c:v>
                </c:pt>
                <c:pt idx="94">
                  <c:v>44559</c:v>
                </c:pt>
                <c:pt idx="95">
                  <c:v>44560</c:v>
                </c:pt>
                <c:pt idx="96">
                  <c:v>44561</c:v>
                </c:pt>
                <c:pt idx="97">
                  <c:v>44564</c:v>
                </c:pt>
                <c:pt idx="98">
                  <c:v>44565</c:v>
                </c:pt>
                <c:pt idx="99">
                  <c:v>44566</c:v>
                </c:pt>
                <c:pt idx="100">
                  <c:v>44567</c:v>
                </c:pt>
                <c:pt idx="101">
                  <c:v>44568</c:v>
                </c:pt>
                <c:pt idx="102">
                  <c:v>44571</c:v>
                </c:pt>
                <c:pt idx="103">
                  <c:v>44572</c:v>
                </c:pt>
                <c:pt idx="104">
                  <c:v>44573</c:v>
                </c:pt>
                <c:pt idx="105">
                  <c:v>44574</c:v>
                </c:pt>
                <c:pt idx="106">
                  <c:v>44575</c:v>
                </c:pt>
                <c:pt idx="107">
                  <c:v>44578</c:v>
                </c:pt>
                <c:pt idx="108">
                  <c:v>44579</c:v>
                </c:pt>
                <c:pt idx="109">
                  <c:v>44580</c:v>
                </c:pt>
                <c:pt idx="110">
                  <c:v>44581</c:v>
                </c:pt>
                <c:pt idx="111">
                  <c:v>44582</c:v>
                </c:pt>
                <c:pt idx="112">
                  <c:v>44585</c:v>
                </c:pt>
                <c:pt idx="113">
                  <c:v>44586</c:v>
                </c:pt>
                <c:pt idx="114">
                  <c:v>44587</c:v>
                </c:pt>
                <c:pt idx="115">
                  <c:v>44588</c:v>
                </c:pt>
                <c:pt idx="116">
                  <c:v>44589</c:v>
                </c:pt>
                <c:pt idx="117">
                  <c:v>44592</c:v>
                </c:pt>
                <c:pt idx="118">
                  <c:v>44593</c:v>
                </c:pt>
                <c:pt idx="119">
                  <c:v>44594</c:v>
                </c:pt>
                <c:pt idx="120">
                  <c:v>44595</c:v>
                </c:pt>
                <c:pt idx="121">
                  <c:v>44596</c:v>
                </c:pt>
                <c:pt idx="122">
                  <c:v>44599</c:v>
                </c:pt>
                <c:pt idx="123">
                  <c:v>44600</c:v>
                </c:pt>
                <c:pt idx="124">
                  <c:v>44601</c:v>
                </c:pt>
                <c:pt idx="125">
                  <c:v>44602</c:v>
                </c:pt>
                <c:pt idx="126">
                  <c:v>44603</c:v>
                </c:pt>
                <c:pt idx="127">
                  <c:v>44606</c:v>
                </c:pt>
                <c:pt idx="128">
                  <c:v>44607</c:v>
                </c:pt>
                <c:pt idx="129">
                  <c:v>44608</c:v>
                </c:pt>
                <c:pt idx="130">
                  <c:v>44609</c:v>
                </c:pt>
                <c:pt idx="131">
                  <c:v>44610</c:v>
                </c:pt>
                <c:pt idx="132">
                  <c:v>44613</c:v>
                </c:pt>
                <c:pt idx="133">
                  <c:v>44614</c:v>
                </c:pt>
                <c:pt idx="134">
                  <c:v>44615</c:v>
                </c:pt>
                <c:pt idx="135">
                  <c:v>44616</c:v>
                </c:pt>
                <c:pt idx="136">
                  <c:v>44617</c:v>
                </c:pt>
                <c:pt idx="137">
                  <c:v>44622</c:v>
                </c:pt>
                <c:pt idx="138">
                  <c:v>44623</c:v>
                </c:pt>
                <c:pt idx="139">
                  <c:v>44624</c:v>
                </c:pt>
                <c:pt idx="140">
                  <c:v>44627</c:v>
                </c:pt>
                <c:pt idx="141">
                  <c:v>44628</c:v>
                </c:pt>
                <c:pt idx="142">
                  <c:v>44629</c:v>
                </c:pt>
                <c:pt idx="143">
                  <c:v>44630</c:v>
                </c:pt>
                <c:pt idx="144">
                  <c:v>44631</c:v>
                </c:pt>
                <c:pt idx="145">
                  <c:v>44634</c:v>
                </c:pt>
                <c:pt idx="146">
                  <c:v>44635</c:v>
                </c:pt>
                <c:pt idx="147">
                  <c:v>44636</c:v>
                </c:pt>
                <c:pt idx="148">
                  <c:v>44637</c:v>
                </c:pt>
                <c:pt idx="149">
                  <c:v>44638</c:v>
                </c:pt>
                <c:pt idx="150">
                  <c:v>44641</c:v>
                </c:pt>
                <c:pt idx="151">
                  <c:v>44642</c:v>
                </c:pt>
                <c:pt idx="152">
                  <c:v>44643</c:v>
                </c:pt>
                <c:pt idx="153">
                  <c:v>44644</c:v>
                </c:pt>
                <c:pt idx="154">
                  <c:v>44645</c:v>
                </c:pt>
                <c:pt idx="155">
                  <c:v>44648</c:v>
                </c:pt>
                <c:pt idx="156">
                  <c:v>44649</c:v>
                </c:pt>
                <c:pt idx="157">
                  <c:v>44650</c:v>
                </c:pt>
                <c:pt idx="158">
                  <c:v>44651</c:v>
                </c:pt>
                <c:pt idx="159">
                  <c:v>44652</c:v>
                </c:pt>
                <c:pt idx="160">
                  <c:v>44655</c:v>
                </c:pt>
                <c:pt idx="161">
                  <c:v>44656</c:v>
                </c:pt>
                <c:pt idx="162">
                  <c:v>44657</c:v>
                </c:pt>
                <c:pt idx="163">
                  <c:v>44658</c:v>
                </c:pt>
                <c:pt idx="164">
                  <c:v>44659</c:v>
                </c:pt>
                <c:pt idx="165">
                  <c:v>44662</c:v>
                </c:pt>
                <c:pt idx="166">
                  <c:v>44663</c:v>
                </c:pt>
                <c:pt idx="167">
                  <c:v>44664</c:v>
                </c:pt>
                <c:pt idx="168">
                  <c:v>44665</c:v>
                </c:pt>
                <c:pt idx="169">
                  <c:v>44669</c:v>
                </c:pt>
                <c:pt idx="170">
                  <c:v>44670</c:v>
                </c:pt>
                <c:pt idx="171">
                  <c:v>44671</c:v>
                </c:pt>
                <c:pt idx="172">
                  <c:v>44673</c:v>
                </c:pt>
                <c:pt idx="173">
                  <c:v>44676</c:v>
                </c:pt>
                <c:pt idx="174">
                  <c:v>44677</c:v>
                </c:pt>
                <c:pt idx="175">
                  <c:v>44678</c:v>
                </c:pt>
                <c:pt idx="176">
                  <c:v>44679</c:v>
                </c:pt>
                <c:pt idx="177">
                  <c:v>44680</c:v>
                </c:pt>
                <c:pt idx="178">
                  <c:v>44683</c:v>
                </c:pt>
                <c:pt idx="179">
                  <c:v>44684</c:v>
                </c:pt>
                <c:pt idx="180">
                  <c:v>44685</c:v>
                </c:pt>
                <c:pt idx="181">
                  <c:v>44686</c:v>
                </c:pt>
                <c:pt idx="182">
                  <c:v>44687</c:v>
                </c:pt>
                <c:pt idx="183">
                  <c:v>44690</c:v>
                </c:pt>
                <c:pt idx="184">
                  <c:v>44691</c:v>
                </c:pt>
                <c:pt idx="185">
                  <c:v>44692</c:v>
                </c:pt>
                <c:pt idx="186">
                  <c:v>44693</c:v>
                </c:pt>
                <c:pt idx="187">
                  <c:v>44694</c:v>
                </c:pt>
                <c:pt idx="188">
                  <c:v>44697</c:v>
                </c:pt>
                <c:pt idx="189">
                  <c:v>44698</c:v>
                </c:pt>
                <c:pt idx="190">
                  <c:v>44699</c:v>
                </c:pt>
                <c:pt idx="191">
                  <c:v>44700</c:v>
                </c:pt>
                <c:pt idx="192">
                  <c:v>44701</c:v>
                </c:pt>
                <c:pt idx="193">
                  <c:v>44704</c:v>
                </c:pt>
                <c:pt idx="194">
                  <c:v>44705</c:v>
                </c:pt>
                <c:pt idx="195">
                  <c:v>44706</c:v>
                </c:pt>
                <c:pt idx="196">
                  <c:v>44707</c:v>
                </c:pt>
                <c:pt idx="197">
                  <c:v>44708</c:v>
                </c:pt>
                <c:pt idx="198">
                  <c:v>44711</c:v>
                </c:pt>
                <c:pt idx="199">
                  <c:v>44712</c:v>
                </c:pt>
                <c:pt idx="200">
                  <c:v>44713</c:v>
                </c:pt>
                <c:pt idx="201">
                  <c:v>44714</c:v>
                </c:pt>
                <c:pt idx="202">
                  <c:v>44715</c:v>
                </c:pt>
                <c:pt idx="203">
                  <c:v>44718</c:v>
                </c:pt>
                <c:pt idx="204">
                  <c:v>44719</c:v>
                </c:pt>
                <c:pt idx="205">
                  <c:v>44720</c:v>
                </c:pt>
                <c:pt idx="206">
                  <c:v>44721</c:v>
                </c:pt>
                <c:pt idx="207">
                  <c:v>44722</c:v>
                </c:pt>
                <c:pt idx="208">
                  <c:v>44725</c:v>
                </c:pt>
                <c:pt idx="209">
                  <c:v>44726</c:v>
                </c:pt>
                <c:pt idx="210">
                  <c:v>44727</c:v>
                </c:pt>
                <c:pt idx="211">
                  <c:v>44729</c:v>
                </c:pt>
                <c:pt idx="212">
                  <c:v>44732</c:v>
                </c:pt>
                <c:pt idx="213">
                  <c:v>44733</c:v>
                </c:pt>
                <c:pt idx="214">
                  <c:v>44734</c:v>
                </c:pt>
                <c:pt idx="215">
                  <c:v>44735</c:v>
                </c:pt>
                <c:pt idx="216">
                  <c:v>44736</c:v>
                </c:pt>
                <c:pt idx="217">
                  <c:v>44739</c:v>
                </c:pt>
                <c:pt idx="218">
                  <c:v>44740</c:v>
                </c:pt>
                <c:pt idx="219">
                  <c:v>44741</c:v>
                </c:pt>
                <c:pt idx="220">
                  <c:v>44742</c:v>
                </c:pt>
                <c:pt idx="221">
                  <c:v>44743</c:v>
                </c:pt>
                <c:pt idx="222">
                  <c:v>44746</c:v>
                </c:pt>
                <c:pt idx="223">
                  <c:v>44747</c:v>
                </c:pt>
                <c:pt idx="224">
                  <c:v>44748</c:v>
                </c:pt>
                <c:pt idx="225">
                  <c:v>44749</c:v>
                </c:pt>
                <c:pt idx="226">
                  <c:v>44750</c:v>
                </c:pt>
                <c:pt idx="227">
                  <c:v>44753</c:v>
                </c:pt>
                <c:pt idx="228">
                  <c:v>44754</c:v>
                </c:pt>
                <c:pt idx="229">
                  <c:v>44755</c:v>
                </c:pt>
                <c:pt idx="230">
                  <c:v>44756</c:v>
                </c:pt>
                <c:pt idx="231">
                  <c:v>44757</c:v>
                </c:pt>
                <c:pt idx="232">
                  <c:v>44760</c:v>
                </c:pt>
                <c:pt idx="233">
                  <c:v>44761</c:v>
                </c:pt>
                <c:pt idx="234">
                  <c:v>44762</c:v>
                </c:pt>
                <c:pt idx="235">
                  <c:v>44763</c:v>
                </c:pt>
                <c:pt idx="236">
                  <c:v>44764</c:v>
                </c:pt>
                <c:pt idx="237">
                  <c:v>44767</c:v>
                </c:pt>
                <c:pt idx="238">
                  <c:v>44768</c:v>
                </c:pt>
                <c:pt idx="239">
                  <c:v>44769</c:v>
                </c:pt>
                <c:pt idx="240">
                  <c:v>44770</c:v>
                </c:pt>
                <c:pt idx="241">
                  <c:v>44771</c:v>
                </c:pt>
                <c:pt idx="242">
                  <c:v>44774</c:v>
                </c:pt>
                <c:pt idx="243">
                  <c:v>44775</c:v>
                </c:pt>
                <c:pt idx="244">
                  <c:v>44776</c:v>
                </c:pt>
                <c:pt idx="245">
                  <c:v>44777</c:v>
                </c:pt>
                <c:pt idx="246">
                  <c:v>44778</c:v>
                </c:pt>
                <c:pt idx="247">
                  <c:v>44781</c:v>
                </c:pt>
                <c:pt idx="248">
                  <c:v>44782</c:v>
                </c:pt>
                <c:pt idx="249">
                  <c:v>44783</c:v>
                </c:pt>
                <c:pt idx="250">
                  <c:v>44784</c:v>
                </c:pt>
                <c:pt idx="251">
                  <c:v>44785</c:v>
                </c:pt>
                <c:pt idx="252">
                  <c:v>44788</c:v>
                </c:pt>
              </c:numCache>
              <c:extLst xmlns:c15="http://schemas.microsoft.com/office/drawing/2012/chart"/>
            </c:numRef>
          </c:cat>
          <c:val>
            <c:numRef>
              <c:f>'NTN-B 22 até venc'!$AE$3:$AE$739</c:f>
              <c:numCache>
                <c:formatCode>0.00</c:formatCode>
                <c:ptCount val="737"/>
                <c:pt idx="0" formatCode="General">
                  <c:v>0</c:v>
                </c:pt>
                <c:pt idx="1">
                  <c:v>1.9929650834193957E-2</c:v>
                </c:pt>
                <c:pt idx="2">
                  <c:v>3.9863273578211178E-2</c:v>
                </c:pt>
                <c:pt idx="3">
                  <c:v>5.9800869023640679E-2</c:v>
                </c:pt>
                <c:pt idx="4">
                  <c:v>7.9742437962226909E-2</c:v>
                </c:pt>
                <c:pt idx="5">
                  <c:v>9.9687981185869745E-2</c:v>
                </c:pt>
                <c:pt idx="6">
                  <c:v>0.1196374994866467</c:v>
                </c:pt>
                <c:pt idx="7">
                  <c:v>0.13959099365674632</c:v>
                </c:pt>
                <c:pt idx="8">
                  <c:v>0.15954846448857918</c:v>
                </c:pt>
                <c:pt idx="9">
                  <c:v>0.17950991277466688</c:v>
                </c:pt>
                <c:pt idx="10">
                  <c:v>0.19947533930768646</c:v>
                </c:pt>
                <c:pt idx="11">
                  <c:v>0.2194447448805148</c:v>
                </c:pt>
                <c:pt idx="12">
                  <c:v>0.23941813028613979</c:v>
                </c:pt>
                <c:pt idx="13">
                  <c:v>0.25939549631772696</c:v>
                </c:pt>
                <c:pt idx="14">
                  <c:v>0.27937684376861949</c:v>
                </c:pt>
                <c:pt idx="15">
                  <c:v>0.29936217343229377</c:v>
                </c:pt>
                <c:pt idx="16">
                  <c:v>0.31935148610238162</c:v>
                </c:pt>
                <c:pt idx="17">
                  <c:v>0.33934478257269252</c:v>
                </c:pt>
                <c:pt idx="18">
                  <c:v>0.35934206363716914</c:v>
                </c:pt>
                <c:pt idx="19">
                  <c:v>0.37934333008995402</c:v>
                </c:pt>
                <c:pt idx="20">
                  <c:v>0.39934858272530072</c:v>
                </c:pt>
                <c:pt idx="21">
                  <c:v>0.41935782233764041</c:v>
                </c:pt>
                <c:pt idx="22">
                  <c:v>0.43937104972158192</c:v>
                </c:pt>
                <c:pt idx="23">
                  <c:v>0.4593882656718451</c:v>
                </c:pt>
                <c:pt idx="24">
                  <c:v>0.47940947098334963</c:v>
                </c:pt>
                <c:pt idx="25">
                  <c:v>0.49943466645117063</c:v>
                </c:pt>
                <c:pt idx="26">
                  <c:v>0.51946385287053864</c:v>
                </c:pt>
                <c:pt idx="27">
                  <c:v>0.53949703103681745</c:v>
                </c:pt>
                <c:pt idx="28">
                  <c:v>0.55953420174554847</c:v>
                </c:pt>
                <c:pt idx="29">
                  <c:v>0.57957536579245073</c:v>
                </c:pt>
                <c:pt idx="30">
                  <c:v>0.60339918295249095</c:v>
                </c:pt>
                <c:pt idx="31">
                  <c:v>0.62722864314950222</c:v>
                </c:pt>
                <c:pt idx="32">
                  <c:v>0.65106374772014863</c:v>
                </c:pt>
                <c:pt idx="33">
                  <c:v>0.67490449800138297</c:v>
                </c:pt>
                <c:pt idx="34">
                  <c:v>0.69875089533046886</c:v>
                </c:pt>
                <c:pt idx="35">
                  <c:v>0.722602941045003</c:v>
                </c:pt>
                <c:pt idx="36">
                  <c:v>0.74646063648289296</c:v>
                </c:pt>
                <c:pt idx="37">
                  <c:v>0.77032398298237936</c:v>
                </c:pt>
                <c:pt idx="38">
                  <c:v>0.7941929818819693</c:v>
                </c:pt>
                <c:pt idx="39">
                  <c:v>0.81806763452054732</c:v>
                </c:pt>
                <c:pt idx="40">
                  <c:v>0.84194794223726444</c:v>
                </c:pt>
                <c:pt idx="41">
                  <c:v>0.86583390637162694</c:v>
                </c:pt>
                <c:pt idx="42">
                  <c:v>0.88972552826345197</c:v>
                </c:pt>
                <c:pt idx="43">
                  <c:v>0.91362280925284534</c:v>
                </c:pt>
                <c:pt idx="44">
                  <c:v>0.93752575068026811</c:v>
                </c:pt>
                <c:pt idx="45">
                  <c:v>0.96143435388649223</c:v>
                </c:pt>
                <c:pt idx="46">
                  <c:v>0.9853486202125783</c:v>
                </c:pt>
                <c:pt idx="47">
                  <c:v>1.00926855099992</c:v>
                </c:pt>
                <c:pt idx="48">
                  <c:v>1.033194147590244</c:v>
                </c:pt>
                <c:pt idx="49">
                  <c:v>1.0571254113255657</c:v>
                </c:pt>
                <c:pt idx="50">
                  <c:v>1.0810623435482558</c:v>
                </c:pt>
                <c:pt idx="51">
                  <c:v>1.1050049456009736</c:v>
                </c:pt>
                <c:pt idx="52">
                  <c:v>1.1289532188267115</c:v>
                </c:pt>
                <c:pt idx="53">
                  <c:v>1.1529071645687727</c:v>
                </c:pt>
                <c:pt idx="54">
                  <c:v>1.1825007402436416</c:v>
                </c:pt>
                <c:pt idx="55">
                  <c:v>1.2121029738972666</c:v>
                </c:pt>
                <c:pt idx="56">
                  <c:v>1.2417138680626438</c:v>
                </c:pt>
                <c:pt idx="57">
                  <c:v>1.2713334252735242</c:v>
                </c:pt>
                <c:pt idx="58">
                  <c:v>1.3009616480643915</c:v>
                </c:pt>
                <c:pt idx="59">
                  <c:v>1.3305985389704622</c:v>
                </c:pt>
                <c:pt idx="60">
                  <c:v>1.3602441005277299</c:v>
                </c:pt>
                <c:pt idx="61">
                  <c:v>1.3898983352728767</c:v>
                </c:pt>
                <c:pt idx="62">
                  <c:v>1.4195612457433615</c:v>
                </c:pt>
                <c:pt idx="63">
                  <c:v>1.4492328344773764</c:v>
                </c:pt>
                <c:pt idx="64">
                  <c:v>1.4789131040138681</c:v>
                </c:pt>
                <c:pt idx="65">
                  <c:v>1.5086020568925163</c:v>
                </c:pt>
                <c:pt idx="66">
                  <c:v>1.5382996956537331</c:v>
                </c:pt>
                <c:pt idx="67">
                  <c:v>1.5680060228387083</c:v>
                </c:pt>
                <c:pt idx="68">
                  <c:v>1.5977210409893194</c:v>
                </c:pt>
                <c:pt idx="69">
                  <c:v>1.6274447526482438</c:v>
                </c:pt>
                <c:pt idx="70">
                  <c:v>1.6571771603588692</c:v>
                </c:pt>
                <c:pt idx="71">
                  <c:v>1.6869182666653382</c:v>
                </c:pt>
                <c:pt idx="72">
                  <c:v>1.7166680741125262</c:v>
                </c:pt>
                <c:pt idx="73">
                  <c:v>1.7464265852460636</c:v>
                </c:pt>
                <c:pt idx="74">
                  <c:v>1.7761938026123358</c:v>
                </c:pt>
                <c:pt idx="75">
                  <c:v>1.8059697287584608</c:v>
                </c:pt>
                <c:pt idx="76">
                  <c:v>1.8357543662322895</c:v>
                </c:pt>
                <c:pt idx="77">
                  <c:v>1.8655477175824497</c:v>
                </c:pt>
                <c:pt idx="78">
                  <c:v>1.8953497853583023</c:v>
                </c:pt>
                <c:pt idx="79">
                  <c:v>1.9251605721099407</c:v>
                </c:pt>
                <c:pt idx="80">
                  <c:v>1.9549800803882134</c:v>
                </c:pt>
                <c:pt idx="81">
                  <c:v>1.9848083127447014</c:v>
                </c:pt>
                <c:pt idx="82">
                  <c:v>2.0202472679841321</c:v>
                </c:pt>
                <c:pt idx="83">
                  <c:v>2.0556985379944548</c:v>
                </c:pt>
                <c:pt idx="84">
                  <c:v>2.0911621270549574</c:v>
                </c:pt>
                <c:pt idx="85">
                  <c:v>2.1266380394464157</c:v>
                </c:pt>
                <c:pt idx="86">
                  <c:v>2.1621262794510931</c:v>
                </c:pt>
                <c:pt idx="87">
                  <c:v>2.1976268513527408</c:v>
                </c:pt>
                <c:pt idx="88">
                  <c:v>2.2331397594365976</c:v>
                </c:pt>
                <c:pt idx="89">
                  <c:v>2.2686650079894122</c:v>
                </c:pt>
                <c:pt idx="90">
                  <c:v>2.3042026012993988</c:v>
                </c:pt>
                <c:pt idx="91">
                  <c:v>2.3397525436562594</c:v>
                </c:pt>
                <c:pt idx="92">
                  <c:v>2.3753148393511836</c:v>
                </c:pt>
                <c:pt idx="93">
                  <c:v>2.4108894926768931</c:v>
                </c:pt>
                <c:pt idx="94">
                  <c:v>2.446476507927553</c:v>
                </c:pt>
                <c:pt idx="95">
                  <c:v>2.4820758893988382</c:v>
                </c:pt>
                <c:pt idx="96">
                  <c:v>2.5176876413879334</c:v>
                </c:pt>
                <c:pt idx="97">
                  <c:v>2.5533117681934892</c:v>
                </c:pt>
                <c:pt idx="98">
                  <c:v>2.5889482741156655</c:v>
                </c:pt>
                <c:pt idx="99">
                  <c:v>2.6245971634560883</c:v>
                </c:pt>
                <c:pt idx="100">
                  <c:v>2.6602584405179375</c:v>
                </c:pt>
                <c:pt idx="101">
                  <c:v>2.6959321096058364</c:v>
                </c:pt>
                <c:pt idx="102">
                  <c:v>2.7316181750259183</c:v>
                </c:pt>
                <c:pt idx="103">
                  <c:v>2.7673166410858263</c:v>
                </c:pt>
                <c:pt idx="104">
                  <c:v>2.8030275120946913</c:v>
                </c:pt>
                <c:pt idx="105">
                  <c:v>2.8387507923631317</c:v>
                </c:pt>
                <c:pt idx="106">
                  <c:v>2.874486486203276</c:v>
                </c:pt>
                <c:pt idx="107">
                  <c:v>2.9102345979287403</c:v>
                </c:pt>
                <c:pt idx="108">
                  <c:v>2.9459951318546507</c:v>
                </c:pt>
                <c:pt idx="109">
                  <c:v>2.9817680922976209</c:v>
                </c:pt>
                <c:pt idx="110">
                  <c:v>3.0175534835757745</c:v>
                </c:pt>
                <c:pt idx="111">
                  <c:v>3.053351310008745</c:v>
                </c:pt>
                <c:pt idx="112">
                  <c:v>3.0891615759176538</c:v>
                </c:pt>
                <c:pt idx="113">
                  <c:v>3.1249842856251098</c:v>
                </c:pt>
                <c:pt idx="114">
                  <c:v>3.1608194434552539</c:v>
                </c:pt>
                <c:pt idx="115">
                  <c:v>3.196667053733715</c:v>
                </c:pt>
                <c:pt idx="116">
                  <c:v>3.2325271207876316</c:v>
                </c:pt>
                <c:pt idx="117">
                  <c:v>3.2683996489456302</c:v>
                </c:pt>
                <c:pt idx="118">
                  <c:v>3.3042846425378469</c:v>
                </c:pt>
                <c:pt idx="119">
                  <c:v>3.340182105895928</c:v>
                </c:pt>
                <c:pt idx="120">
                  <c:v>3.3760920433530295</c:v>
                </c:pt>
                <c:pt idx="121">
                  <c:v>3.4120144592437951</c:v>
                </c:pt>
                <c:pt idx="122">
                  <c:v>3.4535525229536956</c:v>
                </c:pt>
                <c:pt idx="123">
                  <c:v>3.4951072714825226</c:v>
                </c:pt>
                <c:pt idx="124">
                  <c:v>3.5366787115321596</c:v>
                </c:pt>
                <c:pt idx="125">
                  <c:v>3.578266849807199</c:v>
                </c:pt>
                <c:pt idx="126">
                  <c:v>3.6198716930148978</c:v>
                </c:pt>
                <c:pt idx="127">
                  <c:v>3.6614932478651996</c:v>
                </c:pt>
                <c:pt idx="128">
                  <c:v>3.7031315210707794</c:v>
                </c:pt>
                <c:pt idx="129">
                  <c:v>3.7447865193469765</c:v>
                </c:pt>
                <c:pt idx="130">
                  <c:v>3.7864582494118615</c:v>
                </c:pt>
                <c:pt idx="131">
                  <c:v>3.8281467179861473</c:v>
                </c:pt>
                <c:pt idx="132">
                  <c:v>3.8698519317933222</c:v>
                </c:pt>
                <c:pt idx="133">
                  <c:v>3.9115738975594949</c:v>
                </c:pt>
                <c:pt idx="134">
                  <c:v>3.9533126220135495</c:v>
                </c:pt>
                <c:pt idx="135">
                  <c:v>3.9950681118870124</c:v>
                </c:pt>
                <c:pt idx="136">
                  <c:v>4.0368403739141634</c:v>
                </c:pt>
                <c:pt idx="137">
                  <c:v>4.0786294148319469</c:v>
                </c:pt>
                <c:pt idx="138">
                  <c:v>4.1204352413800382</c:v>
                </c:pt>
                <c:pt idx="139">
                  <c:v>4.162257860300822</c:v>
                </c:pt>
                <c:pt idx="140">
                  <c:v>4.2040972783393693</c:v>
                </c:pt>
                <c:pt idx="141">
                  <c:v>4.2459535022434602</c:v>
                </c:pt>
                <c:pt idx="142">
                  <c:v>4.2878265387636283</c:v>
                </c:pt>
                <c:pt idx="143">
                  <c:v>4.3297163946530715</c:v>
                </c:pt>
                <c:pt idx="144">
                  <c:v>4.3716230766677189</c:v>
                </c:pt>
                <c:pt idx="145">
                  <c:v>4.4135465915662087</c:v>
                </c:pt>
                <c:pt idx="146">
                  <c:v>4.4554869461098878</c:v>
                </c:pt>
                <c:pt idx="147">
                  <c:v>4.4974441470628346</c:v>
                </c:pt>
                <c:pt idx="148">
                  <c:v>4.539418201191836</c:v>
                </c:pt>
                <c:pt idx="149">
                  <c:v>4.5814091152664105</c:v>
                </c:pt>
                <c:pt idx="150">
                  <c:v>4.6271522312017588</c:v>
                </c:pt>
                <c:pt idx="151">
                  <c:v>4.67291535482941</c:v>
                </c:pt>
                <c:pt idx="152">
                  <c:v>4.7186984949005861</c:v>
                </c:pt>
                <c:pt idx="153">
                  <c:v>4.7645016601703505</c:v>
                </c:pt>
                <c:pt idx="154">
                  <c:v>4.8103248593975412</c:v>
                </c:pt>
                <c:pt idx="155">
                  <c:v>4.8561681013448821</c:v>
                </c:pt>
                <c:pt idx="156">
                  <c:v>4.902031394778894</c:v>
                </c:pt>
                <c:pt idx="157">
                  <c:v>4.9479147484699393</c:v>
                </c:pt>
                <c:pt idx="158">
                  <c:v>4.9938181711922436</c:v>
                </c:pt>
                <c:pt idx="159">
                  <c:v>5.0397416717238297</c:v>
                </c:pt>
                <c:pt idx="160">
                  <c:v>5.085685258846584</c:v>
                </c:pt>
                <c:pt idx="161">
                  <c:v>5.1316489413462341</c:v>
                </c:pt>
                <c:pt idx="162">
                  <c:v>5.1776327280123491</c:v>
                </c:pt>
                <c:pt idx="163">
                  <c:v>5.2236366276383395</c:v>
                </c:pt>
                <c:pt idx="164">
                  <c:v>5.2696606490214348</c:v>
                </c:pt>
                <c:pt idx="165">
                  <c:v>5.3157048009627728</c:v>
                </c:pt>
                <c:pt idx="166">
                  <c:v>5.3617690922672878</c:v>
                </c:pt>
                <c:pt idx="167">
                  <c:v>5.4078535317438003</c:v>
                </c:pt>
                <c:pt idx="168">
                  <c:v>5.4539581282049499</c:v>
                </c:pt>
                <c:pt idx="169">
                  <c:v>5.5000828904672616</c:v>
                </c:pt>
                <c:pt idx="170">
                  <c:v>5.5462278273511023</c:v>
                </c:pt>
                <c:pt idx="171">
                  <c:v>5.5923929476807022</c:v>
                </c:pt>
                <c:pt idx="172">
                  <c:v>5.6385782602841328</c:v>
                </c:pt>
                <c:pt idx="173">
                  <c:v>5.6847837739933516</c:v>
                </c:pt>
                <c:pt idx="174">
                  <c:v>5.7310094976441572</c:v>
                </c:pt>
                <c:pt idx="175">
                  <c:v>5.7772554400762566</c:v>
                </c:pt>
                <c:pt idx="176">
                  <c:v>5.8235216101331533</c:v>
                </c:pt>
                <c:pt idx="177">
                  <c:v>5.8698080166622812</c:v>
                </c:pt>
                <c:pt idx="178">
                  <c:v>5.9161146685149157</c:v>
                </c:pt>
                <c:pt idx="179">
                  <c:v>5.9624415745461956</c:v>
                </c:pt>
                <c:pt idx="180">
                  <c:v>6.0087887436151677</c:v>
                </c:pt>
                <c:pt idx="181">
                  <c:v>6.0551561845847202</c:v>
                </c:pt>
                <c:pt idx="182">
                  <c:v>6.101543906321627</c:v>
                </c:pt>
                <c:pt idx="183">
                  <c:v>6.151707889828506</c:v>
                </c:pt>
                <c:pt idx="184">
                  <c:v>6.2018955904760587</c:v>
                </c:pt>
                <c:pt idx="185">
                  <c:v>6.2521070194775374</c:v>
                </c:pt>
                <c:pt idx="186">
                  <c:v>6.3023421880515462</c:v>
                </c:pt>
                <c:pt idx="187">
                  <c:v>6.3526011074219735</c:v>
                </c:pt>
                <c:pt idx="188">
                  <c:v>6.4028837888179924</c:v>
                </c:pt>
                <c:pt idx="189">
                  <c:v>6.4531902434741051</c:v>
                </c:pt>
                <c:pt idx="190">
                  <c:v>6.5035204826301207</c:v>
                </c:pt>
                <c:pt idx="191">
                  <c:v>6.5538745175311774</c:v>
                </c:pt>
                <c:pt idx="192">
                  <c:v>6.6042523594277203</c:v>
                </c:pt>
                <c:pt idx="193">
                  <c:v>6.6546540195755011</c:v>
                </c:pt>
                <c:pt idx="194">
                  <c:v>6.705079509235623</c:v>
                </c:pt>
                <c:pt idx="195">
                  <c:v>6.7555288396744739</c:v>
                </c:pt>
                <c:pt idx="196">
                  <c:v>6.8060020221637929</c:v>
                </c:pt>
                <c:pt idx="197">
                  <c:v>6.8564990679806481</c:v>
                </c:pt>
                <c:pt idx="198">
                  <c:v>6.9070199884074368</c:v>
                </c:pt>
                <c:pt idx="199">
                  <c:v>6.9575647947318631</c:v>
                </c:pt>
                <c:pt idx="200">
                  <c:v>7.0081334982470267</c:v>
                </c:pt>
                <c:pt idx="201">
                  <c:v>7.0587261102513121</c:v>
                </c:pt>
                <c:pt idx="202">
                  <c:v>7.1093426420484773</c:v>
                </c:pt>
                <c:pt idx="203">
                  <c:v>7.1599831049476093</c:v>
                </c:pt>
                <c:pt idx="204">
                  <c:v>7.2106475102631462</c:v>
                </c:pt>
                <c:pt idx="205">
                  <c:v>7.2613358693148777</c:v>
                </c:pt>
                <c:pt idx="206">
                  <c:v>7.3120481934279447</c:v>
                </c:pt>
                <c:pt idx="207">
                  <c:v>7.3627844939328391</c:v>
                </c:pt>
                <c:pt idx="208">
                  <c:v>7.4135447821654266</c:v>
                </c:pt>
                <c:pt idx="209">
                  <c:v>7.4643290694669018</c:v>
                </c:pt>
                <c:pt idx="210">
                  <c:v>7.5151373671838329</c:v>
                </c:pt>
                <c:pt idx="211">
                  <c:v>7.5659696866681614</c:v>
                </c:pt>
                <c:pt idx="212">
                  <c:v>7.6168260392772025</c:v>
                </c:pt>
                <c:pt idx="213">
                  <c:v>7.6695986297128149</c:v>
                </c:pt>
                <c:pt idx="214">
                  <c:v>7.7223970985022428</c:v>
                </c:pt>
                <c:pt idx="215">
                  <c:v>7.7752214583355794</c:v>
                </c:pt>
                <c:pt idx="216">
                  <c:v>7.8280717219091578</c:v>
                </c:pt>
                <c:pt idx="217">
                  <c:v>7.8809479019255058</c:v>
                </c:pt>
                <c:pt idx="218">
                  <c:v>7.9338500110934129</c:v>
                </c:pt>
                <c:pt idx="219">
                  <c:v>7.9867780621278639</c:v>
                </c:pt>
                <c:pt idx="220">
                  <c:v>8.0397320677501263</c:v>
                </c:pt>
                <c:pt idx="221">
                  <c:v>8.0927120406876654</c:v>
                </c:pt>
                <c:pt idx="222">
                  <c:v>8.1457179936741841</c:v>
                </c:pt>
                <c:pt idx="223">
                  <c:v>8.1987499394496677</c:v>
                </c:pt>
                <c:pt idx="224">
                  <c:v>8.2518078907603218</c:v>
                </c:pt>
                <c:pt idx="225">
                  <c:v>8.3048918603586088</c:v>
                </c:pt>
                <c:pt idx="226">
                  <c:v>8.3580018610032383</c:v>
                </c:pt>
                <c:pt idx="227">
                  <c:v>8.4111379054591993</c:v>
                </c:pt>
                <c:pt idx="228">
                  <c:v>8.4643000064976945</c:v>
                </c:pt>
                <c:pt idx="229">
                  <c:v>8.5174881768962365</c:v>
                </c:pt>
                <c:pt idx="230">
                  <c:v>8.5707024294385814</c:v>
                </c:pt>
                <c:pt idx="231">
                  <c:v>8.6239427769147614</c:v>
                </c:pt>
                <c:pt idx="232">
                  <c:v>8.6772092321210756</c:v>
                </c:pt>
                <c:pt idx="233">
                  <c:v>8.7305018078601027</c:v>
                </c:pt>
                <c:pt idx="234">
                  <c:v>8.783820516940688</c:v>
                </c:pt>
                <c:pt idx="235">
                  <c:v>8.8371653721779566</c:v>
                </c:pt>
                <c:pt idx="236">
                  <c:v>8.8905363863933431</c:v>
                </c:pt>
                <c:pt idx="237">
                  <c:v>8.943933572414565</c:v>
                </c:pt>
                <c:pt idx="238">
                  <c:v>8.9973569430755962</c:v>
                </c:pt>
                <c:pt idx="239">
                  <c:v>9.0508065112167468</c:v>
                </c:pt>
                <c:pt idx="240">
                  <c:v>9.1042822896845834</c:v>
                </c:pt>
                <c:pt idx="241">
                  <c:v>9.1577842913320051</c:v>
                </c:pt>
                <c:pt idx="242">
                  <c:v>9.2113125290182118</c:v>
                </c:pt>
                <c:pt idx="243">
                  <c:v>9.2648670156086688</c:v>
                </c:pt>
                <c:pt idx="244">
                  <c:v>9.3184477639751897</c:v>
                </c:pt>
                <c:pt idx="245">
                  <c:v>9.3720547869959212</c:v>
                </c:pt>
                <c:pt idx="246">
                  <c:v>9.4256880975552626</c:v>
                </c:pt>
                <c:pt idx="247">
                  <c:v>9.4812632568706867</c:v>
                </c:pt>
                <c:pt idx="248">
                  <c:v>9.5368666417187775</c:v>
                </c:pt>
                <c:pt idx="249">
                  <c:v>9.5924982664347134</c:v>
                </c:pt>
                <c:pt idx="250">
                  <c:v>9.6481581453609735</c:v>
                </c:pt>
                <c:pt idx="251">
                  <c:v>9.703846292847329</c:v>
                </c:pt>
                <c:pt idx="252">
                  <c:v>9.7595627232508022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5055-44CC-AF3E-64F64FDA08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866727"/>
        <c:axId val="106867055"/>
        <c:extLst>
          <c:ext xmlns:c15="http://schemas.microsoft.com/office/drawing/2012/chart" uri="{02D57815-91ED-43cb-92C2-25804820EDAC}">
            <c15:filteredLineSeries>
              <c15:ser>
                <c:idx val="3"/>
                <c:order val="4"/>
                <c:tx>
                  <c:strRef>
                    <c:extLst>
                      <c:ext uri="{02D57815-91ED-43cb-92C2-25804820EDAC}">
                        <c15:formulaRef>
                          <c15:sqref>'NTN-B 22 até venc'!$J$2</c15:sqref>
                        </c15:formulaRef>
                      </c:ext>
                    </c:extLst>
                    <c:strCache>
                      <c:ptCount val="1"/>
                      <c:pt idx="0">
                        <c:v>Ret Mercado</c:v>
                      </c:pt>
                    </c:strCache>
                  </c:strRef>
                </c:tx>
                <c:spPr>
                  <a:ln w="28575" cap="rnd">
                    <a:solidFill>
                      <a:srgbClr val="7030A0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'NTN-B 22 até venc'!$B$3:$B$739</c15:sqref>
                        </c15:formulaRef>
                      </c:ext>
                    </c:extLst>
                    <c:numCache>
                      <c:formatCode>m/d/yyyy</c:formatCode>
                      <c:ptCount val="737"/>
                      <c:pt idx="0">
                        <c:v>44421</c:v>
                      </c:pt>
                      <c:pt idx="1">
                        <c:v>44424</c:v>
                      </c:pt>
                      <c:pt idx="2">
                        <c:v>44425</c:v>
                      </c:pt>
                      <c:pt idx="3">
                        <c:v>44426</c:v>
                      </c:pt>
                      <c:pt idx="4">
                        <c:v>44427</c:v>
                      </c:pt>
                      <c:pt idx="5">
                        <c:v>44428</c:v>
                      </c:pt>
                      <c:pt idx="6">
                        <c:v>44431</c:v>
                      </c:pt>
                      <c:pt idx="7">
                        <c:v>44432</c:v>
                      </c:pt>
                      <c:pt idx="8">
                        <c:v>44433</c:v>
                      </c:pt>
                      <c:pt idx="9">
                        <c:v>44434</c:v>
                      </c:pt>
                      <c:pt idx="10">
                        <c:v>44435</c:v>
                      </c:pt>
                      <c:pt idx="11">
                        <c:v>44438</c:v>
                      </c:pt>
                      <c:pt idx="12">
                        <c:v>44439</c:v>
                      </c:pt>
                      <c:pt idx="13">
                        <c:v>44440</c:v>
                      </c:pt>
                      <c:pt idx="14">
                        <c:v>44441</c:v>
                      </c:pt>
                      <c:pt idx="15">
                        <c:v>44442</c:v>
                      </c:pt>
                      <c:pt idx="16">
                        <c:v>44445</c:v>
                      </c:pt>
                      <c:pt idx="17">
                        <c:v>44447</c:v>
                      </c:pt>
                      <c:pt idx="18">
                        <c:v>44448</c:v>
                      </c:pt>
                      <c:pt idx="19">
                        <c:v>44449</c:v>
                      </c:pt>
                      <c:pt idx="20">
                        <c:v>44452</c:v>
                      </c:pt>
                      <c:pt idx="21">
                        <c:v>44453</c:v>
                      </c:pt>
                      <c:pt idx="22">
                        <c:v>44454</c:v>
                      </c:pt>
                      <c:pt idx="23">
                        <c:v>44455</c:v>
                      </c:pt>
                      <c:pt idx="24">
                        <c:v>44456</c:v>
                      </c:pt>
                      <c:pt idx="25">
                        <c:v>44459</c:v>
                      </c:pt>
                      <c:pt idx="26">
                        <c:v>44460</c:v>
                      </c:pt>
                      <c:pt idx="27">
                        <c:v>44461</c:v>
                      </c:pt>
                      <c:pt idx="28">
                        <c:v>44462</c:v>
                      </c:pt>
                      <c:pt idx="29">
                        <c:v>44463</c:v>
                      </c:pt>
                      <c:pt idx="30">
                        <c:v>44466</c:v>
                      </c:pt>
                      <c:pt idx="31">
                        <c:v>44467</c:v>
                      </c:pt>
                      <c:pt idx="32">
                        <c:v>44468</c:v>
                      </c:pt>
                      <c:pt idx="33">
                        <c:v>44469</c:v>
                      </c:pt>
                      <c:pt idx="34">
                        <c:v>44470</c:v>
                      </c:pt>
                      <c:pt idx="35">
                        <c:v>44473</c:v>
                      </c:pt>
                      <c:pt idx="36">
                        <c:v>44474</c:v>
                      </c:pt>
                      <c:pt idx="37">
                        <c:v>44475</c:v>
                      </c:pt>
                      <c:pt idx="38">
                        <c:v>44476</c:v>
                      </c:pt>
                      <c:pt idx="39">
                        <c:v>44477</c:v>
                      </c:pt>
                      <c:pt idx="40">
                        <c:v>44480</c:v>
                      </c:pt>
                      <c:pt idx="41">
                        <c:v>44482</c:v>
                      </c:pt>
                      <c:pt idx="42">
                        <c:v>44483</c:v>
                      </c:pt>
                      <c:pt idx="43">
                        <c:v>44484</c:v>
                      </c:pt>
                      <c:pt idx="44">
                        <c:v>44487</c:v>
                      </c:pt>
                      <c:pt idx="45">
                        <c:v>44488</c:v>
                      </c:pt>
                      <c:pt idx="46">
                        <c:v>44489</c:v>
                      </c:pt>
                      <c:pt idx="47">
                        <c:v>44490</c:v>
                      </c:pt>
                      <c:pt idx="48">
                        <c:v>44491</c:v>
                      </c:pt>
                      <c:pt idx="49">
                        <c:v>44494</c:v>
                      </c:pt>
                      <c:pt idx="50">
                        <c:v>44495</c:v>
                      </c:pt>
                      <c:pt idx="51">
                        <c:v>44496</c:v>
                      </c:pt>
                      <c:pt idx="52">
                        <c:v>44497</c:v>
                      </c:pt>
                      <c:pt idx="53">
                        <c:v>44498</c:v>
                      </c:pt>
                      <c:pt idx="54">
                        <c:v>44501</c:v>
                      </c:pt>
                      <c:pt idx="55">
                        <c:v>44503</c:v>
                      </c:pt>
                      <c:pt idx="56">
                        <c:v>44504</c:v>
                      </c:pt>
                      <c:pt idx="57">
                        <c:v>44505</c:v>
                      </c:pt>
                      <c:pt idx="58">
                        <c:v>44508</c:v>
                      </c:pt>
                      <c:pt idx="59">
                        <c:v>44509</c:v>
                      </c:pt>
                      <c:pt idx="60">
                        <c:v>44510</c:v>
                      </c:pt>
                      <c:pt idx="61">
                        <c:v>44511</c:v>
                      </c:pt>
                      <c:pt idx="62">
                        <c:v>44512</c:v>
                      </c:pt>
                      <c:pt idx="63">
                        <c:v>44516</c:v>
                      </c:pt>
                      <c:pt idx="64">
                        <c:v>44517</c:v>
                      </c:pt>
                      <c:pt idx="65">
                        <c:v>44518</c:v>
                      </c:pt>
                      <c:pt idx="66">
                        <c:v>44519</c:v>
                      </c:pt>
                      <c:pt idx="67">
                        <c:v>44522</c:v>
                      </c:pt>
                      <c:pt idx="68">
                        <c:v>44523</c:v>
                      </c:pt>
                      <c:pt idx="69">
                        <c:v>44524</c:v>
                      </c:pt>
                      <c:pt idx="70">
                        <c:v>44525</c:v>
                      </c:pt>
                      <c:pt idx="71">
                        <c:v>44526</c:v>
                      </c:pt>
                      <c:pt idx="72">
                        <c:v>44529</c:v>
                      </c:pt>
                      <c:pt idx="73">
                        <c:v>44530</c:v>
                      </c:pt>
                      <c:pt idx="74">
                        <c:v>44531</c:v>
                      </c:pt>
                      <c:pt idx="75">
                        <c:v>44532</c:v>
                      </c:pt>
                      <c:pt idx="76">
                        <c:v>44533</c:v>
                      </c:pt>
                      <c:pt idx="77">
                        <c:v>44536</c:v>
                      </c:pt>
                      <c:pt idx="78">
                        <c:v>44537</c:v>
                      </c:pt>
                      <c:pt idx="79">
                        <c:v>44538</c:v>
                      </c:pt>
                      <c:pt idx="80">
                        <c:v>44539</c:v>
                      </c:pt>
                      <c:pt idx="81">
                        <c:v>44540</c:v>
                      </c:pt>
                      <c:pt idx="82">
                        <c:v>44543</c:v>
                      </c:pt>
                      <c:pt idx="83">
                        <c:v>44544</c:v>
                      </c:pt>
                      <c:pt idx="84">
                        <c:v>44545</c:v>
                      </c:pt>
                      <c:pt idx="85">
                        <c:v>44546</c:v>
                      </c:pt>
                      <c:pt idx="86">
                        <c:v>44547</c:v>
                      </c:pt>
                      <c:pt idx="87">
                        <c:v>44550</c:v>
                      </c:pt>
                      <c:pt idx="88">
                        <c:v>44551</c:v>
                      </c:pt>
                      <c:pt idx="89">
                        <c:v>44552</c:v>
                      </c:pt>
                      <c:pt idx="90">
                        <c:v>44553</c:v>
                      </c:pt>
                      <c:pt idx="91">
                        <c:v>44554</c:v>
                      </c:pt>
                      <c:pt idx="92">
                        <c:v>44557</c:v>
                      </c:pt>
                      <c:pt idx="93">
                        <c:v>44558</c:v>
                      </c:pt>
                      <c:pt idx="94">
                        <c:v>44559</c:v>
                      </c:pt>
                      <c:pt idx="95">
                        <c:v>44560</c:v>
                      </c:pt>
                      <c:pt idx="96">
                        <c:v>44561</c:v>
                      </c:pt>
                      <c:pt idx="97">
                        <c:v>44564</c:v>
                      </c:pt>
                      <c:pt idx="98">
                        <c:v>44565</c:v>
                      </c:pt>
                      <c:pt idx="99">
                        <c:v>44566</c:v>
                      </c:pt>
                      <c:pt idx="100">
                        <c:v>44567</c:v>
                      </c:pt>
                      <c:pt idx="101">
                        <c:v>44568</c:v>
                      </c:pt>
                      <c:pt idx="102">
                        <c:v>44571</c:v>
                      </c:pt>
                      <c:pt idx="103">
                        <c:v>44572</c:v>
                      </c:pt>
                      <c:pt idx="104">
                        <c:v>44573</c:v>
                      </c:pt>
                      <c:pt idx="105">
                        <c:v>44574</c:v>
                      </c:pt>
                      <c:pt idx="106">
                        <c:v>44575</c:v>
                      </c:pt>
                      <c:pt idx="107">
                        <c:v>44578</c:v>
                      </c:pt>
                      <c:pt idx="108">
                        <c:v>44579</c:v>
                      </c:pt>
                      <c:pt idx="109">
                        <c:v>44580</c:v>
                      </c:pt>
                      <c:pt idx="110">
                        <c:v>44581</c:v>
                      </c:pt>
                      <c:pt idx="111">
                        <c:v>44582</c:v>
                      </c:pt>
                      <c:pt idx="112">
                        <c:v>44585</c:v>
                      </c:pt>
                      <c:pt idx="113">
                        <c:v>44586</c:v>
                      </c:pt>
                      <c:pt idx="114">
                        <c:v>44587</c:v>
                      </c:pt>
                      <c:pt idx="115">
                        <c:v>44588</c:v>
                      </c:pt>
                      <c:pt idx="116">
                        <c:v>44589</c:v>
                      </c:pt>
                      <c:pt idx="117">
                        <c:v>44592</c:v>
                      </c:pt>
                      <c:pt idx="118">
                        <c:v>44593</c:v>
                      </c:pt>
                      <c:pt idx="119">
                        <c:v>44594</c:v>
                      </c:pt>
                      <c:pt idx="120">
                        <c:v>44595</c:v>
                      </c:pt>
                      <c:pt idx="121">
                        <c:v>44596</c:v>
                      </c:pt>
                      <c:pt idx="122">
                        <c:v>44599</c:v>
                      </c:pt>
                      <c:pt idx="123">
                        <c:v>44600</c:v>
                      </c:pt>
                      <c:pt idx="124">
                        <c:v>44601</c:v>
                      </c:pt>
                      <c:pt idx="125">
                        <c:v>44602</c:v>
                      </c:pt>
                      <c:pt idx="126">
                        <c:v>44603</c:v>
                      </c:pt>
                      <c:pt idx="127">
                        <c:v>44606</c:v>
                      </c:pt>
                      <c:pt idx="128">
                        <c:v>44607</c:v>
                      </c:pt>
                      <c:pt idx="129">
                        <c:v>44608</c:v>
                      </c:pt>
                      <c:pt idx="130">
                        <c:v>44609</c:v>
                      </c:pt>
                      <c:pt idx="131">
                        <c:v>44610</c:v>
                      </c:pt>
                      <c:pt idx="132">
                        <c:v>44613</c:v>
                      </c:pt>
                      <c:pt idx="133">
                        <c:v>44614</c:v>
                      </c:pt>
                      <c:pt idx="134">
                        <c:v>44615</c:v>
                      </c:pt>
                      <c:pt idx="135">
                        <c:v>44616</c:v>
                      </c:pt>
                      <c:pt idx="136">
                        <c:v>44617</c:v>
                      </c:pt>
                      <c:pt idx="137">
                        <c:v>44622</c:v>
                      </c:pt>
                      <c:pt idx="138">
                        <c:v>44623</c:v>
                      </c:pt>
                      <c:pt idx="139">
                        <c:v>44624</c:v>
                      </c:pt>
                      <c:pt idx="140">
                        <c:v>44627</c:v>
                      </c:pt>
                      <c:pt idx="141">
                        <c:v>44628</c:v>
                      </c:pt>
                      <c:pt idx="142">
                        <c:v>44629</c:v>
                      </c:pt>
                      <c:pt idx="143">
                        <c:v>44630</c:v>
                      </c:pt>
                      <c:pt idx="144">
                        <c:v>44631</c:v>
                      </c:pt>
                      <c:pt idx="145">
                        <c:v>44634</c:v>
                      </c:pt>
                      <c:pt idx="146">
                        <c:v>44635</c:v>
                      </c:pt>
                      <c:pt idx="147">
                        <c:v>44636</c:v>
                      </c:pt>
                      <c:pt idx="148">
                        <c:v>44637</c:v>
                      </c:pt>
                      <c:pt idx="149">
                        <c:v>44638</c:v>
                      </c:pt>
                      <c:pt idx="150">
                        <c:v>44641</c:v>
                      </c:pt>
                      <c:pt idx="151">
                        <c:v>44642</c:v>
                      </c:pt>
                      <c:pt idx="152">
                        <c:v>44643</c:v>
                      </c:pt>
                      <c:pt idx="153">
                        <c:v>44644</c:v>
                      </c:pt>
                      <c:pt idx="154">
                        <c:v>44645</c:v>
                      </c:pt>
                      <c:pt idx="155">
                        <c:v>44648</c:v>
                      </c:pt>
                      <c:pt idx="156">
                        <c:v>44649</c:v>
                      </c:pt>
                      <c:pt idx="157">
                        <c:v>44650</c:v>
                      </c:pt>
                      <c:pt idx="158">
                        <c:v>44651</c:v>
                      </c:pt>
                      <c:pt idx="159">
                        <c:v>44652</c:v>
                      </c:pt>
                      <c:pt idx="160">
                        <c:v>44655</c:v>
                      </c:pt>
                      <c:pt idx="161">
                        <c:v>44656</c:v>
                      </c:pt>
                      <c:pt idx="162">
                        <c:v>44657</c:v>
                      </c:pt>
                      <c:pt idx="163">
                        <c:v>44658</c:v>
                      </c:pt>
                      <c:pt idx="164">
                        <c:v>44659</c:v>
                      </c:pt>
                      <c:pt idx="165">
                        <c:v>44662</c:v>
                      </c:pt>
                      <c:pt idx="166">
                        <c:v>44663</c:v>
                      </c:pt>
                      <c:pt idx="167">
                        <c:v>44664</c:v>
                      </c:pt>
                      <c:pt idx="168">
                        <c:v>44665</c:v>
                      </c:pt>
                      <c:pt idx="169">
                        <c:v>44669</c:v>
                      </c:pt>
                      <c:pt idx="170">
                        <c:v>44670</c:v>
                      </c:pt>
                      <c:pt idx="171">
                        <c:v>44671</c:v>
                      </c:pt>
                      <c:pt idx="172">
                        <c:v>44673</c:v>
                      </c:pt>
                      <c:pt idx="173">
                        <c:v>44676</c:v>
                      </c:pt>
                      <c:pt idx="174">
                        <c:v>44677</c:v>
                      </c:pt>
                      <c:pt idx="175">
                        <c:v>44678</c:v>
                      </c:pt>
                      <c:pt idx="176">
                        <c:v>44679</c:v>
                      </c:pt>
                      <c:pt idx="177">
                        <c:v>44680</c:v>
                      </c:pt>
                      <c:pt idx="178">
                        <c:v>44683</c:v>
                      </c:pt>
                      <c:pt idx="179">
                        <c:v>44684</c:v>
                      </c:pt>
                      <c:pt idx="180">
                        <c:v>44685</c:v>
                      </c:pt>
                      <c:pt idx="181">
                        <c:v>44686</c:v>
                      </c:pt>
                      <c:pt idx="182">
                        <c:v>44687</c:v>
                      </c:pt>
                      <c:pt idx="183">
                        <c:v>44690</c:v>
                      </c:pt>
                      <c:pt idx="184">
                        <c:v>44691</c:v>
                      </c:pt>
                      <c:pt idx="185">
                        <c:v>44692</c:v>
                      </c:pt>
                      <c:pt idx="186">
                        <c:v>44693</c:v>
                      </c:pt>
                      <c:pt idx="187">
                        <c:v>44694</c:v>
                      </c:pt>
                      <c:pt idx="188">
                        <c:v>44697</c:v>
                      </c:pt>
                      <c:pt idx="189">
                        <c:v>44698</c:v>
                      </c:pt>
                      <c:pt idx="190">
                        <c:v>44699</c:v>
                      </c:pt>
                      <c:pt idx="191">
                        <c:v>44700</c:v>
                      </c:pt>
                      <c:pt idx="192">
                        <c:v>44701</c:v>
                      </c:pt>
                      <c:pt idx="193">
                        <c:v>44704</c:v>
                      </c:pt>
                      <c:pt idx="194">
                        <c:v>44705</c:v>
                      </c:pt>
                      <c:pt idx="195">
                        <c:v>44706</c:v>
                      </c:pt>
                      <c:pt idx="196">
                        <c:v>44707</c:v>
                      </c:pt>
                      <c:pt idx="197">
                        <c:v>44708</c:v>
                      </c:pt>
                      <c:pt idx="198">
                        <c:v>44711</c:v>
                      </c:pt>
                      <c:pt idx="199">
                        <c:v>44712</c:v>
                      </c:pt>
                      <c:pt idx="200">
                        <c:v>44713</c:v>
                      </c:pt>
                      <c:pt idx="201">
                        <c:v>44714</c:v>
                      </c:pt>
                      <c:pt idx="202">
                        <c:v>44715</c:v>
                      </c:pt>
                      <c:pt idx="203">
                        <c:v>44718</c:v>
                      </c:pt>
                      <c:pt idx="204">
                        <c:v>44719</c:v>
                      </c:pt>
                      <c:pt idx="205">
                        <c:v>44720</c:v>
                      </c:pt>
                      <c:pt idx="206">
                        <c:v>44721</c:v>
                      </c:pt>
                      <c:pt idx="207">
                        <c:v>44722</c:v>
                      </c:pt>
                      <c:pt idx="208">
                        <c:v>44725</c:v>
                      </c:pt>
                      <c:pt idx="209">
                        <c:v>44726</c:v>
                      </c:pt>
                      <c:pt idx="210">
                        <c:v>44727</c:v>
                      </c:pt>
                      <c:pt idx="211">
                        <c:v>44729</c:v>
                      </c:pt>
                      <c:pt idx="212">
                        <c:v>44732</c:v>
                      </c:pt>
                      <c:pt idx="213">
                        <c:v>44733</c:v>
                      </c:pt>
                      <c:pt idx="214">
                        <c:v>44734</c:v>
                      </c:pt>
                      <c:pt idx="215">
                        <c:v>44735</c:v>
                      </c:pt>
                      <c:pt idx="216">
                        <c:v>44736</c:v>
                      </c:pt>
                      <c:pt idx="217">
                        <c:v>44739</c:v>
                      </c:pt>
                      <c:pt idx="218">
                        <c:v>44740</c:v>
                      </c:pt>
                      <c:pt idx="219">
                        <c:v>44741</c:v>
                      </c:pt>
                      <c:pt idx="220">
                        <c:v>44742</c:v>
                      </c:pt>
                      <c:pt idx="221">
                        <c:v>44743</c:v>
                      </c:pt>
                      <c:pt idx="222">
                        <c:v>44746</c:v>
                      </c:pt>
                      <c:pt idx="223">
                        <c:v>44747</c:v>
                      </c:pt>
                      <c:pt idx="224">
                        <c:v>44748</c:v>
                      </c:pt>
                      <c:pt idx="225">
                        <c:v>44749</c:v>
                      </c:pt>
                      <c:pt idx="226">
                        <c:v>44750</c:v>
                      </c:pt>
                      <c:pt idx="227">
                        <c:v>44753</c:v>
                      </c:pt>
                      <c:pt idx="228">
                        <c:v>44754</c:v>
                      </c:pt>
                      <c:pt idx="229">
                        <c:v>44755</c:v>
                      </c:pt>
                      <c:pt idx="230">
                        <c:v>44756</c:v>
                      </c:pt>
                      <c:pt idx="231">
                        <c:v>44757</c:v>
                      </c:pt>
                      <c:pt idx="232">
                        <c:v>44760</c:v>
                      </c:pt>
                      <c:pt idx="233">
                        <c:v>44761</c:v>
                      </c:pt>
                      <c:pt idx="234">
                        <c:v>44762</c:v>
                      </c:pt>
                      <c:pt idx="235">
                        <c:v>44763</c:v>
                      </c:pt>
                      <c:pt idx="236">
                        <c:v>44764</c:v>
                      </c:pt>
                      <c:pt idx="237">
                        <c:v>44767</c:v>
                      </c:pt>
                      <c:pt idx="238">
                        <c:v>44768</c:v>
                      </c:pt>
                      <c:pt idx="239">
                        <c:v>44769</c:v>
                      </c:pt>
                      <c:pt idx="240">
                        <c:v>44770</c:v>
                      </c:pt>
                      <c:pt idx="241">
                        <c:v>44771</c:v>
                      </c:pt>
                      <c:pt idx="242">
                        <c:v>44774</c:v>
                      </c:pt>
                      <c:pt idx="243">
                        <c:v>44775</c:v>
                      </c:pt>
                      <c:pt idx="244">
                        <c:v>44776</c:v>
                      </c:pt>
                      <c:pt idx="245">
                        <c:v>44777</c:v>
                      </c:pt>
                      <c:pt idx="246">
                        <c:v>44778</c:v>
                      </c:pt>
                      <c:pt idx="247">
                        <c:v>44781</c:v>
                      </c:pt>
                      <c:pt idx="248">
                        <c:v>44782</c:v>
                      </c:pt>
                      <c:pt idx="249">
                        <c:v>44783</c:v>
                      </c:pt>
                      <c:pt idx="250">
                        <c:v>44784</c:v>
                      </c:pt>
                      <c:pt idx="251">
                        <c:v>44785</c:v>
                      </c:pt>
                      <c:pt idx="252">
                        <c:v>44788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'NTN-B 22 até venc'!$J$3:$J$739</c15:sqref>
                        </c15:formulaRef>
                      </c:ext>
                    </c:extLst>
                    <c:numCache>
                      <c:formatCode>0.00</c:formatCode>
                      <c:ptCount val="737"/>
                      <c:pt idx="0" formatCode="General">
                        <c:v>0</c:v>
                      </c:pt>
                      <c:pt idx="1">
                        <c:v>2.9252641474153407E-2</c:v>
                      </c:pt>
                      <c:pt idx="2">
                        <c:v>0.13347175026294789</c:v>
                      </c:pt>
                      <c:pt idx="3">
                        <c:v>0.12289394377020812</c:v>
                      </c:pt>
                      <c:pt idx="4">
                        <c:v>9.0063767730730326E-2</c:v>
                      </c:pt>
                      <c:pt idx="5">
                        <c:v>7.0557092376399844E-2</c:v>
                      </c:pt>
                      <c:pt idx="6">
                        <c:v>-3.6282294954892436E-3</c:v>
                      </c:pt>
                      <c:pt idx="7">
                        <c:v>-2.4828324403325386E-2</c:v>
                      </c:pt>
                      <c:pt idx="8">
                        <c:v>6.4011635078875528E-2</c:v>
                      </c:pt>
                      <c:pt idx="9">
                        <c:v>0.15403099483841665</c:v>
                      </c:pt>
                      <c:pt idx="10">
                        <c:v>0.24180108508631282</c:v>
                      </c:pt>
                      <c:pt idx="11">
                        <c:v>0.27378862194036291</c:v>
                      </c:pt>
                      <c:pt idx="12">
                        <c:v>0.30801626947556393</c:v>
                      </c:pt>
                      <c:pt idx="13">
                        <c:v>0.29250276387491336</c:v>
                      </c:pt>
                      <c:pt idx="14">
                        <c:v>0.34769312657094709</c:v>
                      </c:pt>
                      <c:pt idx="15">
                        <c:v>0.4708394941745464</c:v>
                      </c:pt>
                      <c:pt idx="16">
                        <c:v>0.62550549487092599</c:v>
                      </c:pt>
                      <c:pt idx="17">
                        <c:v>0.7098570918081748</c:v>
                      </c:pt>
                      <c:pt idx="18">
                        <c:v>0.62972284172997384</c:v>
                      </c:pt>
                      <c:pt idx="19">
                        <c:v>0.73090941353866068</c:v>
                      </c:pt>
                      <c:pt idx="20">
                        <c:v>0.7561084359444914</c:v>
                      </c:pt>
                      <c:pt idx="21">
                        <c:v>1.0476584608171802</c:v>
                      </c:pt>
                      <c:pt idx="22">
                        <c:v>1.1523075793755666</c:v>
                      </c:pt>
                      <c:pt idx="23">
                        <c:v>1.210593492876666</c:v>
                      </c:pt>
                      <c:pt idx="24">
                        <c:v>1.2653999880982258</c:v>
                      </c:pt>
                      <c:pt idx="25">
                        <c:v>1.3043271333233797</c:v>
                      </c:pt>
                      <c:pt idx="26">
                        <c:v>1.3472719254106202</c:v>
                      </c:pt>
                      <c:pt idx="27">
                        <c:v>1.3307418699660456</c:v>
                      </c:pt>
                      <c:pt idx="28">
                        <c:v>1.4137662131080031</c:v>
                      </c:pt>
                      <c:pt idx="29">
                        <c:v>1.569204260366508</c:v>
                      </c:pt>
                      <c:pt idx="30">
                        <c:v>1.5543782562172481</c:v>
                      </c:pt>
                      <c:pt idx="31">
                        <c:v>1.6283083359446504</c:v>
                      </c:pt>
                      <c:pt idx="32">
                        <c:v>1.6442565378509633</c:v>
                      </c:pt>
                      <c:pt idx="33">
                        <c:v>1.6332150320893524</c:v>
                      </c:pt>
                      <c:pt idx="34">
                        <c:v>1.6916120298854365</c:v>
                      </c:pt>
                      <c:pt idx="35">
                        <c:v>1.7045754974795546</c:v>
                      </c:pt>
                      <c:pt idx="36">
                        <c:v>1.8061484541020745</c:v>
                      </c:pt>
                      <c:pt idx="37">
                        <c:v>1.8974820792569513</c:v>
                      </c:pt>
                      <c:pt idx="38">
                        <c:v>1.9537685290090812</c:v>
                      </c:pt>
                      <c:pt idx="39">
                        <c:v>1.98826515693451</c:v>
                      </c:pt>
                      <c:pt idx="40">
                        <c:v>2.0157465491867255</c:v>
                      </c:pt>
                      <c:pt idx="41">
                        <c:v>1.9957585799680766</c:v>
                      </c:pt>
                      <c:pt idx="42">
                        <c:v>1.9306865086768932</c:v>
                      </c:pt>
                      <c:pt idx="43">
                        <c:v>1.7981744067093519</c:v>
                      </c:pt>
                      <c:pt idx="44">
                        <c:v>1.8524246770498909</c:v>
                      </c:pt>
                      <c:pt idx="45">
                        <c:v>1.8097177467533809</c:v>
                      </c:pt>
                      <c:pt idx="46">
                        <c:v>1.8294420916230125</c:v>
                      </c:pt>
                      <c:pt idx="47">
                        <c:v>1.5969158820507312</c:v>
                      </c:pt>
                      <c:pt idx="48">
                        <c:v>1.3829800630805522</c:v>
                      </c:pt>
                      <c:pt idx="49">
                        <c:v>1.1357853973116061</c:v>
                      </c:pt>
                      <c:pt idx="50">
                        <c:v>1.2703920327598706</c:v>
                      </c:pt>
                      <c:pt idx="51">
                        <c:v>1.2841471500269597</c:v>
                      </c:pt>
                      <c:pt idx="52">
                        <c:v>1.0530783192715054</c:v>
                      </c:pt>
                      <c:pt idx="53">
                        <c:v>1.1455968346459455</c:v>
                      </c:pt>
                      <c:pt idx="54">
                        <c:v>1.1651113030402449</c:v>
                      </c:pt>
                      <c:pt idx="55">
                        <c:v>1.2348139665510738</c:v>
                      </c:pt>
                      <c:pt idx="56">
                        <c:v>1.2408430211340749</c:v>
                      </c:pt>
                      <c:pt idx="57">
                        <c:v>1.4027540048919152</c:v>
                      </c:pt>
                      <c:pt idx="58">
                        <c:v>1.4923769372603202</c:v>
                      </c:pt>
                      <c:pt idx="59">
                        <c:v>1.6328598462156618</c:v>
                      </c:pt>
                      <c:pt idx="60">
                        <c:v>2.007102782399417</c:v>
                      </c:pt>
                      <c:pt idx="61">
                        <c:v>2.251035324481232</c:v>
                      </c:pt>
                      <c:pt idx="62">
                        <c:v>2.4634077417985845</c:v>
                      </c:pt>
                      <c:pt idx="63">
                        <c:v>2.5824699672883256</c:v>
                      </c:pt>
                      <c:pt idx="64">
                        <c:v>2.5860615678512833</c:v>
                      </c:pt>
                      <c:pt idx="65">
                        <c:v>2.5746464246539258</c:v>
                      </c:pt>
                      <c:pt idx="66">
                        <c:v>2.6379710874960827</c:v>
                      </c:pt>
                      <c:pt idx="67">
                        <c:v>2.5885202317945444</c:v>
                      </c:pt>
                      <c:pt idx="68">
                        <c:v>2.4614554915529663</c:v>
                      </c:pt>
                      <c:pt idx="69">
                        <c:v>2.6871184699019501</c:v>
                      </c:pt>
                      <c:pt idx="70">
                        <c:v>2.684223931323948</c:v>
                      </c:pt>
                      <c:pt idx="71">
                        <c:v>2.8751235776748318</c:v>
                      </c:pt>
                      <c:pt idx="72">
                        <c:v>3.0024722148814575</c:v>
                      </c:pt>
                      <c:pt idx="73">
                        <c:v>2.9252400821796032</c:v>
                      </c:pt>
                      <c:pt idx="74">
                        <c:v>2.9691690736218135</c:v>
                      </c:pt>
                      <c:pt idx="75">
                        <c:v>3.0380247327736365</c:v>
                      </c:pt>
                      <c:pt idx="76">
                        <c:v>3.1236051394685216</c:v>
                      </c:pt>
                      <c:pt idx="77">
                        <c:v>3.1414816233359621</c:v>
                      </c:pt>
                      <c:pt idx="78">
                        <c:v>3.141946875856827</c:v>
                      </c:pt>
                      <c:pt idx="79">
                        <c:v>3.1844547488812935</c:v>
                      </c:pt>
                      <c:pt idx="80">
                        <c:v>3.084293885747047</c:v>
                      </c:pt>
                      <c:pt idx="81">
                        <c:v>3.0059816269919271</c:v>
                      </c:pt>
                      <c:pt idx="82">
                        <c:v>3.0633476671931836</c:v>
                      </c:pt>
                      <c:pt idx="83">
                        <c:v>2.9878862684998841</c:v>
                      </c:pt>
                      <c:pt idx="84">
                        <c:v>3.0616798762969077</c:v>
                      </c:pt>
                      <c:pt idx="85">
                        <c:v>3.0395757887514474</c:v>
                      </c:pt>
                      <c:pt idx="86">
                        <c:v>3.0261207972542614</c:v>
                      </c:pt>
                      <c:pt idx="87">
                        <c:v>2.9526354831900248</c:v>
                      </c:pt>
                      <c:pt idx="88">
                        <c:v>3.0041027812912624</c:v>
                      </c:pt>
                      <c:pt idx="89">
                        <c:v>3.0282416021171876</c:v>
                      </c:pt>
                      <c:pt idx="90">
                        <c:v>3.1470793559192689</c:v>
                      </c:pt>
                      <c:pt idx="91">
                        <c:v>3.179508873295056</c:v>
                      </c:pt>
                      <c:pt idx="92">
                        <c:v>3.2369310180281108</c:v>
                      </c:pt>
                      <c:pt idx="93">
                        <c:v>3.3246813177036705</c:v>
                      </c:pt>
                      <c:pt idx="94">
                        <c:v>3.4113599003107176</c:v>
                      </c:pt>
                      <c:pt idx="95">
                        <c:v>3.4978754450229133</c:v>
                      </c:pt>
                      <c:pt idx="96">
                        <c:v>3.548439366431233</c:v>
                      </c:pt>
                      <c:pt idx="97">
                        <c:v>3.6806304808482793</c:v>
                      </c:pt>
                      <c:pt idx="98">
                        <c:v>3.7275131683437657</c:v>
                      </c:pt>
                      <c:pt idx="99">
                        <c:v>3.8129626733911293</c:v>
                      </c:pt>
                      <c:pt idx="100">
                        <c:v>3.8549320500310236</c:v>
                      </c:pt>
                      <c:pt idx="101">
                        <c:v>3.8470084565465967</c:v>
                      </c:pt>
                      <c:pt idx="102">
                        <c:v>4.0090894678330713</c:v>
                      </c:pt>
                      <c:pt idx="103">
                        <c:v>4.1162548277778654</c:v>
                      </c:pt>
                      <c:pt idx="104">
                        <c:v>4.1141968760587178</c:v>
                      </c:pt>
                      <c:pt idx="105">
                        <c:v>4.0653618311967898</c:v>
                      </c:pt>
                      <c:pt idx="106">
                        <c:v>4.0972598953822104</c:v>
                      </c:pt>
                      <c:pt idx="107">
                        <c:v>4.0425818380291689</c:v>
                      </c:pt>
                      <c:pt idx="108">
                        <c:v>4.0179225974578126</c:v>
                      </c:pt>
                      <c:pt idx="109">
                        <c:v>4.0870810068397656</c:v>
                      </c:pt>
                      <c:pt idx="110">
                        <c:v>4.0757172012975351</c:v>
                      </c:pt>
                      <c:pt idx="111">
                        <c:v>3.6769647794550053</c:v>
                      </c:pt>
                      <c:pt idx="112">
                        <c:v>3.8495255013392127</c:v>
                      </c:pt>
                      <c:pt idx="113">
                        <c:v>3.8592299785302986</c:v>
                      </c:pt>
                      <c:pt idx="114">
                        <c:v>4.0227446413709567</c:v>
                      </c:pt>
                      <c:pt idx="115">
                        <c:v>4.061140253065143</c:v>
                      </c:pt>
                      <c:pt idx="116">
                        <c:v>4.2527452900450902</c:v>
                      </c:pt>
                      <c:pt idx="117">
                        <c:v>4.1530675150489582</c:v>
                      </c:pt>
                      <c:pt idx="118">
                        <c:v>4.1622559912286139</c:v>
                      </c:pt>
                      <c:pt idx="119">
                        <c:v>4.1224638185657136</c:v>
                      </c:pt>
                      <c:pt idx="120">
                        <c:v>4.2502932675929195</c:v>
                      </c:pt>
                      <c:pt idx="121">
                        <c:v>4.3558708291171255</c:v>
                      </c:pt>
                      <c:pt idx="122">
                        <c:v>4.3997414932703816</c:v>
                      </c:pt>
                      <c:pt idx="123">
                        <c:v>4.4429143723730968</c:v>
                      </c:pt>
                      <c:pt idx="124">
                        <c:v>4.3553738688322241</c:v>
                      </c:pt>
                      <c:pt idx="125">
                        <c:v>4.4462844202908913</c:v>
                      </c:pt>
                      <c:pt idx="126">
                        <c:v>4.5226482315896765</c:v>
                      </c:pt>
                      <c:pt idx="127">
                        <c:v>4.655568678140054</c:v>
                      </c:pt>
                      <c:pt idx="128">
                        <c:v>4.7624252355281227</c:v>
                      </c:pt>
                      <c:pt idx="129">
                        <c:v>4.8238905263527254</c:v>
                      </c:pt>
                      <c:pt idx="130">
                        <c:v>4.8716116712556712</c:v>
                      </c:pt>
                      <c:pt idx="131">
                        <c:v>4.8697876848893706</c:v>
                      </c:pt>
                      <c:pt idx="132">
                        <c:v>4.9516412376621632</c:v>
                      </c:pt>
                      <c:pt idx="133">
                        <c:v>5.0154313472950518</c:v>
                      </c:pt>
                      <c:pt idx="134">
                        <c:v>5.1187810707693293</c:v>
                      </c:pt>
                      <c:pt idx="135">
                        <c:v>5.2858295501419628</c:v>
                      </c:pt>
                      <c:pt idx="136">
                        <c:v>5.345528981274672</c:v>
                      </c:pt>
                      <c:pt idx="137">
                        <c:v>5.5258282467687048</c:v>
                      </c:pt>
                      <c:pt idx="138">
                        <c:v>5.6702668560785874</c:v>
                      </c:pt>
                      <c:pt idx="139">
                        <c:v>5.8081689995218122</c:v>
                      </c:pt>
                      <c:pt idx="140">
                        <c:v>5.8654011077412083</c:v>
                      </c:pt>
                      <c:pt idx="141">
                        <c:v>5.9875160684687234</c:v>
                      </c:pt>
                      <c:pt idx="142">
                        <c:v>6.0374342803380943</c:v>
                      </c:pt>
                      <c:pt idx="143">
                        <c:v>6.292618460362398</c:v>
                      </c:pt>
                      <c:pt idx="144">
                        <c:v>6.6065640206003362</c:v>
                      </c:pt>
                      <c:pt idx="145">
                        <c:v>6.5768856656688079</c:v>
                      </c:pt>
                      <c:pt idx="146">
                        <c:v>6.5745258826180208</c:v>
                      </c:pt>
                      <c:pt idx="147">
                        <c:v>6.6089681155893309</c:v>
                      </c:pt>
                      <c:pt idx="148">
                        <c:v>6.8365462889822926</c:v>
                      </c:pt>
                      <c:pt idx="149">
                        <c:v>6.9761917914692217</c:v>
                      </c:pt>
                      <c:pt idx="150">
                        <c:v>7.3046443137205763</c:v>
                      </c:pt>
                      <c:pt idx="151">
                        <c:v>7.4538118092534411</c:v>
                      </c:pt>
                      <c:pt idx="152">
                        <c:v>7.626491461870244</c:v>
                      </c:pt>
                      <c:pt idx="153">
                        <c:v>7.7483062760839161</c:v>
                      </c:pt>
                      <c:pt idx="154">
                        <c:v>7.9157798136568758</c:v>
                      </c:pt>
                      <c:pt idx="155">
                        <c:v>7.8516897505304106</c:v>
                      </c:pt>
                      <c:pt idx="156">
                        <c:v>7.8404772308450221</c:v>
                      </c:pt>
                      <c:pt idx="157">
                        <c:v>7.8496163268315877</c:v>
                      </c:pt>
                      <c:pt idx="158">
                        <c:v>7.7867156821593841</c:v>
                      </c:pt>
                      <c:pt idx="159">
                        <c:v>7.9117654884591326</c:v>
                      </c:pt>
                      <c:pt idx="160">
                        <c:v>7.9692098086739716</c:v>
                      </c:pt>
                      <c:pt idx="161">
                        <c:v>8.0621107109329682</c:v>
                      </c:pt>
                      <c:pt idx="162">
                        <c:v>8.1944892209945941</c:v>
                      </c:pt>
                      <c:pt idx="163">
                        <c:v>8.2947302152111657</c:v>
                      </c:pt>
                      <c:pt idx="164">
                        <c:v>8.6002269199342294</c:v>
                      </c:pt>
                      <c:pt idx="165">
                        <c:v>8.5892251783794791</c:v>
                      </c:pt>
                      <c:pt idx="166">
                        <c:v>8.7564018507831456</c:v>
                      </c:pt>
                      <c:pt idx="167">
                        <c:v>8.9260211119317479</c:v>
                      </c:pt>
                      <c:pt idx="168">
                        <c:v>9.1228790345709179</c:v>
                      </c:pt>
                      <c:pt idx="169">
                        <c:v>9.2884629864614219</c:v>
                      </c:pt>
                      <c:pt idx="170">
                        <c:v>9.3252236685722458</c:v>
                      </c:pt>
                      <c:pt idx="171">
                        <c:v>9.4281689870146401</c:v>
                      </c:pt>
                      <c:pt idx="172">
                        <c:v>9.589170610212804</c:v>
                      </c:pt>
                      <c:pt idx="173">
                        <c:v>9.5816406966106715</c:v>
                      </c:pt>
                      <c:pt idx="174">
                        <c:v>9.6704929160645658</c:v>
                      </c:pt>
                      <c:pt idx="175">
                        <c:v>9.7975652714358255</c:v>
                      </c:pt>
                      <c:pt idx="176">
                        <c:v>9.9196401390966304</c:v>
                      </c:pt>
                      <c:pt idx="177">
                        <c:v>10.014605530973553</c:v>
                      </c:pt>
                      <c:pt idx="178">
                        <c:v>10.102812318231802</c:v>
                      </c:pt>
                      <c:pt idx="179">
                        <c:v>10.185876301093533</c:v>
                      </c:pt>
                      <c:pt idx="180">
                        <c:v>10.314001609590861</c:v>
                      </c:pt>
                      <c:pt idx="181">
                        <c:v>10.411520301122534</c:v>
                      </c:pt>
                      <c:pt idx="182">
                        <c:v>10.548405420783503</c:v>
                      </c:pt>
                      <c:pt idx="183">
                        <c:v>10.520421508045397</c:v>
                      </c:pt>
                      <c:pt idx="184">
                        <c:v>10.4765184694525</c:v>
                      </c:pt>
                      <c:pt idx="185">
                        <c:v>10.746174647247742</c:v>
                      </c:pt>
                      <c:pt idx="186">
                        <c:v>10.797743733879027</c:v>
                      </c:pt>
                      <c:pt idx="187">
                        <c:v>10.909800822153159</c:v>
                      </c:pt>
                      <c:pt idx="188">
                        <c:v>10.983468992074341</c:v>
                      </c:pt>
                      <c:pt idx="189">
                        <c:v>11.012293342625501</c:v>
                      </c:pt>
                      <c:pt idx="190">
                        <c:v>10.909717575269795</c:v>
                      </c:pt>
                      <c:pt idx="191">
                        <c:v>10.689293808338363</c:v>
                      </c:pt>
                      <c:pt idx="192">
                        <c:v>10.746098293945284</c:v>
                      </c:pt>
                      <c:pt idx="193">
                        <c:v>10.762765538777286</c:v>
                      </c:pt>
                      <c:pt idx="194">
                        <c:v>10.899819330576532</c:v>
                      </c:pt>
                      <c:pt idx="195">
                        <c:v>10.8776359801533</c:v>
                      </c:pt>
                      <c:pt idx="196">
                        <c:v>10.839340869649682</c:v>
                      </c:pt>
                      <c:pt idx="197">
                        <c:v>10.691529975695868</c:v>
                      </c:pt>
                      <c:pt idx="198">
                        <c:v>10.724957583851079</c:v>
                      </c:pt>
                      <c:pt idx="199">
                        <c:v>10.750304950051115</c:v>
                      </c:pt>
                      <c:pt idx="200">
                        <c:v>10.905136101381508</c:v>
                      </c:pt>
                      <c:pt idx="201">
                        <c:v>10.982378206976119</c:v>
                      </c:pt>
                      <c:pt idx="202">
                        <c:v>11.124755663161267</c:v>
                      </c:pt>
                      <c:pt idx="203">
                        <c:v>11.25735137617092</c:v>
                      </c:pt>
                      <c:pt idx="204">
                        <c:v>10.699669695467406</c:v>
                      </c:pt>
                      <c:pt idx="205">
                        <c:v>10.693138110256029</c:v>
                      </c:pt>
                      <c:pt idx="206">
                        <c:v>10.2421801748531</c:v>
                      </c:pt>
                      <c:pt idx="207">
                        <c:v>10.445284646919205</c:v>
                      </c:pt>
                      <c:pt idx="208">
                        <c:v>10.546114518393402</c:v>
                      </c:pt>
                      <c:pt idx="209">
                        <c:v>10.480987633120243</c:v>
                      </c:pt>
                      <c:pt idx="210">
                        <c:v>10.635522139875931</c:v>
                      </c:pt>
                      <c:pt idx="211">
                        <c:v>10.664864749841673</c:v>
                      </c:pt>
                      <c:pt idx="212">
                        <c:v>10.813005267261433</c:v>
                      </c:pt>
                      <c:pt idx="213">
                        <c:v>10.818392793781095</c:v>
                      </c:pt>
                      <c:pt idx="214">
                        <c:v>10.850857368679922</c:v>
                      </c:pt>
                      <c:pt idx="215">
                        <c:v>10.951774871354969</c:v>
                      </c:pt>
                      <c:pt idx="216">
                        <c:v>11.235643958575325</c:v>
                      </c:pt>
                      <c:pt idx="217">
                        <c:v>10.928784255030122</c:v>
                      </c:pt>
                      <c:pt idx="218">
                        <c:v>10.958206361771182</c:v>
                      </c:pt>
                      <c:pt idx="219">
                        <c:v>10.985987658378505</c:v>
                      </c:pt>
                      <c:pt idx="220">
                        <c:v>11.117409173960624</c:v>
                      </c:pt>
                      <c:pt idx="221">
                        <c:v>10.815978110251789</c:v>
                      </c:pt>
                      <c:pt idx="222">
                        <c:v>10.64288525639383</c:v>
                      </c:pt>
                      <c:pt idx="223">
                        <c:v>10.616526270979021</c:v>
                      </c:pt>
                      <c:pt idx="224">
                        <c:v>10.765336734168173</c:v>
                      </c:pt>
                      <c:pt idx="225">
                        <c:v>11.009243843015227</c:v>
                      </c:pt>
                      <c:pt idx="226">
                        <c:v>11.089151834228383</c:v>
                      </c:pt>
                      <c:pt idx="227">
                        <c:v>11.191983794625893</c:v>
                      </c:pt>
                      <c:pt idx="228">
                        <c:v>11.267663566612063</c:v>
                      </c:pt>
                      <c:pt idx="229">
                        <c:v>11.290272388850497</c:v>
                      </c:pt>
                      <c:pt idx="230">
                        <c:v>11.263066072041683</c:v>
                      </c:pt>
                      <c:pt idx="231">
                        <c:v>11.364385525633768</c:v>
                      </c:pt>
                      <c:pt idx="232">
                        <c:v>11.39612530943328</c:v>
                      </c:pt>
                      <c:pt idx="233">
                        <c:v>11.434777672875152</c:v>
                      </c:pt>
                      <c:pt idx="234">
                        <c:v>11.608994869783329</c:v>
                      </c:pt>
                      <c:pt idx="235">
                        <c:v>11.698855509830452</c:v>
                      </c:pt>
                      <c:pt idx="236">
                        <c:v>11.731847333373381</c:v>
                      </c:pt>
                      <c:pt idx="237">
                        <c:v>11.768330893530688</c:v>
                      </c:pt>
                      <c:pt idx="238">
                        <c:v>11.861442822089231</c:v>
                      </c:pt>
                      <c:pt idx="239">
                        <c:v>11.941501534555886</c:v>
                      </c:pt>
                      <c:pt idx="240">
                        <c:v>12.006364119936075</c:v>
                      </c:pt>
                      <c:pt idx="241">
                        <c:v>12.056996947979304</c:v>
                      </c:pt>
                      <c:pt idx="242">
                        <c:v>12.119562592192491</c:v>
                      </c:pt>
                      <c:pt idx="243">
                        <c:v>12.168457989671634</c:v>
                      </c:pt>
                      <c:pt idx="244">
                        <c:v>12.212370348385914</c:v>
                      </c:pt>
                      <c:pt idx="245">
                        <c:v>12.279185113163461</c:v>
                      </c:pt>
                      <c:pt idx="246">
                        <c:v>12.347263388603103</c:v>
                      </c:pt>
                      <c:pt idx="247">
                        <c:v>12.412545131278341</c:v>
                      </c:pt>
                      <c:pt idx="248">
                        <c:v>12.504832449685633</c:v>
                      </c:pt>
                      <c:pt idx="249">
                        <c:v>12.566274495355323</c:v>
                      </c:pt>
                      <c:pt idx="250">
                        <c:v>12.624377511015528</c:v>
                      </c:pt>
                      <c:pt idx="251">
                        <c:v>12.682321367679128</c:v>
                      </c:pt>
                      <c:pt idx="252">
                        <c:v>12.739888310911617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5C00-408D-8404-07586C0218A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0"/>
          <c:order val="1"/>
          <c:tx>
            <c:strRef>
              <c:f>'NTN-B 22 até venc'!$D$1</c:f>
              <c:strCache>
                <c:ptCount val="1"/>
                <c:pt idx="0">
                  <c:v>Tx Mercado</c:v>
                </c:pt>
              </c:strCache>
            </c:strRef>
          </c:tx>
          <c:spPr>
            <a:ln w="38100" cap="rnd">
              <a:solidFill>
                <a:srgbClr val="7030A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'NTN-B 22 até venc'!$B$3:$B$255</c:f>
              <c:numCache>
                <c:formatCode>m/d/yyyy</c:formatCode>
                <c:ptCount val="253"/>
                <c:pt idx="0">
                  <c:v>44421</c:v>
                </c:pt>
                <c:pt idx="1">
                  <c:v>44424</c:v>
                </c:pt>
                <c:pt idx="2">
                  <c:v>44425</c:v>
                </c:pt>
                <c:pt idx="3">
                  <c:v>44426</c:v>
                </c:pt>
                <c:pt idx="4">
                  <c:v>44427</c:v>
                </c:pt>
                <c:pt idx="5">
                  <c:v>44428</c:v>
                </c:pt>
                <c:pt idx="6">
                  <c:v>44431</c:v>
                </c:pt>
                <c:pt idx="7">
                  <c:v>44432</c:v>
                </c:pt>
                <c:pt idx="8">
                  <c:v>44433</c:v>
                </c:pt>
                <c:pt idx="9">
                  <c:v>44434</c:v>
                </c:pt>
                <c:pt idx="10">
                  <c:v>44435</c:v>
                </c:pt>
                <c:pt idx="11">
                  <c:v>44438</c:v>
                </c:pt>
                <c:pt idx="12">
                  <c:v>44439</c:v>
                </c:pt>
                <c:pt idx="13">
                  <c:v>44440</c:v>
                </c:pt>
                <c:pt idx="14">
                  <c:v>44441</c:v>
                </c:pt>
                <c:pt idx="15">
                  <c:v>44442</c:v>
                </c:pt>
                <c:pt idx="16">
                  <c:v>44445</c:v>
                </c:pt>
                <c:pt idx="17">
                  <c:v>44447</c:v>
                </c:pt>
                <c:pt idx="18">
                  <c:v>44448</c:v>
                </c:pt>
                <c:pt idx="19">
                  <c:v>44449</c:v>
                </c:pt>
                <c:pt idx="20">
                  <c:v>44452</c:v>
                </c:pt>
                <c:pt idx="21">
                  <c:v>44453</c:v>
                </c:pt>
                <c:pt idx="22">
                  <c:v>44454</c:v>
                </c:pt>
                <c:pt idx="23">
                  <c:v>44455</c:v>
                </c:pt>
                <c:pt idx="24">
                  <c:v>44456</c:v>
                </c:pt>
                <c:pt idx="25">
                  <c:v>44459</c:v>
                </c:pt>
                <c:pt idx="26">
                  <c:v>44460</c:v>
                </c:pt>
                <c:pt idx="27">
                  <c:v>44461</c:v>
                </c:pt>
                <c:pt idx="28">
                  <c:v>44462</c:v>
                </c:pt>
                <c:pt idx="29">
                  <c:v>44463</c:v>
                </c:pt>
                <c:pt idx="30">
                  <c:v>44466</c:v>
                </c:pt>
                <c:pt idx="31">
                  <c:v>44467</c:v>
                </c:pt>
                <c:pt idx="32">
                  <c:v>44468</c:v>
                </c:pt>
                <c:pt idx="33">
                  <c:v>44469</c:v>
                </c:pt>
                <c:pt idx="34">
                  <c:v>44470</c:v>
                </c:pt>
                <c:pt idx="35">
                  <c:v>44473</c:v>
                </c:pt>
                <c:pt idx="36">
                  <c:v>44474</c:v>
                </c:pt>
                <c:pt idx="37">
                  <c:v>44475</c:v>
                </c:pt>
                <c:pt idx="38">
                  <c:v>44476</c:v>
                </c:pt>
                <c:pt idx="39">
                  <c:v>44477</c:v>
                </c:pt>
                <c:pt idx="40">
                  <c:v>44480</c:v>
                </c:pt>
                <c:pt idx="41">
                  <c:v>44482</c:v>
                </c:pt>
                <c:pt idx="42">
                  <c:v>44483</c:v>
                </c:pt>
                <c:pt idx="43">
                  <c:v>44484</c:v>
                </c:pt>
                <c:pt idx="44">
                  <c:v>44487</c:v>
                </c:pt>
                <c:pt idx="45">
                  <c:v>44488</c:v>
                </c:pt>
                <c:pt idx="46">
                  <c:v>44489</c:v>
                </c:pt>
                <c:pt idx="47">
                  <c:v>44490</c:v>
                </c:pt>
                <c:pt idx="48">
                  <c:v>44491</c:v>
                </c:pt>
                <c:pt idx="49">
                  <c:v>44494</c:v>
                </c:pt>
                <c:pt idx="50">
                  <c:v>44495</c:v>
                </c:pt>
                <c:pt idx="51">
                  <c:v>44496</c:v>
                </c:pt>
                <c:pt idx="52">
                  <c:v>44497</c:v>
                </c:pt>
                <c:pt idx="53">
                  <c:v>44498</c:v>
                </c:pt>
                <c:pt idx="54">
                  <c:v>44501</c:v>
                </c:pt>
                <c:pt idx="55">
                  <c:v>44503</c:v>
                </c:pt>
                <c:pt idx="56">
                  <c:v>44504</c:v>
                </c:pt>
                <c:pt idx="57">
                  <c:v>44505</c:v>
                </c:pt>
                <c:pt idx="58">
                  <c:v>44508</c:v>
                </c:pt>
                <c:pt idx="59">
                  <c:v>44509</c:v>
                </c:pt>
                <c:pt idx="60">
                  <c:v>44510</c:v>
                </c:pt>
                <c:pt idx="61">
                  <c:v>44511</c:v>
                </c:pt>
                <c:pt idx="62">
                  <c:v>44512</c:v>
                </c:pt>
                <c:pt idx="63">
                  <c:v>44516</c:v>
                </c:pt>
                <c:pt idx="64">
                  <c:v>44517</c:v>
                </c:pt>
                <c:pt idx="65">
                  <c:v>44518</c:v>
                </c:pt>
                <c:pt idx="66">
                  <c:v>44519</c:v>
                </c:pt>
                <c:pt idx="67">
                  <c:v>44522</c:v>
                </c:pt>
                <c:pt idx="68">
                  <c:v>44523</c:v>
                </c:pt>
                <c:pt idx="69">
                  <c:v>44524</c:v>
                </c:pt>
                <c:pt idx="70">
                  <c:v>44525</c:v>
                </c:pt>
                <c:pt idx="71">
                  <c:v>44526</c:v>
                </c:pt>
                <c:pt idx="72">
                  <c:v>44529</c:v>
                </c:pt>
                <c:pt idx="73">
                  <c:v>44530</c:v>
                </c:pt>
                <c:pt idx="74">
                  <c:v>44531</c:v>
                </c:pt>
                <c:pt idx="75">
                  <c:v>44532</c:v>
                </c:pt>
                <c:pt idx="76">
                  <c:v>44533</c:v>
                </c:pt>
                <c:pt idx="77">
                  <c:v>44536</c:v>
                </c:pt>
                <c:pt idx="78">
                  <c:v>44537</c:v>
                </c:pt>
                <c:pt idx="79">
                  <c:v>44538</c:v>
                </c:pt>
                <c:pt idx="80">
                  <c:v>44539</c:v>
                </c:pt>
                <c:pt idx="81">
                  <c:v>44540</c:v>
                </c:pt>
                <c:pt idx="82">
                  <c:v>44543</c:v>
                </c:pt>
                <c:pt idx="83">
                  <c:v>44544</c:v>
                </c:pt>
                <c:pt idx="84">
                  <c:v>44545</c:v>
                </c:pt>
                <c:pt idx="85">
                  <c:v>44546</c:v>
                </c:pt>
                <c:pt idx="86">
                  <c:v>44547</c:v>
                </c:pt>
                <c:pt idx="87">
                  <c:v>44550</c:v>
                </c:pt>
                <c:pt idx="88">
                  <c:v>44551</c:v>
                </c:pt>
                <c:pt idx="89">
                  <c:v>44552</c:v>
                </c:pt>
                <c:pt idx="90">
                  <c:v>44553</c:v>
                </c:pt>
                <c:pt idx="91">
                  <c:v>44554</c:v>
                </c:pt>
                <c:pt idx="92">
                  <c:v>44557</c:v>
                </c:pt>
                <c:pt idx="93">
                  <c:v>44558</c:v>
                </c:pt>
                <c:pt idx="94">
                  <c:v>44559</c:v>
                </c:pt>
                <c:pt idx="95">
                  <c:v>44560</c:v>
                </c:pt>
                <c:pt idx="96">
                  <c:v>44561</c:v>
                </c:pt>
                <c:pt idx="97">
                  <c:v>44564</c:v>
                </c:pt>
                <c:pt idx="98">
                  <c:v>44565</c:v>
                </c:pt>
                <c:pt idx="99">
                  <c:v>44566</c:v>
                </c:pt>
                <c:pt idx="100">
                  <c:v>44567</c:v>
                </c:pt>
                <c:pt idx="101">
                  <c:v>44568</c:v>
                </c:pt>
                <c:pt idx="102">
                  <c:v>44571</c:v>
                </c:pt>
                <c:pt idx="103">
                  <c:v>44572</c:v>
                </c:pt>
                <c:pt idx="104">
                  <c:v>44573</c:v>
                </c:pt>
                <c:pt idx="105">
                  <c:v>44574</c:v>
                </c:pt>
                <c:pt idx="106">
                  <c:v>44575</c:v>
                </c:pt>
                <c:pt idx="107">
                  <c:v>44578</c:v>
                </c:pt>
                <c:pt idx="108">
                  <c:v>44579</c:v>
                </c:pt>
                <c:pt idx="109">
                  <c:v>44580</c:v>
                </c:pt>
                <c:pt idx="110">
                  <c:v>44581</c:v>
                </c:pt>
                <c:pt idx="111">
                  <c:v>44582</c:v>
                </c:pt>
                <c:pt idx="112">
                  <c:v>44585</c:v>
                </c:pt>
                <c:pt idx="113">
                  <c:v>44586</c:v>
                </c:pt>
                <c:pt idx="114">
                  <c:v>44587</c:v>
                </c:pt>
                <c:pt idx="115">
                  <c:v>44588</c:v>
                </c:pt>
                <c:pt idx="116">
                  <c:v>44589</c:v>
                </c:pt>
                <c:pt idx="117">
                  <c:v>44592</c:v>
                </c:pt>
                <c:pt idx="118">
                  <c:v>44593</c:v>
                </c:pt>
                <c:pt idx="119">
                  <c:v>44594</c:v>
                </c:pt>
                <c:pt idx="120">
                  <c:v>44595</c:v>
                </c:pt>
                <c:pt idx="121">
                  <c:v>44596</c:v>
                </c:pt>
                <c:pt idx="122">
                  <c:v>44599</c:v>
                </c:pt>
                <c:pt idx="123">
                  <c:v>44600</c:v>
                </c:pt>
                <c:pt idx="124">
                  <c:v>44601</c:v>
                </c:pt>
                <c:pt idx="125">
                  <c:v>44602</c:v>
                </c:pt>
                <c:pt idx="126">
                  <c:v>44603</c:v>
                </c:pt>
                <c:pt idx="127">
                  <c:v>44606</c:v>
                </c:pt>
                <c:pt idx="128">
                  <c:v>44607</c:v>
                </c:pt>
                <c:pt idx="129">
                  <c:v>44608</c:v>
                </c:pt>
                <c:pt idx="130">
                  <c:v>44609</c:v>
                </c:pt>
                <c:pt idx="131">
                  <c:v>44610</c:v>
                </c:pt>
                <c:pt idx="132">
                  <c:v>44613</c:v>
                </c:pt>
                <c:pt idx="133">
                  <c:v>44614</c:v>
                </c:pt>
                <c:pt idx="134">
                  <c:v>44615</c:v>
                </c:pt>
                <c:pt idx="135">
                  <c:v>44616</c:v>
                </c:pt>
                <c:pt idx="136">
                  <c:v>44617</c:v>
                </c:pt>
                <c:pt idx="137">
                  <c:v>44622</c:v>
                </c:pt>
                <c:pt idx="138">
                  <c:v>44623</c:v>
                </c:pt>
                <c:pt idx="139">
                  <c:v>44624</c:v>
                </c:pt>
                <c:pt idx="140">
                  <c:v>44627</c:v>
                </c:pt>
                <c:pt idx="141">
                  <c:v>44628</c:v>
                </c:pt>
                <c:pt idx="142">
                  <c:v>44629</c:v>
                </c:pt>
                <c:pt idx="143">
                  <c:v>44630</c:v>
                </c:pt>
                <c:pt idx="144">
                  <c:v>44631</c:v>
                </c:pt>
                <c:pt idx="145">
                  <c:v>44634</c:v>
                </c:pt>
                <c:pt idx="146">
                  <c:v>44635</c:v>
                </c:pt>
                <c:pt idx="147">
                  <c:v>44636</c:v>
                </c:pt>
                <c:pt idx="148">
                  <c:v>44637</c:v>
                </c:pt>
                <c:pt idx="149">
                  <c:v>44638</c:v>
                </c:pt>
                <c:pt idx="150">
                  <c:v>44641</c:v>
                </c:pt>
                <c:pt idx="151">
                  <c:v>44642</c:v>
                </c:pt>
                <c:pt idx="152">
                  <c:v>44643</c:v>
                </c:pt>
                <c:pt idx="153">
                  <c:v>44644</c:v>
                </c:pt>
                <c:pt idx="154">
                  <c:v>44645</c:v>
                </c:pt>
                <c:pt idx="155">
                  <c:v>44648</c:v>
                </c:pt>
                <c:pt idx="156">
                  <c:v>44649</c:v>
                </c:pt>
                <c:pt idx="157">
                  <c:v>44650</c:v>
                </c:pt>
                <c:pt idx="158">
                  <c:v>44651</c:v>
                </c:pt>
                <c:pt idx="159">
                  <c:v>44652</c:v>
                </c:pt>
                <c:pt idx="160">
                  <c:v>44655</c:v>
                </c:pt>
                <c:pt idx="161">
                  <c:v>44656</c:v>
                </c:pt>
                <c:pt idx="162">
                  <c:v>44657</c:v>
                </c:pt>
                <c:pt idx="163">
                  <c:v>44658</c:v>
                </c:pt>
                <c:pt idx="164">
                  <c:v>44659</c:v>
                </c:pt>
                <c:pt idx="165">
                  <c:v>44662</c:v>
                </c:pt>
                <c:pt idx="166">
                  <c:v>44663</c:v>
                </c:pt>
                <c:pt idx="167">
                  <c:v>44664</c:v>
                </c:pt>
                <c:pt idx="168">
                  <c:v>44665</c:v>
                </c:pt>
                <c:pt idx="169">
                  <c:v>44669</c:v>
                </c:pt>
                <c:pt idx="170">
                  <c:v>44670</c:v>
                </c:pt>
                <c:pt idx="171">
                  <c:v>44671</c:v>
                </c:pt>
                <c:pt idx="172">
                  <c:v>44673</c:v>
                </c:pt>
                <c:pt idx="173">
                  <c:v>44676</c:v>
                </c:pt>
                <c:pt idx="174">
                  <c:v>44677</c:v>
                </c:pt>
                <c:pt idx="175">
                  <c:v>44678</c:v>
                </c:pt>
                <c:pt idx="176">
                  <c:v>44679</c:v>
                </c:pt>
                <c:pt idx="177">
                  <c:v>44680</c:v>
                </c:pt>
                <c:pt idx="178">
                  <c:v>44683</c:v>
                </c:pt>
                <c:pt idx="179">
                  <c:v>44684</c:v>
                </c:pt>
                <c:pt idx="180">
                  <c:v>44685</c:v>
                </c:pt>
                <c:pt idx="181">
                  <c:v>44686</c:v>
                </c:pt>
                <c:pt idx="182">
                  <c:v>44687</c:v>
                </c:pt>
                <c:pt idx="183">
                  <c:v>44690</c:v>
                </c:pt>
                <c:pt idx="184">
                  <c:v>44691</c:v>
                </c:pt>
                <c:pt idx="185">
                  <c:v>44692</c:v>
                </c:pt>
                <c:pt idx="186">
                  <c:v>44693</c:v>
                </c:pt>
                <c:pt idx="187">
                  <c:v>44694</c:v>
                </c:pt>
                <c:pt idx="188">
                  <c:v>44697</c:v>
                </c:pt>
                <c:pt idx="189">
                  <c:v>44698</c:v>
                </c:pt>
                <c:pt idx="190">
                  <c:v>44699</c:v>
                </c:pt>
                <c:pt idx="191">
                  <c:v>44700</c:v>
                </c:pt>
                <c:pt idx="192">
                  <c:v>44701</c:v>
                </c:pt>
                <c:pt idx="193">
                  <c:v>44704</c:v>
                </c:pt>
                <c:pt idx="194">
                  <c:v>44705</c:v>
                </c:pt>
                <c:pt idx="195">
                  <c:v>44706</c:v>
                </c:pt>
                <c:pt idx="196">
                  <c:v>44707</c:v>
                </c:pt>
                <c:pt idx="197">
                  <c:v>44708</c:v>
                </c:pt>
                <c:pt idx="198">
                  <c:v>44711</c:v>
                </c:pt>
                <c:pt idx="199">
                  <c:v>44712</c:v>
                </c:pt>
                <c:pt idx="200">
                  <c:v>44713</c:v>
                </c:pt>
                <c:pt idx="201">
                  <c:v>44714</c:v>
                </c:pt>
                <c:pt idx="202">
                  <c:v>44715</c:v>
                </c:pt>
                <c:pt idx="203">
                  <c:v>44718</c:v>
                </c:pt>
                <c:pt idx="204">
                  <c:v>44719</c:v>
                </c:pt>
                <c:pt idx="205">
                  <c:v>44720</c:v>
                </c:pt>
                <c:pt idx="206">
                  <c:v>44721</c:v>
                </c:pt>
                <c:pt idx="207">
                  <c:v>44722</c:v>
                </c:pt>
                <c:pt idx="208">
                  <c:v>44725</c:v>
                </c:pt>
                <c:pt idx="209">
                  <c:v>44726</c:v>
                </c:pt>
                <c:pt idx="210">
                  <c:v>44727</c:v>
                </c:pt>
                <c:pt idx="211">
                  <c:v>44729</c:v>
                </c:pt>
                <c:pt idx="212">
                  <c:v>44732</c:v>
                </c:pt>
                <c:pt idx="213">
                  <c:v>44733</c:v>
                </c:pt>
                <c:pt idx="214">
                  <c:v>44734</c:v>
                </c:pt>
                <c:pt idx="215">
                  <c:v>44735</c:v>
                </c:pt>
                <c:pt idx="216">
                  <c:v>44736</c:v>
                </c:pt>
                <c:pt idx="217">
                  <c:v>44739</c:v>
                </c:pt>
                <c:pt idx="218">
                  <c:v>44740</c:v>
                </c:pt>
                <c:pt idx="219">
                  <c:v>44741</c:v>
                </c:pt>
                <c:pt idx="220">
                  <c:v>44742</c:v>
                </c:pt>
                <c:pt idx="221">
                  <c:v>44743</c:v>
                </c:pt>
                <c:pt idx="222">
                  <c:v>44746</c:v>
                </c:pt>
                <c:pt idx="223">
                  <c:v>44747</c:v>
                </c:pt>
                <c:pt idx="224">
                  <c:v>44748</c:v>
                </c:pt>
                <c:pt idx="225">
                  <c:v>44749</c:v>
                </c:pt>
                <c:pt idx="226">
                  <c:v>44750</c:v>
                </c:pt>
                <c:pt idx="227">
                  <c:v>44753</c:v>
                </c:pt>
                <c:pt idx="228">
                  <c:v>44754</c:v>
                </c:pt>
                <c:pt idx="229">
                  <c:v>44755</c:v>
                </c:pt>
                <c:pt idx="230">
                  <c:v>44756</c:v>
                </c:pt>
                <c:pt idx="231">
                  <c:v>44757</c:v>
                </c:pt>
                <c:pt idx="232">
                  <c:v>44760</c:v>
                </c:pt>
                <c:pt idx="233">
                  <c:v>44761</c:v>
                </c:pt>
                <c:pt idx="234">
                  <c:v>44762</c:v>
                </c:pt>
                <c:pt idx="235">
                  <c:v>44763</c:v>
                </c:pt>
                <c:pt idx="236">
                  <c:v>44764</c:v>
                </c:pt>
                <c:pt idx="237">
                  <c:v>44767</c:v>
                </c:pt>
                <c:pt idx="238">
                  <c:v>44768</c:v>
                </c:pt>
                <c:pt idx="239">
                  <c:v>44769</c:v>
                </c:pt>
                <c:pt idx="240">
                  <c:v>44770</c:v>
                </c:pt>
                <c:pt idx="241">
                  <c:v>44771</c:v>
                </c:pt>
                <c:pt idx="242">
                  <c:v>44774</c:v>
                </c:pt>
                <c:pt idx="243">
                  <c:v>44775</c:v>
                </c:pt>
                <c:pt idx="244">
                  <c:v>44776</c:v>
                </c:pt>
                <c:pt idx="245">
                  <c:v>44777</c:v>
                </c:pt>
                <c:pt idx="246">
                  <c:v>44778</c:v>
                </c:pt>
                <c:pt idx="247">
                  <c:v>44781</c:v>
                </c:pt>
                <c:pt idx="248">
                  <c:v>44782</c:v>
                </c:pt>
                <c:pt idx="249">
                  <c:v>44783</c:v>
                </c:pt>
                <c:pt idx="250">
                  <c:v>44784</c:v>
                </c:pt>
                <c:pt idx="251">
                  <c:v>44785</c:v>
                </c:pt>
                <c:pt idx="252">
                  <c:v>44788</c:v>
                </c:pt>
              </c:numCache>
            </c:numRef>
          </c:cat>
          <c:val>
            <c:numRef>
              <c:f>'NTN-B 22 até venc'!$C$3:$C$739</c:f>
              <c:numCache>
                <c:formatCode>#,##0.0000_ ;[Red]\-#,##0.0000\ </c:formatCode>
                <c:ptCount val="737"/>
                <c:pt idx="0">
                  <c:v>2.3199999999999998</c:v>
                </c:pt>
                <c:pt idx="1">
                  <c:v>2.3450000000000002</c:v>
                </c:pt>
                <c:pt idx="2">
                  <c:v>2.2730000000000001</c:v>
                </c:pt>
                <c:pt idx="3">
                  <c:v>2.3209</c:v>
                </c:pt>
                <c:pt idx="4">
                  <c:v>2.3925999999999998</c:v>
                </c:pt>
                <c:pt idx="5">
                  <c:v>2.4508999999999999</c:v>
                </c:pt>
                <c:pt idx="6">
                  <c:v>2.5680000000000001</c:v>
                </c:pt>
                <c:pt idx="7">
                  <c:v>2.6294</c:v>
                </c:pt>
                <c:pt idx="8">
                  <c:v>2.5731000000000002</c:v>
                </c:pt>
                <c:pt idx="9">
                  <c:v>2.56</c:v>
                </c:pt>
                <c:pt idx="10">
                  <c:v>2.5099999999999998</c:v>
                </c:pt>
                <c:pt idx="11">
                  <c:v>2.52</c:v>
                </c:pt>
                <c:pt idx="12">
                  <c:v>2.5278</c:v>
                </c:pt>
                <c:pt idx="13">
                  <c:v>2.59</c:v>
                </c:pt>
                <c:pt idx="14">
                  <c:v>2.5750000000000002</c:v>
                </c:pt>
                <c:pt idx="15">
                  <c:v>2.4851999999999999</c:v>
                </c:pt>
                <c:pt idx="16">
                  <c:v>2.36</c:v>
                </c:pt>
                <c:pt idx="17">
                  <c:v>2.3117999999999999</c:v>
                </c:pt>
                <c:pt idx="18">
                  <c:v>2.6353</c:v>
                </c:pt>
                <c:pt idx="19">
                  <c:v>2.5802</c:v>
                </c:pt>
                <c:pt idx="20">
                  <c:v>2.61</c:v>
                </c:pt>
                <c:pt idx="21">
                  <c:v>2.3403999999999998</c:v>
                </c:pt>
                <c:pt idx="22">
                  <c:v>2.2799999999999998</c:v>
                </c:pt>
                <c:pt idx="23">
                  <c:v>2.278</c:v>
                </c:pt>
                <c:pt idx="24">
                  <c:v>2.2799999999999998</c:v>
                </c:pt>
                <c:pt idx="25">
                  <c:v>2.2999999999999998</c:v>
                </c:pt>
                <c:pt idx="26">
                  <c:v>2.3157000000000001</c:v>
                </c:pt>
                <c:pt idx="27">
                  <c:v>2.4</c:v>
                </c:pt>
                <c:pt idx="28">
                  <c:v>2.37</c:v>
                </c:pt>
                <c:pt idx="29">
                  <c:v>2.2562000000000002</c:v>
                </c:pt>
                <c:pt idx="30">
                  <c:v>2.4459</c:v>
                </c:pt>
                <c:pt idx="31">
                  <c:v>2.44</c:v>
                </c:pt>
                <c:pt idx="32">
                  <c:v>2.5022000000000002</c:v>
                </c:pt>
                <c:pt idx="33">
                  <c:v>2.5968</c:v>
                </c:pt>
                <c:pt idx="34">
                  <c:v>2.61</c:v>
                </c:pt>
                <c:pt idx="35">
                  <c:v>2.6775000000000002</c:v>
                </c:pt>
                <c:pt idx="36">
                  <c:v>2.6395</c:v>
                </c:pt>
                <c:pt idx="37">
                  <c:v>2.6137000000000001</c:v>
                </c:pt>
                <c:pt idx="38">
                  <c:v>2.63</c:v>
                </c:pt>
                <c:pt idx="39">
                  <c:v>2.6036000000000001</c:v>
                </c:pt>
                <c:pt idx="40">
                  <c:v>2.6509999999999998</c:v>
                </c:pt>
                <c:pt idx="41">
                  <c:v>2.7568999999999999</c:v>
                </c:pt>
                <c:pt idx="42">
                  <c:v>2.9195000000000002</c:v>
                </c:pt>
                <c:pt idx="43">
                  <c:v>3.1677</c:v>
                </c:pt>
                <c:pt idx="44">
                  <c:v>3.16</c:v>
                </c:pt>
                <c:pt idx="45">
                  <c:v>3.274</c:v>
                </c:pt>
                <c:pt idx="46">
                  <c:v>3.3104</c:v>
                </c:pt>
                <c:pt idx="47">
                  <c:v>3.6680999999999999</c:v>
                </c:pt>
                <c:pt idx="48">
                  <c:v>4.0075000000000003</c:v>
                </c:pt>
                <c:pt idx="49">
                  <c:v>4.3952999999999998</c:v>
                </c:pt>
                <c:pt idx="50">
                  <c:v>4.2877999999999998</c:v>
                </c:pt>
                <c:pt idx="51">
                  <c:v>4.5128000000000004</c:v>
                </c:pt>
                <c:pt idx="52">
                  <c:v>4.9119000000000002</c:v>
                </c:pt>
                <c:pt idx="53">
                  <c:v>4.8832000000000004</c:v>
                </c:pt>
                <c:pt idx="54">
                  <c:v>4.9523000000000001</c:v>
                </c:pt>
                <c:pt idx="55">
                  <c:v>4.9543999999999997</c:v>
                </c:pt>
                <c:pt idx="56">
                  <c:v>5.0430999999999999</c:v>
                </c:pt>
                <c:pt idx="57">
                  <c:v>4.92</c:v>
                </c:pt>
                <c:pt idx="58">
                  <c:v>4.8949999999999996</c:v>
                </c:pt>
                <c:pt idx="59">
                  <c:v>4.8</c:v>
                </c:pt>
                <c:pt idx="60">
                  <c:v>4.6418999999999997</c:v>
                </c:pt>
                <c:pt idx="61">
                  <c:v>4.4188999999999998</c:v>
                </c:pt>
                <c:pt idx="62">
                  <c:v>4.2382</c:v>
                </c:pt>
                <c:pt idx="63">
                  <c:v>4.1849999999999996</c:v>
                </c:pt>
                <c:pt idx="64">
                  <c:v>4.2699999999999996</c:v>
                </c:pt>
                <c:pt idx="65">
                  <c:v>4.3769</c:v>
                </c:pt>
                <c:pt idx="66">
                  <c:v>4.38</c:v>
                </c:pt>
                <c:pt idx="67">
                  <c:v>4.5427</c:v>
                </c:pt>
                <c:pt idx="68">
                  <c:v>4.8182</c:v>
                </c:pt>
                <c:pt idx="69">
                  <c:v>4.5911</c:v>
                </c:pt>
                <c:pt idx="70">
                  <c:v>4.6909999999999998</c:v>
                </c:pt>
                <c:pt idx="71">
                  <c:v>4.5621</c:v>
                </c:pt>
                <c:pt idx="72">
                  <c:v>4.4802999999999997</c:v>
                </c:pt>
                <c:pt idx="73">
                  <c:v>4.6959</c:v>
                </c:pt>
                <c:pt idx="74">
                  <c:v>4.7363</c:v>
                </c:pt>
                <c:pt idx="75">
                  <c:v>4.7403000000000004</c:v>
                </c:pt>
                <c:pt idx="76">
                  <c:v>4.7196999999999996</c:v>
                </c:pt>
                <c:pt idx="77">
                  <c:v>4.8</c:v>
                </c:pt>
                <c:pt idx="78">
                  <c:v>4.9073000000000002</c:v>
                </c:pt>
                <c:pt idx="79">
                  <c:v>4.9524999999999997</c:v>
                </c:pt>
                <c:pt idx="80">
                  <c:v>5.2157999999999998</c:v>
                </c:pt>
                <c:pt idx="81">
                  <c:v>5.2744999999999997</c:v>
                </c:pt>
                <c:pt idx="82">
                  <c:v>5.29</c:v>
                </c:pt>
                <c:pt idx="83">
                  <c:v>5.5128000000000004</c:v>
                </c:pt>
                <c:pt idx="84">
                  <c:v>5.5042</c:v>
                </c:pt>
                <c:pt idx="85">
                  <c:v>5.6223000000000001</c:v>
                </c:pt>
                <c:pt idx="86">
                  <c:v>5.7282999999999999</c:v>
                </c:pt>
                <c:pt idx="87">
                  <c:v>5.9321999999999999</c:v>
                </c:pt>
                <c:pt idx="88">
                  <c:v>5.9367000000000001</c:v>
                </c:pt>
                <c:pt idx="89">
                  <c:v>5.9859999999999998</c:v>
                </c:pt>
                <c:pt idx="90">
                  <c:v>5.8808999999999996</c:v>
                </c:pt>
                <c:pt idx="91">
                  <c:v>5.8808999999999996</c:v>
                </c:pt>
                <c:pt idx="92">
                  <c:v>5.8704999999999998</c:v>
                </c:pt>
                <c:pt idx="93">
                  <c:v>5.8095999999999997</c:v>
                </c:pt>
                <c:pt idx="94">
                  <c:v>5.75</c:v>
                </c:pt>
                <c:pt idx="95">
                  <c:v>5.69</c:v>
                </c:pt>
                <c:pt idx="96">
                  <c:v>5.69</c:v>
                </c:pt>
                <c:pt idx="97">
                  <c:v>5.5515999999999996</c:v>
                </c:pt>
                <c:pt idx="98">
                  <c:v>5.5571000000000002</c:v>
                </c:pt>
                <c:pt idx="99">
                  <c:v>5.4965000000000002</c:v>
                </c:pt>
                <c:pt idx="100">
                  <c:v>5.5103999999999997</c:v>
                </c:pt>
                <c:pt idx="101">
                  <c:v>5.6109999999999998</c:v>
                </c:pt>
                <c:pt idx="102">
                  <c:v>5.4160000000000004</c:v>
                </c:pt>
                <c:pt idx="103">
                  <c:v>5.48</c:v>
                </c:pt>
                <c:pt idx="104">
                  <c:v>5.5808</c:v>
                </c:pt>
                <c:pt idx="105">
                  <c:v>5.7666000000000004</c:v>
                </c:pt>
                <c:pt idx="106">
                  <c:v>5.81</c:v>
                </c:pt>
                <c:pt idx="107">
                  <c:v>6.0111999999999997</c:v>
                </c:pt>
                <c:pt idx="108">
                  <c:v>6.1410999999999998</c:v>
                </c:pt>
                <c:pt idx="109">
                  <c:v>6.1</c:v>
                </c:pt>
                <c:pt idx="110">
                  <c:v>6.2077999999999998</c:v>
                </c:pt>
                <c:pt idx="111">
                  <c:v>7.0468999999999999</c:v>
                </c:pt>
                <c:pt idx="112">
                  <c:v>6.8140000000000001</c:v>
                </c:pt>
                <c:pt idx="113">
                  <c:v>6.8898999999999999</c:v>
                </c:pt>
                <c:pt idx="114">
                  <c:v>6.6707000000000001</c:v>
                </c:pt>
                <c:pt idx="115">
                  <c:v>6.7675000000000001</c:v>
                </c:pt>
                <c:pt idx="116">
                  <c:v>6.5</c:v>
                </c:pt>
                <c:pt idx="117">
                  <c:v>6.8</c:v>
                </c:pt>
                <c:pt idx="118">
                  <c:v>6.8895999999999997</c:v>
                </c:pt>
                <c:pt idx="119">
                  <c:v>7.0787000000000004</c:v>
                </c:pt>
                <c:pt idx="120">
                  <c:v>6.9329999999999998</c:v>
                </c:pt>
                <c:pt idx="121">
                  <c:v>6.8304999999999998</c:v>
                </c:pt>
                <c:pt idx="122">
                  <c:v>6.8522999999999996</c:v>
                </c:pt>
                <c:pt idx="123">
                  <c:v>6.8761000000000001</c:v>
                </c:pt>
                <c:pt idx="124">
                  <c:v>7.1543000000000001</c:v>
                </c:pt>
                <c:pt idx="125">
                  <c:v>7.08</c:v>
                </c:pt>
                <c:pt idx="126">
                  <c:v>7.0351999999999997</c:v>
                </c:pt>
                <c:pt idx="127">
                  <c:v>6.87</c:v>
                </c:pt>
                <c:pt idx="128">
                  <c:v>6.7580999999999998</c:v>
                </c:pt>
                <c:pt idx="129">
                  <c:v>6.7942999999999998</c:v>
                </c:pt>
                <c:pt idx="130">
                  <c:v>6.86</c:v>
                </c:pt>
                <c:pt idx="131">
                  <c:v>7.0321999999999996</c:v>
                </c:pt>
                <c:pt idx="132">
                  <c:v>7.0281000000000002</c:v>
                </c:pt>
                <c:pt idx="133">
                  <c:v>7.0629</c:v>
                </c:pt>
                <c:pt idx="134">
                  <c:v>7.0125000000000002</c:v>
                </c:pt>
                <c:pt idx="135">
                  <c:v>6.8666</c:v>
                </c:pt>
                <c:pt idx="136">
                  <c:v>6.9166999999999996</c:v>
                </c:pt>
                <c:pt idx="137">
                  <c:v>6.7003000000000004</c:v>
                </c:pt>
                <c:pt idx="138">
                  <c:v>6.5612000000000004</c:v>
                </c:pt>
                <c:pt idx="139">
                  <c:v>6.4345999999999997</c:v>
                </c:pt>
                <c:pt idx="140">
                  <c:v>6.4889000000000001</c:v>
                </c:pt>
                <c:pt idx="141">
                  <c:v>6.3963000000000001</c:v>
                </c:pt>
                <c:pt idx="142">
                  <c:v>6.4682000000000004</c:v>
                </c:pt>
                <c:pt idx="143">
                  <c:v>6.0664999999999996</c:v>
                </c:pt>
                <c:pt idx="144">
                  <c:v>5.6763000000000003</c:v>
                </c:pt>
                <c:pt idx="145">
                  <c:v>5.9396000000000004</c:v>
                </c:pt>
                <c:pt idx="146">
                  <c:v>6.1436000000000002</c:v>
                </c:pt>
                <c:pt idx="147">
                  <c:v>6.2251000000000003</c:v>
                </c:pt>
                <c:pt idx="148">
                  <c:v>5.8433000000000002</c:v>
                </c:pt>
                <c:pt idx="149">
                  <c:v>5.6688999999999998</c:v>
                </c:pt>
                <c:pt idx="150">
                  <c:v>5.0339</c:v>
                </c:pt>
                <c:pt idx="151">
                  <c:v>4.8277999999999999</c:v>
                </c:pt>
                <c:pt idx="152">
                  <c:v>4.5608000000000004</c:v>
                </c:pt>
                <c:pt idx="153">
                  <c:v>4.4151999999999996</c:v>
                </c:pt>
                <c:pt idx="154">
                  <c:v>4.1536999999999997</c:v>
                </c:pt>
                <c:pt idx="155">
                  <c:v>4.8263999999999996</c:v>
                </c:pt>
                <c:pt idx="156">
                  <c:v>5.0590000000000002</c:v>
                </c:pt>
                <c:pt idx="157">
                  <c:v>5.2442000000000002</c:v>
                </c:pt>
                <c:pt idx="158">
                  <c:v>5.6227999999999998</c:v>
                </c:pt>
                <c:pt idx="159">
                  <c:v>5.5113000000000003</c:v>
                </c:pt>
                <c:pt idx="160">
                  <c:v>5.5789</c:v>
                </c:pt>
                <c:pt idx="161">
                  <c:v>5.5522</c:v>
                </c:pt>
                <c:pt idx="162">
                  <c:v>5.4169999999999998</c:v>
                </c:pt>
                <c:pt idx="163">
                  <c:v>5.3681999999999999</c:v>
                </c:pt>
                <c:pt idx="164">
                  <c:v>5.5395000000000003</c:v>
                </c:pt>
                <c:pt idx="165">
                  <c:v>5.85</c:v>
                </c:pt>
                <c:pt idx="166">
                  <c:v>5.6597</c:v>
                </c:pt>
                <c:pt idx="167">
                  <c:v>5.4589999999999996</c:v>
                </c:pt>
                <c:pt idx="168">
                  <c:v>5.1757</c:v>
                </c:pt>
                <c:pt idx="169">
                  <c:v>4.9787999999999997</c:v>
                </c:pt>
                <c:pt idx="170">
                  <c:v>5.0613000000000001</c:v>
                </c:pt>
                <c:pt idx="171">
                  <c:v>4.9478999999999997</c:v>
                </c:pt>
                <c:pt idx="172">
                  <c:v>4.6571999999999996</c:v>
                </c:pt>
                <c:pt idx="173">
                  <c:v>4.8737000000000004</c:v>
                </c:pt>
                <c:pt idx="174">
                  <c:v>4.7980999999999998</c:v>
                </c:pt>
                <c:pt idx="175">
                  <c:v>4.6017999999999999</c:v>
                </c:pt>
                <c:pt idx="176">
                  <c:v>4.6444000000000001</c:v>
                </c:pt>
                <c:pt idx="177">
                  <c:v>4.5773999999999999</c:v>
                </c:pt>
                <c:pt idx="178">
                  <c:v>4.5305</c:v>
                </c:pt>
                <c:pt idx="179">
                  <c:v>4.4995000000000003</c:v>
                </c:pt>
                <c:pt idx="180">
                  <c:v>4.3186</c:v>
                </c:pt>
                <c:pt idx="181">
                  <c:v>4.2359</c:v>
                </c:pt>
                <c:pt idx="182">
                  <c:v>4.0179999999999998</c:v>
                </c:pt>
                <c:pt idx="183">
                  <c:v>4.3609999999999998</c:v>
                </c:pt>
                <c:pt idx="184">
                  <c:v>4.7713999999999999</c:v>
                </c:pt>
                <c:pt idx="185">
                  <c:v>4.4725000000000001</c:v>
                </c:pt>
                <c:pt idx="186">
                  <c:v>4.5774999999999997</c:v>
                </c:pt>
                <c:pt idx="187">
                  <c:v>4.4646999999999997</c:v>
                </c:pt>
                <c:pt idx="188">
                  <c:v>4.4909999999999997</c:v>
                </c:pt>
                <c:pt idx="189">
                  <c:v>4.5427999999999997</c:v>
                </c:pt>
                <c:pt idx="190">
                  <c:v>5.1005000000000003</c:v>
                </c:pt>
                <c:pt idx="191">
                  <c:v>6.1456999999999997</c:v>
                </c:pt>
                <c:pt idx="192">
                  <c:v>6.1157000000000004</c:v>
                </c:pt>
                <c:pt idx="193">
                  <c:v>6.2488000000000001</c:v>
                </c:pt>
                <c:pt idx="194">
                  <c:v>5.8860000000000001</c:v>
                </c:pt>
                <c:pt idx="195">
                  <c:v>6.3773</c:v>
                </c:pt>
                <c:pt idx="196">
                  <c:v>6.7888000000000002</c:v>
                </c:pt>
                <c:pt idx="197">
                  <c:v>7.7038000000000002</c:v>
                </c:pt>
                <c:pt idx="198">
                  <c:v>7.8349000000000002</c:v>
                </c:pt>
                <c:pt idx="199">
                  <c:v>8.0081000000000007</c:v>
                </c:pt>
                <c:pt idx="200">
                  <c:v>7.5777999999999999</c:v>
                </c:pt>
                <c:pt idx="201">
                  <c:v>7.5037000000000003</c:v>
                </c:pt>
                <c:pt idx="202">
                  <c:v>7.1102999999999996</c:v>
                </c:pt>
                <c:pt idx="203">
                  <c:v>6.7512999999999996</c:v>
                </c:pt>
                <c:pt idx="204">
                  <c:v>9.9085999999999999</c:v>
                </c:pt>
                <c:pt idx="205">
                  <c:v>10.322900000000001</c:v>
                </c:pt>
                <c:pt idx="206">
                  <c:v>12.620900000000001</c:v>
                </c:pt>
                <c:pt idx="207">
                  <c:v>11.894</c:v>
                </c:pt>
                <c:pt idx="208">
                  <c:v>11.7316</c:v>
                </c:pt>
                <c:pt idx="209">
                  <c:v>12.548299999999999</c:v>
                </c:pt>
                <c:pt idx="210">
                  <c:v>12.0662</c:v>
                </c:pt>
                <c:pt idx="211">
                  <c:v>12.4049</c:v>
                </c:pt>
                <c:pt idx="212">
                  <c:v>12.001899999999999</c:v>
                </c:pt>
                <c:pt idx="213">
                  <c:v>12.5129</c:v>
                </c:pt>
                <c:pt idx="214">
                  <c:v>12.8706</c:v>
                </c:pt>
                <c:pt idx="215">
                  <c:v>12.773999999999999</c:v>
                </c:pt>
                <c:pt idx="216">
                  <c:v>11.3825</c:v>
                </c:pt>
                <c:pt idx="217">
                  <c:v>14.465400000000001</c:v>
                </c:pt>
                <c:pt idx="218">
                  <c:v>14.99</c:v>
                </c:pt>
                <c:pt idx="219">
                  <c:v>15.5626</c:v>
                </c:pt>
                <c:pt idx="220">
                  <c:v>15.323499999999999</c:v>
                </c:pt>
                <c:pt idx="221">
                  <c:v>18.7759</c:v>
                </c:pt>
                <c:pt idx="222">
                  <c:v>21.39</c:v>
                </c:pt>
                <c:pt idx="223">
                  <c:v>22.826899999999998</c:v>
                </c:pt>
                <c:pt idx="224">
                  <c:v>22.625599999999999</c:v>
                </c:pt>
                <c:pt idx="225">
                  <c:v>21.436499999999999</c:v>
                </c:pt>
                <c:pt idx="226">
                  <c:v>21.371400000000001</c:v>
                </c:pt>
                <c:pt idx="227">
                  <c:v>21.568100000000001</c:v>
                </c:pt>
                <c:pt idx="228">
                  <c:v>22.0959</c:v>
                </c:pt>
                <c:pt idx="229">
                  <c:v>23.315899999999999</c:v>
                </c:pt>
                <c:pt idx="230">
                  <c:v>25.301500000000001</c:v>
                </c:pt>
                <c:pt idx="231">
                  <c:v>25.7576</c:v>
                </c:pt>
                <c:pt idx="232">
                  <c:v>26.271100000000001</c:v>
                </c:pt>
                <c:pt idx="233">
                  <c:v>26.736899999999999</c:v>
                </c:pt>
                <c:pt idx="234">
                  <c:v>25.109100000000002</c:v>
                </c:pt>
                <c:pt idx="235">
                  <c:v>24.707899999999999</c:v>
                </c:pt>
                <c:pt idx="236">
                  <c:v>25.259499999999999</c:v>
                </c:pt>
                <c:pt idx="237">
                  <c:v>25.822199999999999</c:v>
                </c:pt>
                <c:pt idx="238">
                  <c:v>25.319099999999999</c:v>
                </c:pt>
                <c:pt idx="239">
                  <c:v>24.747</c:v>
                </c:pt>
                <c:pt idx="240">
                  <c:v>24.7027</c:v>
                </c:pt>
                <c:pt idx="241">
                  <c:v>25.013200000000001</c:v>
                </c:pt>
                <c:pt idx="242">
                  <c:v>25.053999999999998</c:v>
                </c:pt>
                <c:pt idx="243">
                  <c:v>25.528099999999998</c:v>
                </c:pt>
                <c:pt idx="244">
                  <c:v>26.305800000000001</c:v>
                </c:pt>
                <c:pt idx="245">
                  <c:v>26.3796</c:v>
                </c:pt>
                <c:pt idx="246">
                  <c:v>26.4175</c:v>
                </c:pt>
                <c:pt idx="247">
                  <c:v>26.6358</c:v>
                </c:pt>
                <c:pt idx="248">
                  <c:v>23.781300000000002</c:v>
                </c:pt>
                <c:pt idx="249">
                  <c:v>23.530899999999999</c:v>
                </c:pt>
                <c:pt idx="250">
                  <c:v>23.483599999999999</c:v>
                </c:pt>
                <c:pt idx="251">
                  <c:v>23.422799999999999</c:v>
                </c:pt>
                <c:pt idx="252">
                  <c:v>23.422799999999999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5C00-408D-8404-07586C0218A4}"/>
            </c:ext>
          </c:extLst>
        </c:ser>
        <c:ser>
          <c:idx val="1"/>
          <c:order val="2"/>
          <c:tx>
            <c:strRef>
              <c:f>'NTN-B 22 até venc'!$P$1</c:f>
              <c:strCache>
                <c:ptCount val="1"/>
                <c:pt idx="0">
                  <c:v>Tx Curva</c:v>
                </c:pt>
              </c:strCache>
            </c:strRef>
          </c:tx>
          <c:spPr>
            <a:ln w="38100" cap="rnd">
              <a:solidFill>
                <a:schemeClr val="accent5">
                  <a:lumMod val="75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231"/>
              <c:layout>
                <c:manualLayout>
                  <c:x val="-2.4691358024691478E-2"/>
                  <c:y val="-3.432343234323432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accent1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E0-4B7E-9AD5-19284175231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'NTN-B 22 até venc'!$B$3:$B$255</c:f>
              <c:numCache>
                <c:formatCode>m/d/yyyy</c:formatCode>
                <c:ptCount val="253"/>
                <c:pt idx="0">
                  <c:v>44421</c:v>
                </c:pt>
                <c:pt idx="1">
                  <c:v>44424</c:v>
                </c:pt>
                <c:pt idx="2">
                  <c:v>44425</c:v>
                </c:pt>
                <c:pt idx="3">
                  <c:v>44426</c:v>
                </c:pt>
                <c:pt idx="4">
                  <c:v>44427</c:v>
                </c:pt>
                <c:pt idx="5">
                  <c:v>44428</c:v>
                </c:pt>
                <c:pt idx="6">
                  <c:v>44431</c:v>
                </c:pt>
                <c:pt idx="7">
                  <c:v>44432</c:v>
                </c:pt>
                <c:pt idx="8">
                  <c:v>44433</c:v>
                </c:pt>
                <c:pt idx="9">
                  <c:v>44434</c:v>
                </c:pt>
                <c:pt idx="10">
                  <c:v>44435</c:v>
                </c:pt>
                <c:pt idx="11">
                  <c:v>44438</c:v>
                </c:pt>
                <c:pt idx="12">
                  <c:v>44439</c:v>
                </c:pt>
                <c:pt idx="13">
                  <c:v>44440</c:v>
                </c:pt>
                <c:pt idx="14">
                  <c:v>44441</c:v>
                </c:pt>
                <c:pt idx="15">
                  <c:v>44442</c:v>
                </c:pt>
                <c:pt idx="16">
                  <c:v>44445</c:v>
                </c:pt>
                <c:pt idx="17">
                  <c:v>44447</c:v>
                </c:pt>
                <c:pt idx="18">
                  <c:v>44448</c:v>
                </c:pt>
                <c:pt idx="19">
                  <c:v>44449</c:v>
                </c:pt>
                <c:pt idx="20">
                  <c:v>44452</c:v>
                </c:pt>
                <c:pt idx="21">
                  <c:v>44453</c:v>
                </c:pt>
                <c:pt idx="22">
                  <c:v>44454</c:v>
                </c:pt>
                <c:pt idx="23">
                  <c:v>44455</c:v>
                </c:pt>
                <c:pt idx="24">
                  <c:v>44456</c:v>
                </c:pt>
                <c:pt idx="25">
                  <c:v>44459</c:v>
                </c:pt>
                <c:pt idx="26">
                  <c:v>44460</c:v>
                </c:pt>
                <c:pt idx="27">
                  <c:v>44461</c:v>
                </c:pt>
                <c:pt idx="28">
                  <c:v>44462</c:v>
                </c:pt>
                <c:pt idx="29">
                  <c:v>44463</c:v>
                </c:pt>
                <c:pt idx="30">
                  <c:v>44466</c:v>
                </c:pt>
                <c:pt idx="31">
                  <c:v>44467</c:v>
                </c:pt>
                <c:pt idx="32">
                  <c:v>44468</c:v>
                </c:pt>
                <c:pt idx="33">
                  <c:v>44469</c:v>
                </c:pt>
                <c:pt idx="34">
                  <c:v>44470</c:v>
                </c:pt>
                <c:pt idx="35">
                  <c:v>44473</c:v>
                </c:pt>
                <c:pt idx="36">
                  <c:v>44474</c:v>
                </c:pt>
                <c:pt idx="37">
                  <c:v>44475</c:v>
                </c:pt>
                <c:pt idx="38">
                  <c:v>44476</c:v>
                </c:pt>
                <c:pt idx="39">
                  <c:v>44477</c:v>
                </c:pt>
                <c:pt idx="40">
                  <c:v>44480</c:v>
                </c:pt>
                <c:pt idx="41">
                  <c:v>44482</c:v>
                </c:pt>
                <c:pt idx="42">
                  <c:v>44483</c:v>
                </c:pt>
                <c:pt idx="43">
                  <c:v>44484</c:v>
                </c:pt>
                <c:pt idx="44">
                  <c:v>44487</c:v>
                </c:pt>
                <c:pt idx="45">
                  <c:v>44488</c:v>
                </c:pt>
                <c:pt idx="46">
                  <c:v>44489</c:v>
                </c:pt>
                <c:pt idx="47">
                  <c:v>44490</c:v>
                </c:pt>
                <c:pt idx="48">
                  <c:v>44491</c:v>
                </c:pt>
                <c:pt idx="49">
                  <c:v>44494</c:v>
                </c:pt>
                <c:pt idx="50">
                  <c:v>44495</c:v>
                </c:pt>
                <c:pt idx="51">
                  <c:v>44496</c:v>
                </c:pt>
                <c:pt idx="52">
                  <c:v>44497</c:v>
                </c:pt>
                <c:pt idx="53">
                  <c:v>44498</c:v>
                </c:pt>
                <c:pt idx="54">
                  <c:v>44501</c:v>
                </c:pt>
                <c:pt idx="55">
                  <c:v>44503</c:v>
                </c:pt>
                <c:pt idx="56">
                  <c:v>44504</c:v>
                </c:pt>
                <c:pt idx="57">
                  <c:v>44505</c:v>
                </c:pt>
                <c:pt idx="58">
                  <c:v>44508</c:v>
                </c:pt>
                <c:pt idx="59">
                  <c:v>44509</c:v>
                </c:pt>
                <c:pt idx="60">
                  <c:v>44510</c:v>
                </c:pt>
                <c:pt idx="61">
                  <c:v>44511</c:v>
                </c:pt>
                <c:pt idx="62">
                  <c:v>44512</c:v>
                </c:pt>
                <c:pt idx="63">
                  <c:v>44516</c:v>
                </c:pt>
                <c:pt idx="64">
                  <c:v>44517</c:v>
                </c:pt>
                <c:pt idx="65">
                  <c:v>44518</c:v>
                </c:pt>
                <c:pt idx="66">
                  <c:v>44519</c:v>
                </c:pt>
                <c:pt idx="67">
                  <c:v>44522</c:v>
                </c:pt>
                <c:pt idx="68">
                  <c:v>44523</c:v>
                </c:pt>
                <c:pt idx="69">
                  <c:v>44524</c:v>
                </c:pt>
                <c:pt idx="70">
                  <c:v>44525</c:v>
                </c:pt>
                <c:pt idx="71">
                  <c:v>44526</c:v>
                </c:pt>
                <c:pt idx="72">
                  <c:v>44529</c:v>
                </c:pt>
                <c:pt idx="73">
                  <c:v>44530</c:v>
                </c:pt>
                <c:pt idx="74">
                  <c:v>44531</c:v>
                </c:pt>
                <c:pt idx="75">
                  <c:v>44532</c:v>
                </c:pt>
                <c:pt idx="76">
                  <c:v>44533</c:v>
                </c:pt>
                <c:pt idx="77">
                  <c:v>44536</c:v>
                </c:pt>
                <c:pt idx="78">
                  <c:v>44537</c:v>
                </c:pt>
                <c:pt idx="79">
                  <c:v>44538</c:v>
                </c:pt>
                <c:pt idx="80">
                  <c:v>44539</c:v>
                </c:pt>
                <c:pt idx="81">
                  <c:v>44540</c:v>
                </c:pt>
                <c:pt idx="82">
                  <c:v>44543</c:v>
                </c:pt>
                <c:pt idx="83">
                  <c:v>44544</c:v>
                </c:pt>
                <c:pt idx="84">
                  <c:v>44545</c:v>
                </c:pt>
                <c:pt idx="85">
                  <c:v>44546</c:v>
                </c:pt>
                <c:pt idx="86">
                  <c:v>44547</c:v>
                </c:pt>
                <c:pt idx="87">
                  <c:v>44550</c:v>
                </c:pt>
                <c:pt idx="88">
                  <c:v>44551</c:v>
                </c:pt>
                <c:pt idx="89">
                  <c:v>44552</c:v>
                </c:pt>
                <c:pt idx="90">
                  <c:v>44553</c:v>
                </c:pt>
                <c:pt idx="91">
                  <c:v>44554</c:v>
                </c:pt>
                <c:pt idx="92">
                  <c:v>44557</c:v>
                </c:pt>
                <c:pt idx="93">
                  <c:v>44558</c:v>
                </c:pt>
                <c:pt idx="94">
                  <c:v>44559</c:v>
                </c:pt>
                <c:pt idx="95">
                  <c:v>44560</c:v>
                </c:pt>
                <c:pt idx="96">
                  <c:v>44561</c:v>
                </c:pt>
                <c:pt idx="97">
                  <c:v>44564</c:v>
                </c:pt>
                <c:pt idx="98">
                  <c:v>44565</c:v>
                </c:pt>
                <c:pt idx="99">
                  <c:v>44566</c:v>
                </c:pt>
                <c:pt idx="100">
                  <c:v>44567</c:v>
                </c:pt>
                <c:pt idx="101">
                  <c:v>44568</c:v>
                </c:pt>
                <c:pt idx="102">
                  <c:v>44571</c:v>
                </c:pt>
                <c:pt idx="103">
                  <c:v>44572</c:v>
                </c:pt>
                <c:pt idx="104">
                  <c:v>44573</c:v>
                </c:pt>
                <c:pt idx="105">
                  <c:v>44574</c:v>
                </c:pt>
                <c:pt idx="106">
                  <c:v>44575</c:v>
                </c:pt>
                <c:pt idx="107">
                  <c:v>44578</c:v>
                </c:pt>
                <c:pt idx="108">
                  <c:v>44579</c:v>
                </c:pt>
                <c:pt idx="109">
                  <c:v>44580</c:v>
                </c:pt>
                <c:pt idx="110">
                  <c:v>44581</c:v>
                </c:pt>
                <c:pt idx="111">
                  <c:v>44582</c:v>
                </c:pt>
                <c:pt idx="112">
                  <c:v>44585</c:v>
                </c:pt>
                <c:pt idx="113">
                  <c:v>44586</c:v>
                </c:pt>
                <c:pt idx="114">
                  <c:v>44587</c:v>
                </c:pt>
                <c:pt idx="115">
                  <c:v>44588</c:v>
                </c:pt>
                <c:pt idx="116">
                  <c:v>44589</c:v>
                </c:pt>
                <c:pt idx="117">
                  <c:v>44592</c:v>
                </c:pt>
                <c:pt idx="118">
                  <c:v>44593</c:v>
                </c:pt>
                <c:pt idx="119">
                  <c:v>44594</c:v>
                </c:pt>
                <c:pt idx="120">
                  <c:v>44595</c:v>
                </c:pt>
                <c:pt idx="121">
                  <c:v>44596</c:v>
                </c:pt>
                <c:pt idx="122">
                  <c:v>44599</c:v>
                </c:pt>
                <c:pt idx="123">
                  <c:v>44600</c:v>
                </c:pt>
                <c:pt idx="124">
                  <c:v>44601</c:v>
                </c:pt>
                <c:pt idx="125">
                  <c:v>44602</c:v>
                </c:pt>
                <c:pt idx="126">
                  <c:v>44603</c:v>
                </c:pt>
                <c:pt idx="127">
                  <c:v>44606</c:v>
                </c:pt>
                <c:pt idx="128">
                  <c:v>44607</c:v>
                </c:pt>
                <c:pt idx="129">
                  <c:v>44608</c:v>
                </c:pt>
                <c:pt idx="130">
                  <c:v>44609</c:v>
                </c:pt>
                <c:pt idx="131">
                  <c:v>44610</c:v>
                </c:pt>
                <c:pt idx="132">
                  <c:v>44613</c:v>
                </c:pt>
                <c:pt idx="133">
                  <c:v>44614</c:v>
                </c:pt>
                <c:pt idx="134">
                  <c:v>44615</c:v>
                </c:pt>
                <c:pt idx="135">
                  <c:v>44616</c:v>
                </c:pt>
                <c:pt idx="136">
                  <c:v>44617</c:v>
                </c:pt>
                <c:pt idx="137">
                  <c:v>44622</c:v>
                </c:pt>
                <c:pt idx="138">
                  <c:v>44623</c:v>
                </c:pt>
                <c:pt idx="139">
                  <c:v>44624</c:v>
                </c:pt>
                <c:pt idx="140">
                  <c:v>44627</c:v>
                </c:pt>
                <c:pt idx="141">
                  <c:v>44628</c:v>
                </c:pt>
                <c:pt idx="142">
                  <c:v>44629</c:v>
                </c:pt>
                <c:pt idx="143">
                  <c:v>44630</c:v>
                </c:pt>
                <c:pt idx="144">
                  <c:v>44631</c:v>
                </c:pt>
                <c:pt idx="145">
                  <c:v>44634</c:v>
                </c:pt>
                <c:pt idx="146">
                  <c:v>44635</c:v>
                </c:pt>
                <c:pt idx="147">
                  <c:v>44636</c:v>
                </c:pt>
                <c:pt idx="148">
                  <c:v>44637</c:v>
                </c:pt>
                <c:pt idx="149">
                  <c:v>44638</c:v>
                </c:pt>
                <c:pt idx="150">
                  <c:v>44641</c:v>
                </c:pt>
                <c:pt idx="151">
                  <c:v>44642</c:v>
                </c:pt>
                <c:pt idx="152">
                  <c:v>44643</c:v>
                </c:pt>
                <c:pt idx="153">
                  <c:v>44644</c:v>
                </c:pt>
                <c:pt idx="154">
                  <c:v>44645</c:v>
                </c:pt>
                <c:pt idx="155">
                  <c:v>44648</c:v>
                </c:pt>
                <c:pt idx="156">
                  <c:v>44649</c:v>
                </c:pt>
                <c:pt idx="157">
                  <c:v>44650</c:v>
                </c:pt>
                <c:pt idx="158">
                  <c:v>44651</c:v>
                </c:pt>
                <c:pt idx="159">
                  <c:v>44652</c:v>
                </c:pt>
                <c:pt idx="160">
                  <c:v>44655</c:v>
                </c:pt>
                <c:pt idx="161">
                  <c:v>44656</c:v>
                </c:pt>
                <c:pt idx="162">
                  <c:v>44657</c:v>
                </c:pt>
                <c:pt idx="163">
                  <c:v>44658</c:v>
                </c:pt>
                <c:pt idx="164">
                  <c:v>44659</c:v>
                </c:pt>
                <c:pt idx="165">
                  <c:v>44662</c:v>
                </c:pt>
                <c:pt idx="166">
                  <c:v>44663</c:v>
                </c:pt>
                <c:pt idx="167">
                  <c:v>44664</c:v>
                </c:pt>
                <c:pt idx="168">
                  <c:v>44665</c:v>
                </c:pt>
                <c:pt idx="169">
                  <c:v>44669</c:v>
                </c:pt>
                <c:pt idx="170">
                  <c:v>44670</c:v>
                </c:pt>
                <c:pt idx="171">
                  <c:v>44671</c:v>
                </c:pt>
                <c:pt idx="172">
                  <c:v>44673</c:v>
                </c:pt>
                <c:pt idx="173">
                  <c:v>44676</c:v>
                </c:pt>
                <c:pt idx="174">
                  <c:v>44677</c:v>
                </c:pt>
                <c:pt idx="175">
                  <c:v>44678</c:v>
                </c:pt>
                <c:pt idx="176">
                  <c:v>44679</c:v>
                </c:pt>
                <c:pt idx="177">
                  <c:v>44680</c:v>
                </c:pt>
                <c:pt idx="178">
                  <c:v>44683</c:v>
                </c:pt>
                <c:pt idx="179">
                  <c:v>44684</c:v>
                </c:pt>
                <c:pt idx="180">
                  <c:v>44685</c:v>
                </c:pt>
                <c:pt idx="181">
                  <c:v>44686</c:v>
                </c:pt>
                <c:pt idx="182">
                  <c:v>44687</c:v>
                </c:pt>
                <c:pt idx="183">
                  <c:v>44690</c:v>
                </c:pt>
                <c:pt idx="184">
                  <c:v>44691</c:v>
                </c:pt>
                <c:pt idx="185">
                  <c:v>44692</c:v>
                </c:pt>
                <c:pt idx="186">
                  <c:v>44693</c:v>
                </c:pt>
                <c:pt idx="187">
                  <c:v>44694</c:v>
                </c:pt>
                <c:pt idx="188">
                  <c:v>44697</c:v>
                </c:pt>
                <c:pt idx="189">
                  <c:v>44698</c:v>
                </c:pt>
                <c:pt idx="190">
                  <c:v>44699</c:v>
                </c:pt>
                <c:pt idx="191">
                  <c:v>44700</c:v>
                </c:pt>
                <c:pt idx="192">
                  <c:v>44701</c:v>
                </c:pt>
                <c:pt idx="193">
                  <c:v>44704</c:v>
                </c:pt>
                <c:pt idx="194">
                  <c:v>44705</c:v>
                </c:pt>
                <c:pt idx="195">
                  <c:v>44706</c:v>
                </c:pt>
                <c:pt idx="196">
                  <c:v>44707</c:v>
                </c:pt>
                <c:pt idx="197">
                  <c:v>44708</c:v>
                </c:pt>
                <c:pt idx="198">
                  <c:v>44711</c:v>
                </c:pt>
                <c:pt idx="199">
                  <c:v>44712</c:v>
                </c:pt>
                <c:pt idx="200">
                  <c:v>44713</c:v>
                </c:pt>
                <c:pt idx="201">
                  <c:v>44714</c:v>
                </c:pt>
                <c:pt idx="202">
                  <c:v>44715</c:v>
                </c:pt>
                <c:pt idx="203">
                  <c:v>44718</c:v>
                </c:pt>
                <c:pt idx="204">
                  <c:v>44719</c:v>
                </c:pt>
                <c:pt idx="205">
                  <c:v>44720</c:v>
                </c:pt>
                <c:pt idx="206">
                  <c:v>44721</c:v>
                </c:pt>
                <c:pt idx="207">
                  <c:v>44722</c:v>
                </c:pt>
                <c:pt idx="208">
                  <c:v>44725</c:v>
                </c:pt>
                <c:pt idx="209">
                  <c:v>44726</c:v>
                </c:pt>
                <c:pt idx="210">
                  <c:v>44727</c:v>
                </c:pt>
                <c:pt idx="211">
                  <c:v>44729</c:v>
                </c:pt>
                <c:pt idx="212">
                  <c:v>44732</c:v>
                </c:pt>
                <c:pt idx="213">
                  <c:v>44733</c:v>
                </c:pt>
                <c:pt idx="214">
                  <c:v>44734</c:v>
                </c:pt>
                <c:pt idx="215">
                  <c:v>44735</c:v>
                </c:pt>
                <c:pt idx="216">
                  <c:v>44736</c:v>
                </c:pt>
                <c:pt idx="217">
                  <c:v>44739</c:v>
                </c:pt>
                <c:pt idx="218">
                  <c:v>44740</c:v>
                </c:pt>
                <c:pt idx="219">
                  <c:v>44741</c:v>
                </c:pt>
                <c:pt idx="220">
                  <c:v>44742</c:v>
                </c:pt>
                <c:pt idx="221">
                  <c:v>44743</c:v>
                </c:pt>
                <c:pt idx="222">
                  <c:v>44746</c:v>
                </c:pt>
                <c:pt idx="223">
                  <c:v>44747</c:v>
                </c:pt>
                <c:pt idx="224">
                  <c:v>44748</c:v>
                </c:pt>
                <c:pt idx="225">
                  <c:v>44749</c:v>
                </c:pt>
                <c:pt idx="226">
                  <c:v>44750</c:v>
                </c:pt>
                <c:pt idx="227">
                  <c:v>44753</c:v>
                </c:pt>
                <c:pt idx="228">
                  <c:v>44754</c:v>
                </c:pt>
                <c:pt idx="229">
                  <c:v>44755</c:v>
                </c:pt>
                <c:pt idx="230">
                  <c:v>44756</c:v>
                </c:pt>
                <c:pt idx="231">
                  <c:v>44757</c:v>
                </c:pt>
                <c:pt idx="232">
                  <c:v>44760</c:v>
                </c:pt>
                <c:pt idx="233">
                  <c:v>44761</c:v>
                </c:pt>
                <c:pt idx="234">
                  <c:v>44762</c:v>
                </c:pt>
                <c:pt idx="235">
                  <c:v>44763</c:v>
                </c:pt>
                <c:pt idx="236">
                  <c:v>44764</c:v>
                </c:pt>
                <c:pt idx="237">
                  <c:v>44767</c:v>
                </c:pt>
                <c:pt idx="238">
                  <c:v>44768</c:v>
                </c:pt>
                <c:pt idx="239">
                  <c:v>44769</c:v>
                </c:pt>
                <c:pt idx="240">
                  <c:v>44770</c:v>
                </c:pt>
                <c:pt idx="241">
                  <c:v>44771</c:v>
                </c:pt>
                <c:pt idx="242">
                  <c:v>44774</c:v>
                </c:pt>
                <c:pt idx="243">
                  <c:v>44775</c:v>
                </c:pt>
                <c:pt idx="244">
                  <c:v>44776</c:v>
                </c:pt>
                <c:pt idx="245">
                  <c:v>44777</c:v>
                </c:pt>
                <c:pt idx="246">
                  <c:v>44778</c:v>
                </c:pt>
                <c:pt idx="247">
                  <c:v>44781</c:v>
                </c:pt>
                <c:pt idx="248">
                  <c:v>44782</c:v>
                </c:pt>
                <c:pt idx="249">
                  <c:v>44783</c:v>
                </c:pt>
                <c:pt idx="250">
                  <c:v>44784</c:v>
                </c:pt>
                <c:pt idx="251">
                  <c:v>44785</c:v>
                </c:pt>
                <c:pt idx="252">
                  <c:v>44788</c:v>
                </c:pt>
              </c:numCache>
            </c:numRef>
          </c:cat>
          <c:val>
            <c:numRef>
              <c:f>'NTN-B 22 até venc'!$O$3:$O$255</c:f>
              <c:numCache>
                <c:formatCode>#,##0.0000_ ;[Red]\-#,##0.0000\ </c:formatCode>
                <c:ptCount val="253"/>
                <c:pt idx="0">
                  <c:v>2.3199999999999998</c:v>
                </c:pt>
                <c:pt idx="1">
                  <c:v>2.3199999999999998</c:v>
                </c:pt>
                <c:pt idx="2">
                  <c:v>2.3199999999999998</c:v>
                </c:pt>
                <c:pt idx="3">
                  <c:v>2.3199999999999998</c:v>
                </c:pt>
                <c:pt idx="4">
                  <c:v>2.3199999999999998</c:v>
                </c:pt>
                <c:pt idx="5">
                  <c:v>2.3199999999999998</c:v>
                </c:pt>
                <c:pt idx="6">
                  <c:v>2.3199999999999998</c:v>
                </c:pt>
                <c:pt idx="7">
                  <c:v>2.3199999999999998</c:v>
                </c:pt>
                <c:pt idx="8">
                  <c:v>2.3199999999999998</c:v>
                </c:pt>
                <c:pt idx="9">
                  <c:v>2.3199999999999998</c:v>
                </c:pt>
                <c:pt idx="10">
                  <c:v>2.3199999999999998</c:v>
                </c:pt>
                <c:pt idx="11">
                  <c:v>2.3199999999999998</c:v>
                </c:pt>
                <c:pt idx="12">
                  <c:v>2.3199999999999998</c:v>
                </c:pt>
                <c:pt idx="13">
                  <c:v>2.3199999999999998</c:v>
                </c:pt>
                <c:pt idx="14">
                  <c:v>2.3199999999999998</c:v>
                </c:pt>
                <c:pt idx="15">
                  <c:v>2.3199999999999998</c:v>
                </c:pt>
                <c:pt idx="16">
                  <c:v>2.3199999999999998</c:v>
                </c:pt>
                <c:pt idx="17">
                  <c:v>2.3199999999999998</c:v>
                </c:pt>
                <c:pt idx="18">
                  <c:v>2.3199999999999998</c:v>
                </c:pt>
                <c:pt idx="19">
                  <c:v>2.3199999999999998</c:v>
                </c:pt>
                <c:pt idx="20">
                  <c:v>2.3199999999999998</c:v>
                </c:pt>
                <c:pt idx="21">
                  <c:v>2.3199999999999998</c:v>
                </c:pt>
                <c:pt idx="22">
                  <c:v>2.3199999999999998</c:v>
                </c:pt>
                <c:pt idx="23">
                  <c:v>2.3199999999999998</c:v>
                </c:pt>
                <c:pt idx="24">
                  <c:v>2.3199999999999998</c:v>
                </c:pt>
                <c:pt idx="25">
                  <c:v>2.3199999999999998</c:v>
                </c:pt>
                <c:pt idx="26">
                  <c:v>2.3199999999999998</c:v>
                </c:pt>
                <c:pt idx="27">
                  <c:v>2.3199999999999998</c:v>
                </c:pt>
                <c:pt idx="28">
                  <c:v>2.3199999999999998</c:v>
                </c:pt>
                <c:pt idx="29">
                  <c:v>2.3199999999999998</c:v>
                </c:pt>
                <c:pt idx="30">
                  <c:v>2.3199999999999998</c:v>
                </c:pt>
                <c:pt idx="31">
                  <c:v>2.3199999999999998</c:v>
                </c:pt>
                <c:pt idx="32">
                  <c:v>2.3199999999999998</c:v>
                </c:pt>
                <c:pt idx="33">
                  <c:v>2.3199999999999998</c:v>
                </c:pt>
                <c:pt idx="34">
                  <c:v>2.3199999999999998</c:v>
                </c:pt>
                <c:pt idx="35">
                  <c:v>2.3199999999999998</c:v>
                </c:pt>
                <c:pt idx="36">
                  <c:v>2.3199999999999998</c:v>
                </c:pt>
                <c:pt idx="37">
                  <c:v>2.3199999999999998</c:v>
                </c:pt>
                <c:pt idx="38">
                  <c:v>2.3199999999999998</c:v>
                </c:pt>
                <c:pt idx="39">
                  <c:v>2.3199999999999998</c:v>
                </c:pt>
                <c:pt idx="40">
                  <c:v>2.3199999999999998</c:v>
                </c:pt>
                <c:pt idx="41">
                  <c:v>2.3199999999999998</c:v>
                </c:pt>
                <c:pt idx="42">
                  <c:v>2.3199999999999998</c:v>
                </c:pt>
                <c:pt idx="43">
                  <c:v>2.3199999999999998</c:v>
                </c:pt>
                <c:pt idx="44">
                  <c:v>2.3199999999999998</c:v>
                </c:pt>
                <c:pt idx="45">
                  <c:v>2.3199999999999998</c:v>
                </c:pt>
                <c:pt idx="46">
                  <c:v>2.3199999999999998</c:v>
                </c:pt>
                <c:pt idx="47">
                  <c:v>2.3199999999999998</c:v>
                </c:pt>
                <c:pt idx="48">
                  <c:v>2.3199999999999998</c:v>
                </c:pt>
                <c:pt idx="49">
                  <c:v>2.3199999999999998</c:v>
                </c:pt>
                <c:pt idx="50">
                  <c:v>2.3199999999999998</c:v>
                </c:pt>
                <c:pt idx="51">
                  <c:v>2.3199999999999998</c:v>
                </c:pt>
                <c:pt idx="52">
                  <c:v>2.3199999999999998</c:v>
                </c:pt>
                <c:pt idx="53">
                  <c:v>2.3199999999999998</c:v>
                </c:pt>
                <c:pt idx="54">
                  <c:v>2.3199999999999998</c:v>
                </c:pt>
                <c:pt idx="55">
                  <c:v>2.3199999999999998</c:v>
                </c:pt>
                <c:pt idx="56">
                  <c:v>2.3199999999999998</c:v>
                </c:pt>
                <c:pt idx="57">
                  <c:v>2.3199999999999998</c:v>
                </c:pt>
                <c:pt idx="58">
                  <c:v>2.3199999999999998</c:v>
                </c:pt>
                <c:pt idx="59">
                  <c:v>2.3199999999999998</c:v>
                </c:pt>
                <c:pt idx="60">
                  <c:v>2.3199999999999998</c:v>
                </c:pt>
                <c:pt idx="61">
                  <c:v>2.3199999999999998</c:v>
                </c:pt>
                <c:pt idx="62">
                  <c:v>2.3199999999999998</c:v>
                </c:pt>
                <c:pt idx="63">
                  <c:v>2.3199999999999998</c:v>
                </c:pt>
                <c:pt idx="64">
                  <c:v>2.3199999999999998</c:v>
                </c:pt>
                <c:pt idx="65">
                  <c:v>2.3199999999999998</c:v>
                </c:pt>
                <c:pt idx="66">
                  <c:v>2.3199999999999998</c:v>
                </c:pt>
                <c:pt idx="67">
                  <c:v>2.3199999999999998</c:v>
                </c:pt>
                <c:pt idx="68">
                  <c:v>2.3199999999999998</c:v>
                </c:pt>
                <c:pt idx="69">
                  <c:v>2.3199999999999998</c:v>
                </c:pt>
                <c:pt idx="70">
                  <c:v>2.3199999999999998</c:v>
                </c:pt>
                <c:pt idx="71">
                  <c:v>2.3199999999999998</c:v>
                </c:pt>
                <c:pt idx="72">
                  <c:v>2.3199999999999998</c:v>
                </c:pt>
                <c:pt idx="73">
                  <c:v>2.3199999999999998</c:v>
                </c:pt>
                <c:pt idx="74">
                  <c:v>2.3199999999999998</c:v>
                </c:pt>
                <c:pt idx="75">
                  <c:v>2.3199999999999998</c:v>
                </c:pt>
                <c:pt idx="76">
                  <c:v>2.3199999999999998</c:v>
                </c:pt>
                <c:pt idx="77">
                  <c:v>2.3199999999999998</c:v>
                </c:pt>
                <c:pt idx="78">
                  <c:v>2.3199999999999998</c:v>
                </c:pt>
                <c:pt idx="79">
                  <c:v>2.3199999999999998</c:v>
                </c:pt>
                <c:pt idx="80">
                  <c:v>2.3199999999999998</c:v>
                </c:pt>
                <c:pt idx="81">
                  <c:v>2.3199999999999998</c:v>
                </c:pt>
                <c:pt idx="82">
                  <c:v>2.3199999999999998</c:v>
                </c:pt>
                <c:pt idx="83">
                  <c:v>2.3199999999999998</c:v>
                </c:pt>
                <c:pt idx="84">
                  <c:v>2.3199999999999998</c:v>
                </c:pt>
                <c:pt idx="85">
                  <c:v>2.3199999999999998</c:v>
                </c:pt>
                <c:pt idx="86">
                  <c:v>2.3199999999999998</c:v>
                </c:pt>
                <c:pt idx="87">
                  <c:v>2.3199999999999998</c:v>
                </c:pt>
                <c:pt idx="88">
                  <c:v>2.3199999999999998</c:v>
                </c:pt>
                <c:pt idx="89">
                  <c:v>2.3199999999999998</c:v>
                </c:pt>
                <c:pt idx="90">
                  <c:v>2.3199999999999998</c:v>
                </c:pt>
                <c:pt idx="91">
                  <c:v>2.3199999999999998</c:v>
                </c:pt>
                <c:pt idx="92">
                  <c:v>2.3199999999999998</c:v>
                </c:pt>
                <c:pt idx="93">
                  <c:v>2.3199999999999998</c:v>
                </c:pt>
                <c:pt idx="94">
                  <c:v>2.3199999999999998</c:v>
                </c:pt>
                <c:pt idx="95">
                  <c:v>2.3199999999999998</c:v>
                </c:pt>
                <c:pt idx="96">
                  <c:v>2.3199999999999998</c:v>
                </c:pt>
                <c:pt idx="97">
                  <c:v>2.3199999999999998</c:v>
                </c:pt>
                <c:pt idx="98">
                  <c:v>2.3199999999999998</c:v>
                </c:pt>
                <c:pt idx="99">
                  <c:v>2.3199999999999998</c:v>
                </c:pt>
                <c:pt idx="100">
                  <c:v>2.3199999999999998</c:v>
                </c:pt>
                <c:pt idx="101">
                  <c:v>2.3199999999999998</c:v>
                </c:pt>
                <c:pt idx="102">
                  <c:v>2.3199999999999998</c:v>
                </c:pt>
                <c:pt idx="103">
                  <c:v>2.3199999999999998</c:v>
                </c:pt>
                <c:pt idx="104">
                  <c:v>2.3199999999999998</c:v>
                </c:pt>
                <c:pt idx="105">
                  <c:v>2.3199999999999998</c:v>
                </c:pt>
                <c:pt idx="106">
                  <c:v>2.3199999999999998</c:v>
                </c:pt>
                <c:pt idx="107">
                  <c:v>2.3199999999999998</c:v>
                </c:pt>
                <c:pt idx="108">
                  <c:v>2.3199999999999998</c:v>
                </c:pt>
                <c:pt idx="109">
                  <c:v>2.3199999999999998</c:v>
                </c:pt>
                <c:pt idx="110">
                  <c:v>2.3199999999999998</c:v>
                </c:pt>
                <c:pt idx="111">
                  <c:v>2.3199999999999998</c:v>
                </c:pt>
                <c:pt idx="112">
                  <c:v>2.3199999999999998</c:v>
                </c:pt>
                <c:pt idx="113">
                  <c:v>2.3199999999999998</c:v>
                </c:pt>
                <c:pt idx="114">
                  <c:v>2.3199999999999998</c:v>
                </c:pt>
                <c:pt idx="115">
                  <c:v>2.3199999999999998</c:v>
                </c:pt>
                <c:pt idx="116">
                  <c:v>2.3199999999999998</c:v>
                </c:pt>
                <c:pt idx="117">
                  <c:v>2.3199999999999998</c:v>
                </c:pt>
                <c:pt idx="118">
                  <c:v>2.3199999999999998</c:v>
                </c:pt>
                <c:pt idx="119">
                  <c:v>2.3199999999999998</c:v>
                </c:pt>
                <c:pt idx="120">
                  <c:v>2.3199999999999998</c:v>
                </c:pt>
                <c:pt idx="121">
                  <c:v>2.3199999999999998</c:v>
                </c:pt>
                <c:pt idx="122">
                  <c:v>2.3199999999999998</c:v>
                </c:pt>
                <c:pt idx="123">
                  <c:v>2.3199999999999998</c:v>
                </c:pt>
                <c:pt idx="124">
                  <c:v>2.3199999999999998</c:v>
                </c:pt>
                <c:pt idx="125">
                  <c:v>2.3199999999999998</c:v>
                </c:pt>
                <c:pt idx="126">
                  <c:v>2.3199999999999998</c:v>
                </c:pt>
                <c:pt idx="127">
                  <c:v>2.3199999999999998</c:v>
                </c:pt>
                <c:pt idx="128">
                  <c:v>2.3199999999999998</c:v>
                </c:pt>
                <c:pt idx="129">
                  <c:v>2.3199999999999998</c:v>
                </c:pt>
                <c:pt idx="130">
                  <c:v>2.3199999999999998</c:v>
                </c:pt>
                <c:pt idx="131">
                  <c:v>2.3199999999999998</c:v>
                </c:pt>
                <c:pt idx="132">
                  <c:v>2.3199999999999998</c:v>
                </c:pt>
                <c:pt idx="133">
                  <c:v>2.3199999999999998</c:v>
                </c:pt>
                <c:pt idx="134">
                  <c:v>2.3199999999999998</c:v>
                </c:pt>
                <c:pt idx="135">
                  <c:v>2.3199999999999998</c:v>
                </c:pt>
                <c:pt idx="136">
                  <c:v>2.3199999999999998</c:v>
                </c:pt>
                <c:pt idx="137">
                  <c:v>2.3199999999999998</c:v>
                </c:pt>
                <c:pt idx="138">
                  <c:v>2.3199999999999998</c:v>
                </c:pt>
                <c:pt idx="139">
                  <c:v>2.3199999999999998</c:v>
                </c:pt>
                <c:pt idx="140">
                  <c:v>2.3199999999999998</c:v>
                </c:pt>
                <c:pt idx="141">
                  <c:v>2.3199999999999998</c:v>
                </c:pt>
                <c:pt idx="142">
                  <c:v>2.3199999999999998</c:v>
                </c:pt>
                <c:pt idx="143">
                  <c:v>2.3199999999999998</c:v>
                </c:pt>
                <c:pt idx="144">
                  <c:v>2.3199999999999998</c:v>
                </c:pt>
                <c:pt idx="145">
                  <c:v>2.3199999999999998</c:v>
                </c:pt>
                <c:pt idx="146">
                  <c:v>2.3199999999999998</c:v>
                </c:pt>
                <c:pt idx="147">
                  <c:v>2.3199999999999998</c:v>
                </c:pt>
                <c:pt idx="148">
                  <c:v>2.3199999999999998</c:v>
                </c:pt>
                <c:pt idx="149">
                  <c:v>2.3199999999999998</c:v>
                </c:pt>
                <c:pt idx="150">
                  <c:v>2.3199999999999998</c:v>
                </c:pt>
                <c:pt idx="151">
                  <c:v>2.3199999999999998</c:v>
                </c:pt>
                <c:pt idx="152">
                  <c:v>2.3199999999999998</c:v>
                </c:pt>
                <c:pt idx="153">
                  <c:v>2.3199999999999998</c:v>
                </c:pt>
                <c:pt idx="154">
                  <c:v>2.3199999999999998</c:v>
                </c:pt>
                <c:pt idx="155">
                  <c:v>2.3199999999999998</c:v>
                </c:pt>
                <c:pt idx="156">
                  <c:v>2.3199999999999998</c:v>
                </c:pt>
                <c:pt idx="157">
                  <c:v>2.3199999999999998</c:v>
                </c:pt>
                <c:pt idx="158">
                  <c:v>2.3199999999999998</c:v>
                </c:pt>
                <c:pt idx="159">
                  <c:v>2.3199999999999998</c:v>
                </c:pt>
                <c:pt idx="160">
                  <c:v>2.3199999999999998</c:v>
                </c:pt>
                <c:pt idx="161">
                  <c:v>2.3199999999999998</c:v>
                </c:pt>
                <c:pt idx="162">
                  <c:v>2.3199999999999998</c:v>
                </c:pt>
                <c:pt idx="163">
                  <c:v>2.3199999999999998</c:v>
                </c:pt>
                <c:pt idx="164">
                  <c:v>2.3199999999999998</c:v>
                </c:pt>
                <c:pt idx="165">
                  <c:v>2.3199999999999998</c:v>
                </c:pt>
                <c:pt idx="166">
                  <c:v>2.3199999999999998</c:v>
                </c:pt>
                <c:pt idx="167">
                  <c:v>2.3199999999999998</c:v>
                </c:pt>
                <c:pt idx="168">
                  <c:v>2.3199999999999998</c:v>
                </c:pt>
                <c:pt idx="169">
                  <c:v>2.3199999999999998</c:v>
                </c:pt>
                <c:pt idx="170">
                  <c:v>2.3199999999999998</c:v>
                </c:pt>
                <c:pt idx="171">
                  <c:v>2.3199999999999998</c:v>
                </c:pt>
                <c:pt idx="172">
                  <c:v>2.3199999999999998</c:v>
                </c:pt>
                <c:pt idx="173">
                  <c:v>2.3199999999999998</c:v>
                </c:pt>
                <c:pt idx="174">
                  <c:v>2.3199999999999998</c:v>
                </c:pt>
                <c:pt idx="175">
                  <c:v>2.3199999999999998</c:v>
                </c:pt>
                <c:pt idx="176">
                  <c:v>2.3199999999999998</c:v>
                </c:pt>
                <c:pt idx="177">
                  <c:v>2.3199999999999998</c:v>
                </c:pt>
                <c:pt idx="178">
                  <c:v>2.3199999999999998</c:v>
                </c:pt>
                <c:pt idx="179">
                  <c:v>2.3199999999999998</c:v>
                </c:pt>
                <c:pt idx="180">
                  <c:v>2.3199999999999998</c:v>
                </c:pt>
                <c:pt idx="181">
                  <c:v>2.3199999999999998</c:v>
                </c:pt>
                <c:pt idx="182">
                  <c:v>2.3199999999999998</c:v>
                </c:pt>
                <c:pt idx="183">
                  <c:v>2.3199999999999998</c:v>
                </c:pt>
                <c:pt idx="184">
                  <c:v>2.3199999999999998</c:v>
                </c:pt>
                <c:pt idx="185">
                  <c:v>2.3199999999999998</c:v>
                </c:pt>
                <c:pt idx="186">
                  <c:v>2.3199999999999998</c:v>
                </c:pt>
                <c:pt idx="187">
                  <c:v>2.3199999999999998</c:v>
                </c:pt>
                <c:pt idx="188">
                  <c:v>2.3199999999999998</c:v>
                </c:pt>
                <c:pt idx="189">
                  <c:v>2.3199999999999998</c:v>
                </c:pt>
                <c:pt idx="190">
                  <c:v>2.3199999999999998</c:v>
                </c:pt>
                <c:pt idx="191">
                  <c:v>2.3199999999999998</c:v>
                </c:pt>
                <c:pt idx="192">
                  <c:v>2.3199999999999998</c:v>
                </c:pt>
                <c:pt idx="193">
                  <c:v>2.3199999999999998</c:v>
                </c:pt>
                <c:pt idx="194">
                  <c:v>2.3199999999999998</c:v>
                </c:pt>
                <c:pt idx="195">
                  <c:v>2.3199999999999998</c:v>
                </c:pt>
                <c:pt idx="196">
                  <c:v>2.3199999999999998</c:v>
                </c:pt>
                <c:pt idx="197">
                  <c:v>2.3199999999999998</c:v>
                </c:pt>
                <c:pt idx="198">
                  <c:v>2.3199999999999998</c:v>
                </c:pt>
                <c:pt idx="199">
                  <c:v>2.3199999999999998</c:v>
                </c:pt>
                <c:pt idx="200">
                  <c:v>2.3199999999999998</c:v>
                </c:pt>
                <c:pt idx="201">
                  <c:v>2.3199999999999998</c:v>
                </c:pt>
                <c:pt idx="202">
                  <c:v>2.3199999999999998</c:v>
                </c:pt>
                <c:pt idx="203">
                  <c:v>2.3199999999999998</c:v>
                </c:pt>
                <c:pt idx="204">
                  <c:v>2.3199999999999998</c:v>
                </c:pt>
                <c:pt idx="205">
                  <c:v>2.3199999999999998</c:v>
                </c:pt>
                <c:pt idx="206">
                  <c:v>2.3199999999999998</c:v>
                </c:pt>
                <c:pt idx="207">
                  <c:v>2.3199999999999998</c:v>
                </c:pt>
                <c:pt idx="208">
                  <c:v>2.3199999999999998</c:v>
                </c:pt>
                <c:pt idx="209">
                  <c:v>2.3199999999999998</c:v>
                </c:pt>
                <c:pt idx="210">
                  <c:v>2.3199999999999998</c:v>
                </c:pt>
                <c:pt idx="211">
                  <c:v>2.3199999999999998</c:v>
                </c:pt>
                <c:pt idx="212">
                  <c:v>2.3199999999999998</c:v>
                </c:pt>
                <c:pt idx="213">
                  <c:v>2.3199999999999998</c:v>
                </c:pt>
                <c:pt idx="214">
                  <c:v>2.3199999999999998</c:v>
                </c:pt>
                <c:pt idx="215">
                  <c:v>2.3199999999999998</c:v>
                </c:pt>
                <c:pt idx="216">
                  <c:v>2.3199999999999998</c:v>
                </c:pt>
                <c:pt idx="217">
                  <c:v>2.3199999999999998</c:v>
                </c:pt>
                <c:pt idx="218">
                  <c:v>2.3199999999999998</c:v>
                </c:pt>
                <c:pt idx="219">
                  <c:v>2.3199999999999998</c:v>
                </c:pt>
                <c:pt idx="220">
                  <c:v>2.3199999999999998</c:v>
                </c:pt>
                <c:pt idx="221">
                  <c:v>2.3199999999999998</c:v>
                </c:pt>
                <c:pt idx="222">
                  <c:v>2.3199999999999998</c:v>
                </c:pt>
                <c:pt idx="223">
                  <c:v>2.3199999999999998</c:v>
                </c:pt>
                <c:pt idx="224">
                  <c:v>2.3199999999999998</c:v>
                </c:pt>
                <c:pt idx="225">
                  <c:v>2.3199999999999998</c:v>
                </c:pt>
                <c:pt idx="226">
                  <c:v>2.3199999999999998</c:v>
                </c:pt>
                <c:pt idx="227">
                  <c:v>2.3199999999999998</c:v>
                </c:pt>
                <c:pt idx="228">
                  <c:v>2.3199999999999998</c:v>
                </c:pt>
                <c:pt idx="229">
                  <c:v>2.3199999999999998</c:v>
                </c:pt>
                <c:pt idx="230">
                  <c:v>2.3199999999999998</c:v>
                </c:pt>
                <c:pt idx="231">
                  <c:v>2.3199999999999998</c:v>
                </c:pt>
                <c:pt idx="232">
                  <c:v>2.3199999999999998</c:v>
                </c:pt>
                <c:pt idx="233">
                  <c:v>2.3199999999999998</c:v>
                </c:pt>
                <c:pt idx="234">
                  <c:v>2.3199999999999998</c:v>
                </c:pt>
                <c:pt idx="235">
                  <c:v>2.3199999999999998</c:v>
                </c:pt>
                <c:pt idx="236">
                  <c:v>2.3199999999999998</c:v>
                </c:pt>
                <c:pt idx="237">
                  <c:v>2.3199999999999998</c:v>
                </c:pt>
                <c:pt idx="238">
                  <c:v>2.3199999999999998</c:v>
                </c:pt>
                <c:pt idx="239">
                  <c:v>2.3199999999999998</c:v>
                </c:pt>
                <c:pt idx="240">
                  <c:v>2.3199999999999998</c:v>
                </c:pt>
                <c:pt idx="241">
                  <c:v>2.3199999999999998</c:v>
                </c:pt>
                <c:pt idx="242">
                  <c:v>2.3199999999999998</c:v>
                </c:pt>
                <c:pt idx="243">
                  <c:v>2.3199999999999998</c:v>
                </c:pt>
                <c:pt idx="244">
                  <c:v>2.3199999999999998</c:v>
                </c:pt>
                <c:pt idx="245">
                  <c:v>2.3199999999999998</c:v>
                </c:pt>
                <c:pt idx="246">
                  <c:v>2.3199999999999998</c:v>
                </c:pt>
                <c:pt idx="247">
                  <c:v>2.3199999999999998</c:v>
                </c:pt>
                <c:pt idx="248">
                  <c:v>2.3199999999999998</c:v>
                </c:pt>
                <c:pt idx="249">
                  <c:v>2.3199999999999998</c:v>
                </c:pt>
                <c:pt idx="250">
                  <c:v>2.3199999999999998</c:v>
                </c:pt>
                <c:pt idx="251">
                  <c:v>2.3199999999999998</c:v>
                </c:pt>
                <c:pt idx="252">
                  <c:v>2.3199999999999998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5C00-408D-8404-07586C0218A4}"/>
            </c:ext>
          </c:extLst>
        </c:ser>
        <c:ser>
          <c:idx val="6"/>
          <c:order val="3"/>
          <c:tx>
            <c:strRef>
              <c:f>'NTN-B 22 até venc'!$AA$2</c:f>
              <c:strCache>
                <c:ptCount val="1"/>
                <c:pt idx="0">
                  <c:v>Tx CDI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bg2">
                  <a:lumMod val="25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'NTN-B 22 até venc'!$B$3:$B$255</c:f>
              <c:numCache>
                <c:formatCode>m/d/yyyy</c:formatCode>
                <c:ptCount val="253"/>
                <c:pt idx="0">
                  <c:v>44421</c:v>
                </c:pt>
                <c:pt idx="1">
                  <c:v>44424</c:v>
                </c:pt>
                <c:pt idx="2">
                  <c:v>44425</c:v>
                </c:pt>
                <c:pt idx="3">
                  <c:v>44426</c:v>
                </c:pt>
                <c:pt idx="4">
                  <c:v>44427</c:v>
                </c:pt>
                <c:pt idx="5">
                  <c:v>44428</c:v>
                </c:pt>
                <c:pt idx="6">
                  <c:v>44431</c:v>
                </c:pt>
                <c:pt idx="7">
                  <c:v>44432</c:v>
                </c:pt>
                <c:pt idx="8">
                  <c:v>44433</c:v>
                </c:pt>
                <c:pt idx="9">
                  <c:v>44434</c:v>
                </c:pt>
                <c:pt idx="10">
                  <c:v>44435</c:v>
                </c:pt>
                <c:pt idx="11">
                  <c:v>44438</c:v>
                </c:pt>
                <c:pt idx="12">
                  <c:v>44439</c:v>
                </c:pt>
                <c:pt idx="13">
                  <c:v>44440</c:v>
                </c:pt>
                <c:pt idx="14">
                  <c:v>44441</c:v>
                </c:pt>
                <c:pt idx="15">
                  <c:v>44442</c:v>
                </c:pt>
                <c:pt idx="16">
                  <c:v>44445</c:v>
                </c:pt>
                <c:pt idx="17">
                  <c:v>44447</c:v>
                </c:pt>
                <c:pt idx="18">
                  <c:v>44448</c:v>
                </c:pt>
                <c:pt idx="19">
                  <c:v>44449</c:v>
                </c:pt>
                <c:pt idx="20">
                  <c:v>44452</c:v>
                </c:pt>
                <c:pt idx="21">
                  <c:v>44453</c:v>
                </c:pt>
                <c:pt idx="22">
                  <c:v>44454</c:v>
                </c:pt>
                <c:pt idx="23">
                  <c:v>44455</c:v>
                </c:pt>
                <c:pt idx="24">
                  <c:v>44456</c:v>
                </c:pt>
                <c:pt idx="25">
                  <c:v>44459</c:v>
                </c:pt>
                <c:pt idx="26">
                  <c:v>44460</c:v>
                </c:pt>
                <c:pt idx="27">
                  <c:v>44461</c:v>
                </c:pt>
                <c:pt idx="28">
                  <c:v>44462</c:v>
                </c:pt>
                <c:pt idx="29">
                  <c:v>44463</c:v>
                </c:pt>
                <c:pt idx="30">
                  <c:v>44466</c:v>
                </c:pt>
                <c:pt idx="31">
                  <c:v>44467</c:v>
                </c:pt>
                <c:pt idx="32">
                  <c:v>44468</c:v>
                </c:pt>
                <c:pt idx="33">
                  <c:v>44469</c:v>
                </c:pt>
                <c:pt idx="34">
                  <c:v>44470</c:v>
                </c:pt>
                <c:pt idx="35">
                  <c:v>44473</c:v>
                </c:pt>
                <c:pt idx="36">
                  <c:v>44474</c:v>
                </c:pt>
                <c:pt idx="37">
                  <c:v>44475</c:v>
                </c:pt>
                <c:pt idx="38">
                  <c:v>44476</c:v>
                </c:pt>
                <c:pt idx="39">
                  <c:v>44477</c:v>
                </c:pt>
                <c:pt idx="40">
                  <c:v>44480</c:v>
                </c:pt>
                <c:pt idx="41">
                  <c:v>44482</c:v>
                </c:pt>
                <c:pt idx="42">
                  <c:v>44483</c:v>
                </c:pt>
                <c:pt idx="43">
                  <c:v>44484</c:v>
                </c:pt>
                <c:pt idx="44">
                  <c:v>44487</c:v>
                </c:pt>
                <c:pt idx="45">
                  <c:v>44488</c:v>
                </c:pt>
                <c:pt idx="46">
                  <c:v>44489</c:v>
                </c:pt>
                <c:pt idx="47">
                  <c:v>44490</c:v>
                </c:pt>
                <c:pt idx="48">
                  <c:v>44491</c:v>
                </c:pt>
                <c:pt idx="49">
                  <c:v>44494</c:v>
                </c:pt>
                <c:pt idx="50">
                  <c:v>44495</c:v>
                </c:pt>
                <c:pt idx="51">
                  <c:v>44496</c:v>
                </c:pt>
                <c:pt idx="52">
                  <c:v>44497</c:v>
                </c:pt>
                <c:pt idx="53">
                  <c:v>44498</c:v>
                </c:pt>
                <c:pt idx="54">
                  <c:v>44501</c:v>
                </c:pt>
                <c:pt idx="55">
                  <c:v>44503</c:v>
                </c:pt>
                <c:pt idx="56">
                  <c:v>44504</c:v>
                </c:pt>
                <c:pt idx="57">
                  <c:v>44505</c:v>
                </c:pt>
                <c:pt idx="58">
                  <c:v>44508</c:v>
                </c:pt>
                <c:pt idx="59">
                  <c:v>44509</c:v>
                </c:pt>
                <c:pt idx="60">
                  <c:v>44510</c:v>
                </c:pt>
                <c:pt idx="61">
                  <c:v>44511</c:v>
                </c:pt>
                <c:pt idx="62">
                  <c:v>44512</c:v>
                </c:pt>
                <c:pt idx="63">
                  <c:v>44516</c:v>
                </c:pt>
                <c:pt idx="64">
                  <c:v>44517</c:v>
                </c:pt>
                <c:pt idx="65">
                  <c:v>44518</c:v>
                </c:pt>
                <c:pt idx="66">
                  <c:v>44519</c:v>
                </c:pt>
                <c:pt idx="67">
                  <c:v>44522</c:v>
                </c:pt>
                <c:pt idx="68">
                  <c:v>44523</c:v>
                </c:pt>
                <c:pt idx="69">
                  <c:v>44524</c:v>
                </c:pt>
                <c:pt idx="70">
                  <c:v>44525</c:v>
                </c:pt>
                <c:pt idx="71">
                  <c:v>44526</c:v>
                </c:pt>
                <c:pt idx="72">
                  <c:v>44529</c:v>
                </c:pt>
                <c:pt idx="73">
                  <c:v>44530</c:v>
                </c:pt>
                <c:pt idx="74">
                  <c:v>44531</c:v>
                </c:pt>
                <c:pt idx="75">
                  <c:v>44532</c:v>
                </c:pt>
                <c:pt idx="76">
                  <c:v>44533</c:v>
                </c:pt>
                <c:pt idx="77">
                  <c:v>44536</c:v>
                </c:pt>
                <c:pt idx="78">
                  <c:v>44537</c:v>
                </c:pt>
                <c:pt idx="79">
                  <c:v>44538</c:v>
                </c:pt>
                <c:pt idx="80">
                  <c:v>44539</c:v>
                </c:pt>
                <c:pt idx="81">
                  <c:v>44540</c:v>
                </c:pt>
                <c:pt idx="82">
                  <c:v>44543</c:v>
                </c:pt>
                <c:pt idx="83">
                  <c:v>44544</c:v>
                </c:pt>
                <c:pt idx="84">
                  <c:v>44545</c:v>
                </c:pt>
                <c:pt idx="85">
                  <c:v>44546</c:v>
                </c:pt>
                <c:pt idx="86">
                  <c:v>44547</c:v>
                </c:pt>
                <c:pt idx="87">
                  <c:v>44550</c:v>
                </c:pt>
                <c:pt idx="88">
                  <c:v>44551</c:v>
                </c:pt>
                <c:pt idx="89">
                  <c:v>44552</c:v>
                </c:pt>
                <c:pt idx="90">
                  <c:v>44553</c:v>
                </c:pt>
                <c:pt idx="91">
                  <c:v>44554</c:v>
                </c:pt>
                <c:pt idx="92">
                  <c:v>44557</c:v>
                </c:pt>
                <c:pt idx="93">
                  <c:v>44558</c:v>
                </c:pt>
                <c:pt idx="94">
                  <c:v>44559</c:v>
                </c:pt>
                <c:pt idx="95">
                  <c:v>44560</c:v>
                </c:pt>
                <c:pt idx="96">
                  <c:v>44561</c:v>
                </c:pt>
                <c:pt idx="97">
                  <c:v>44564</c:v>
                </c:pt>
                <c:pt idx="98">
                  <c:v>44565</c:v>
                </c:pt>
                <c:pt idx="99">
                  <c:v>44566</c:v>
                </c:pt>
                <c:pt idx="100">
                  <c:v>44567</c:v>
                </c:pt>
                <c:pt idx="101">
                  <c:v>44568</c:v>
                </c:pt>
                <c:pt idx="102">
                  <c:v>44571</c:v>
                </c:pt>
                <c:pt idx="103">
                  <c:v>44572</c:v>
                </c:pt>
                <c:pt idx="104">
                  <c:v>44573</c:v>
                </c:pt>
                <c:pt idx="105">
                  <c:v>44574</c:v>
                </c:pt>
                <c:pt idx="106">
                  <c:v>44575</c:v>
                </c:pt>
                <c:pt idx="107">
                  <c:v>44578</c:v>
                </c:pt>
                <c:pt idx="108">
                  <c:v>44579</c:v>
                </c:pt>
                <c:pt idx="109">
                  <c:v>44580</c:v>
                </c:pt>
                <c:pt idx="110">
                  <c:v>44581</c:v>
                </c:pt>
                <c:pt idx="111">
                  <c:v>44582</c:v>
                </c:pt>
                <c:pt idx="112">
                  <c:v>44585</c:v>
                </c:pt>
                <c:pt idx="113">
                  <c:v>44586</c:v>
                </c:pt>
                <c:pt idx="114">
                  <c:v>44587</c:v>
                </c:pt>
                <c:pt idx="115">
                  <c:v>44588</c:v>
                </c:pt>
                <c:pt idx="116">
                  <c:v>44589</c:v>
                </c:pt>
                <c:pt idx="117">
                  <c:v>44592</c:v>
                </c:pt>
                <c:pt idx="118">
                  <c:v>44593</c:v>
                </c:pt>
                <c:pt idx="119">
                  <c:v>44594</c:v>
                </c:pt>
                <c:pt idx="120">
                  <c:v>44595</c:v>
                </c:pt>
                <c:pt idx="121">
                  <c:v>44596</c:v>
                </c:pt>
                <c:pt idx="122">
                  <c:v>44599</c:v>
                </c:pt>
                <c:pt idx="123">
                  <c:v>44600</c:v>
                </c:pt>
                <c:pt idx="124">
                  <c:v>44601</c:v>
                </c:pt>
                <c:pt idx="125">
                  <c:v>44602</c:v>
                </c:pt>
                <c:pt idx="126">
                  <c:v>44603</c:v>
                </c:pt>
                <c:pt idx="127">
                  <c:v>44606</c:v>
                </c:pt>
                <c:pt idx="128">
                  <c:v>44607</c:v>
                </c:pt>
                <c:pt idx="129">
                  <c:v>44608</c:v>
                </c:pt>
                <c:pt idx="130">
                  <c:v>44609</c:v>
                </c:pt>
                <c:pt idx="131">
                  <c:v>44610</c:v>
                </c:pt>
                <c:pt idx="132">
                  <c:v>44613</c:v>
                </c:pt>
                <c:pt idx="133">
                  <c:v>44614</c:v>
                </c:pt>
                <c:pt idx="134">
                  <c:v>44615</c:v>
                </c:pt>
                <c:pt idx="135">
                  <c:v>44616</c:v>
                </c:pt>
                <c:pt idx="136">
                  <c:v>44617</c:v>
                </c:pt>
                <c:pt idx="137">
                  <c:v>44622</c:v>
                </c:pt>
                <c:pt idx="138">
                  <c:v>44623</c:v>
                </c:pt>
                <c:pt idx="139">
                  <c:v>44624</c:v>
                </c:pt>
                <c:pt idx="140">
                  <c:v>44627</c:v>
                </c:pt>
                <c:pt idx="141">
                  <c:v>44628</c:v>
                </c:pt>
                <c:pt idx="142">
                  <c:v>44629</c:v>
                </c:pt>
                <c:pt idx="143">
                  <c:v>44630</c:v>
                </c:pt>
                <c:pt idx="144">
                  <c:v>44631</c:v>
                </c:pt>
                <c:pt idx="145">
                  <c:v>44634</c:v>
                </c:pt>
                <c:pt idx="146">
                  <c:v>44635</c:v>
                </c:pt>
                <c:pt idx="147">
                  <c:v>44636</c:v>
                </c:pt>
                <c:pt idx="148">
                  <c:v>44637</c:v>
                </c:pt>
                <c:pt idx="149">
                  <c:v>44638</c:v>
                </c:pt>
                <c:pt idx="150">
                  <c:v>44641</c:v>
                </c:pt>
                <c:pt idx="151">
                  <c:v>44642</c:v>
                </c:pt>
                <c:pt idx="152">
                  <c:v>44643</c:v>
                </c:pt>
                <c:pt idx="153">
                  <c:v>44644</c:v>
                </c:pt>
                <c:pt idx="154">
                  <c:v>44645</c:v>
                </c:pt>
                <c:pt idx="155">
                  <c:v>44648</c:v>
                </c:pt>
                <c:pt idx="156">
                  <c:v>44649</c:v>
                </c:pt>
                <c:pt idx="157">
                  <c:v>44650</c:v>
                </c:pt>
                <c:pt idx="158">
                  <c:v>44651</c:v>
                </c:pt>
                <c:pt idx="159">
                  <c:v>44652</c:v>
                </c:pt>
                <c:pt idx="160">
                  <c:v>44655</c:v>
                </c:pt>
                <c:pt idx="161">
                  <c:v>44656</c:v>
                </c:pt>
                <c:pt idx="162">
                  <c:v>44657</c:v>
                </c:pt>
                <c:pt idx="163">
                  <c:v>44658</c:v>
                </c:pt>
                <c:pt idx="164">
                  <c:v>44659</c:v>
                </c:pt>
                <c:pt idx="165">
                  <c:v>44662</c:v>
                </c:pt>
                <c:pt idx="166">
                  <c:v>44663</c:v>
                </c:pt>
                <c:pt idx="167">
                  <c:v>44664</c:v>
                </c:pt>
                <c:pt idx="168">
                  <c:v>44665</c:v>
                </c:pt>
                <c:pt idx="169">
                  <c:v>44669</c:v>
                </c:pt>
                <c:pt idx="170">
                  <c:v>44670</c:v>
                </c:pt>
                <c:pt idx="171">
                  <c:v>44671</c:v>
                </c:pt>
                <c:pt idx="172">
                  <c:v>44673</c:v>
                </c:pt>
                <c:pt idx="173">
                  <c:v>44676</c:v>
                </c:pt>
                <c:pt idx="174">
                  <c:v>44677</c:v>
                </c:pt>
                <c:pt idx="175">
                  <c:v>44678</c:v>
                </c:pt>
                <c:pt idx="176">
                  <c:v>44679</c:v>
                </c:pt>
                <c:pt idx="177">
                  <c:v>44680</c:v>
                </c:pt>
                <c:pt idx="178">
                  <c:v>44683</c:v>
                </c:pt>
                <c:pt idx="179">
                  <c:v>44684</c:v>
                </c:pt>
                <c:pt idx="180">
                  <c:v>44685</c:v>
                </c:pt>
                <c:pt idx="181">
                  <c:v>44686</c:v>
                </c:pt>
                <c:pt idx="182">
                  <c:v>44687</c:v>
                </c:pt>
                <c:pt idx="183">
                  <c:v>44690</c:v>
                </c:pt>
                <c:pt idx="184">
                  <c:v>44691</c:v>
                </c:pt>
                <c:pt idx="185">
                  <c:v>44692</c:v>
                </c:pt>
                <c:pt idx="186">
                  <c:v>44693</c:v>
                </c:pt>
                <c:pt idx="187">
                  <c:v>44694</c:v>
                </c:pt>
                <c:pt idx="188">
                  <c:v>44697</c:v>
                </c:pt>
                <c:pt idx="189">
                  <c:v>44698</c:v>
                </c:pt>
                <c:pt idx="190">
                  <c:v>44699</c:v>
                </c:pt>
                <c:pt idx="191">
                  <c:v>44700</c:v>
                </c:pt>
                <c:pt idx="192">
                  <c:v>44701</c:v>
                </c:pt>
                <c:pt idx="193">
                  <c:v>44704</c:v>
                </c:pt>
                <c:pt idx="194">
                  <c:v>44705</c:v>
                </c:pt>
                <c:pt idx="195">
                  <c:v>44706</c:v>
                </c:pt>
                <c:pt idx="196">
                  <c:v>44707</c:v>
                </c:pt>
                <c:pt idx="197">
                  <c:v>44708</c:v>
                </c:pt>
                <c:pt idx="198">
                  <c:v>44711</c:v>
                </c:pt>
                <c:pt idx="199">
                  <c:v>44712</c:v>
                </c:pt>
                <c:pt idx="200">
                  <c:v>44713</c:v>
                </c:pt>
                <c:pt idx="201">
                  <c:v>44714</c:v>
                </c:pt>
                <c:pt idx="202">
                  <c:v>44715</c:v>
                </c:pt>
                <c:pt idx="203">
                  <c:v>44718</c:v>
                </c:pt>
                <c:pt idx="204">
                  <c:v>44719</c:v>
                </c:pt>
                <c:pt idx="205">
                  <c:v>44720</c:v>
                </c:pt>
                <c:pt idx="206">
                  <c:v>44721</c:v>
                </c:pt>
                <c:pt idx="207">
                  <c:v>44722</c:v>
                </c:pt>
                <c:pt idx="208">
                  <c:v>44725</c:v>
                </c:pt>
                <c:pt idx="209">
                  <c:v>44726</c:v>
                </c:pt>
                <c:pt idx="210">
                  <c:v>44727</c:v>
                </c:pt>
                <c:pt idx="211">
                  <c:v>44729</c:v>
                </c:pt>
                <c:pt idx="212">
                  <c:v>44732</c:v>
                </c:pt>
                <c:pt idx="213">
                  <c:v>44733</c:v>
                </c:pt>
                <c:pt idx="214">
                  <c:v>44734</c:v>
                </c:pt>
                <c:pt idx="215">
                  <c:v>44735</c:v>
                </c:pt>
                <c:pt idx="216">
                  <c:v>44736</c:v>
                </c:pt>
                <c:pt idx="217">
                  <c:v>44739</c:v>
                </c:pt>
                <c:pt idx="218">
                  <c:v>44740</c:v>
                </c:pt>
                <c:pt idx="219">
                  <c:v>44741</c:v>
                </c:pt>
                <c:pt idx="220">
                  <c:v>44742</c:v>
                </c:pt>
                <c:pt idx="221">
                  <c:v>44743</c:v>
                </c:pt>
                <c:pt idx="222">
                  <c:v>44746</c:v>
                </c:pt>
                <c:pt idx="223">
                  <c:v>44747</c:v>
                </c:pt>
                <c:pt idx="224">
                  <c:v>44748</c:v>
                </c:pt>
                <c:pt idx="225">
                  <c:v>44749</c:v>
                </c:pt>
                <c:pt idx="226">
                  <c:v>44750</c:v>
                </c:pt>
                <c:pt idx="227">
                  <c:v>44753</c:v>
                </c:pt>
                <c:pt idx="228">
                  <c:v>44754</c:v>
                </c:pt>
                <c:pt idx="229">
                  <c:v>44755</c:v>
                </c:pt>
                <c:pt idx="230">
                  <c:v>44756</c:v>
                </c:pt>
                <c:pt idx="231">
                  <c:v>44757</c:v>
                </c:pt>
                <c:pt idx="232">
                  <c:v>44760</c:v>
                </c:pt>
                <c:pt idx="233">
                  <c:v>44761</c:v>
                </c:pt>
                <c:pt idx="234">
                  <c:v>44762</c:v>
                </c:pt>
                <c:pt idx="235">
                  <c:v>44763</c:v>
                </c:pt>
                <c:pt idx="236">
                  <c:v>44764</c:v>
                </c:pt>
                <c:pt idx="237">
                  <c:v>44767</c:v>
                </c:pt>
                <c:pt idx="238">
                  <c:v>44768</c:v>
                </c:pt>
                <c:pt idx="239">
                  <c:v>44769</c:v>
                </c:pt>
                <c:pt idx="240">
                  <c:v>44770</c:v>
                </c:pt>
                <c:pt idx="241">
                  <c:v>44771</c:v>
                </c:pt>
                <c:pt idx="242">
                  <c:v>44774</c:v>
                </c:pt>
                <c:pt idx="243">
                  <c:v>44775</c:v>
                </c:pt>
                <c:pt idx="244">
                  <c:v>44776</c:v>
                </c:pt>
                <c:pt idx="245">
                  <c:v>44777</c:v>
                </c:pt>
                <c:pt idx="246">
                  <c:v>44778</c:v>
                </c:pt>
                <c:pt idx="247">
                  <c:v>44781</c:v>
                </c:pt>
                <c:pt idx="248">
                  <c:v>44782</c:v>
                </c:pt>
                <c:pt idx="249">
                  <c:v>44783</c:v>
                </c:pt>
                <c:pt idx="250">
                  <c:v>44784</c:v>
                </c:pt>
                <c:pt idx="251">
                  <c:v>44785</c:v>
                </c:pt>
                <c:pt idx="252">
                  <c:v>44788</c:v>
                </c:pt>
              </c:numCache>
            </c:numRef>
          </c:cat>
          <c:val>
            <c:numRef>
              <c:f>'NTN-B 22 até venc'!$AA$3:$AA$739</c:f>
              <c:numCache>
                <c:formatCode>0.00</c:formatCode>
                <c:ptCount val="737"/>
                <c:pt idx="0">
                  <c:v>5.15</c:v>
                </c:pt>
                <c:pt idx="1">
                  <c:v>5.15</c:v>
                </c:pt>
                <c:pt idx="2">
                  <c:v>5.15</c:v>
                </c:pt>
                <c:pt idx="3">
                  <c:v>5.15</c:v>
                </c:pt>
                <c:pt idx="4">
                  <c:v>5.15</c:v>
                </c:pt>
                <c:pt idx="5">
                  <c:v>5.15</c:v>
                </c:pt>
                <c:pt idx="6">
                  <c:v>5.15</c:v>
                </c:pt>
                <c:pt idx="7">
                  <c:v>5.15</c:v>
                </c:pt>
                <c:pt idx="8">
                  <c:v>5.15</c:v>
                </c:pt>
                <c:pt idx="9">
                  <c:v>5.15</c:v>
                </c:pt>
                <c:pt idx="10">
                  <c:v>5.15</c:v>
                </c:pt>
                <c:pt idx="11">
                  <c:v>5.15</c:v>
                </c:pt>
                <c:pt idx="12">
                  <c:v>5.15</c:v>
                </c:pt>
                <c:pt idx="13">
                  <c:v>5.15</c:v>
                </c:pt>
                <c:pt idx="14">
                  <c:v>5.15</c:v>
                </c:pt>
                <c:pt idx="15">
                  <c:v>5.15</c:v>
                </c:pt>
                <c:pt idx="16">
                  <c:v>5.15</c:v>
                </c:pt>
                <c:pt idx="17">
                  <c:v>5.15</c:v>
                </c:pt>
                <c:pt idx="18">
                  <c:v>5.15</c:v>
                </c:pt>
                <c:pt idx="19">
                  <c:v>5.15</c:v>
                </c:pt>
                <c:pt idx="20">
                  <c:v>5.15</c:v>
                </c:pt>
                <c:pt idx="21">
                  <c:v>5.15</c:v>
                </c:pt>
                <c:pt idx="22">
                  <c:v>5.15</c:v>
                </c:pt>
                <c:pt idx="23">
                  <c:v>5.15</c:v>
                </c:pt>
                <c:pt idx="24">
                  <c:v>5.15</c:v>
                </c:pt>
                <c:pt idx="25">
                  <c:v>5.15</c:v>
                </c:pt>
                <c:pt idx="26">
                  <c:v>5.15</c:v>
                </c:pt>
                <c:pt idx="27">
                  <c:v>5.15</c:v>
                </c:pt>
                <c:pt idx="28">
                  <c:v>5.15</c:v>
                </c:pt>
                <c:pt idx="29">
                  <c:v>6.15</c:v>
                </c:pt>
                <c:pt idx="30">
                  <c:v>6.15</c:v>
                </c:pt>
                <c:pt idx="31">
                  <c:v>6.15</c:v>
                </c:pt>
                <c:pt idx="32">
                  <c:v>6.15</c:v>
                </c:pt>
                <c:pt idx="33">
                  <c:v>6.15</c:v>
                </c:pt>
                <c:pt idx="34">
                  <c:v>6.15</c:v>
                </c:pt>
                <c:pt idx="35">
                  <c:v>6.15</c:v>
                </c:pt>
                <c:pt idx="36">
                  <c:v>6.15</c:v>
                </c:pt>
                <c:pt idx="37">
                  <c:v>6.15</c:v>
                </c:pt>
                <c:pt idx="38">
                  <c:v>6.15</c:v>
                </c:pt>
                <c:pt idx="39">
                  <c:v>6.15</c:v>
                </c:pt>
                <c:pt idx="40">
                  <c:v>6.15</c:v>
                </c:pt>
                <c:pt idx="41">
                  <c:v>6.15</c:v>
                </c:pt>
                <c:pt idx="42">
                  <c:v>6.15</c:v>
                </c:pt>
                <c:pt idx="43">
                  <c:v>6.15</c:v>
                </c:pt>
                <c:pt idx="44">
                  <c:v>6.15</c:v>
                </c:pt>
                <c:pt idx="45">
                  <c:v>6.15</c:v>
                </c:pt>
                <c:pt idx="46">
                  <c:v>6.15</c:v>
                </c:pt>
                <c:pt idx="47">
                  <c:v>6.15</c:v>
                </c:pt>
                <c:pt idx="48">
                  <c:v>6.15</c:v>
                </c:pt>
                <c:pt idx="49">
                  <c:v>6.15</c:v>
                </c:pt>
                <c:pt idx="50">
                  <c:v>6.15</c:v>
                </c:pt>
                <c:pt idx="51">
                  <c:v>6.15</c:v>
                </c:pt>
                <c:pt idx="52">
                  <c:v>6.15</c:v>
                </c:pt>
                <c:pt idx="53">
                  <c:v>7.65</c:v>
                </c:pt>
                <c:pt idx="54">
                  <c:v>7.65</c:v>
                </c:pt>
                <c:pt idx="55">
                  <c:v>7.65</c:v>
                </c:pt>
                <c:pt idx="56">
                  <c:v>7.65</c:v>
                </c:pt>
                <c:pt idx="57">
                  <c:v>7.65</c:v>
                </c:pt>
                <c:pt idx="58">
                  <c:v>7.65</c:v>
                </c:pt>
                <c:pt idx="59">
                  <c:v>7.65</c:v>
                </c:pt>
                <c:pt idx="60">
                  <c:v>7.65</c:v>
                </c:pt>
                <c:pt idx="61">
                  <c:v>7.65</c:v>
                </c:pt>
                <c:pt idx="62">
                  <c:v>7.65</c:v>
                </c:pt>
                <c:pt idx="63">
                  <c:v>7.65</c:v>
                </c:pt>
                <c:pt idx="64">
                  <c:v>7.65</c:v>
                </c:pt>
                <c:pt idx="65">
                  <c:v>7.65</c:v>
                </c:pt>
                <c:pt idx="66">
                  <c:v>7.65</c:v>
                </c:pt>
                <c:pt idx="67">
                  <c:v>7.65</c:v>
                </c:pt>
                <c:pt idx="68">
                  <c:v>7.65</c:v>
                </c:pt>
                <c:pt idx="69">
                  <c:v>7.65</c:v>
                </c:pt>
                <c:pt idx="70">
                  <c:v>7.65</c:v>
                </c:pt>
                <c:pt idx="71">
                  <c:v>7.65</c:v>
                </c:pt>
                <c:pt idx="72">
                  <c:v>7.65</c:v>
                </c:pt>
                <c:pt idx="73">
                  <c:v>7.65</c:v>
                </c:pt>
                <c:pt idx="74">
                  <c:v>7.65</c:v>
                </c:pt>
                <c:pt idx="75">
                  <c:v>7.65</c:v>
                </c:pt>
                <c:pt idx="76">
                  <c:v>7.65</c:v>
                </c:pt>
                <c:pt idx="77">
                  <c:v>7.65</c:v>
                </c:pt>
                <c:pt idx="78">
                  <c:v>7.65</c:v>
                </c:pt>
                <c:pt idx="79">
                  <c:v>7.65</c:v>
                </c:pt>
                <c:pt idx="80">
                  <c:v>7.65</c:v>
                </c:pt>
                <c:pt idx="81">
                  <c:v>9.15</c:v>
                </c:pt>
                <c:pt idx="82">
                  <c:v>9.15</c:v>
                </c:pt>
                <c:pt idx="83">
                  <c:v>9.15</c:v>
                </c:pt>
                <c:pt idx="84">
                  <c:v>9.15</c:v>
                </c:pt>
                <c:pt idx="85">
                  <c:v>9.15</c:v>
                </c:pt>
                <c:pt idx="86">
                  <c:v>9.15</c:v>
                </c:pt>
                <c:pt idx="87">
                  <c:v>9.15</c:v>
                </c:pt>
                <c:pt idx="88">
                  <c:v>9.15</c:v>
                </c:pt>
                <c:pt idx="89">
                  <c:v>9.15</c:v>
                </c:pt>
                <c:pt idx="90">
                  <c:v>9.15</c:v>
                </c:pt>
                <c:pt idx="91">
                  <c:v>9.15</c:v>
                </c:pt>
                <c:pt idx="92">
                  <c:v>9.15</c:v>
                </c:pt>
                <c:pt idx="93">
                  <c:v>9.15</c:v>
                </c:pt>
                <c:pt idx="94">
                  <c:v>9.15</c:v>
                </c:pt>
                <c:pt idx="95">
                  <c:v>9.15</c:v>
                </c:pt>
                <c:pt idx="96">
                  <c:v>9.15</c:v>
                </c:pt>
                <c:pt idx="97">
                  <c:v>9.15</c:v>
                </c:pt>
                <c:pt idx="98">
                  <c:v>9.15</c:v>
                </c:pt>
                <c:pt idx="99">
                  <c:v>9.15</c:v>
                </c:pt>
                <c:pt idx="100">
                  <c:v>9.15</c:v>
                </c:pt>
                <c:pt idx="101">
                  <c:v>9.15</c:v>
                </c:pt>
                <c:pt idx="102">
                  <c:v>9.15</c:v>
                </c:pt>
                <c:pt idx="103">
                  <c:v>9.15</c:v>
                </c:pt>
                <c:pt idx="104">
                  <c:v>9.15</c:v>
                </c:pt>
                <c:pt idx="105">
                  <c:v>9.15</c:v>
                </c:pt>
                <c:pt idx="106">
                  <c:v>9.15</c:v>
                </c:pt>
                <c:pt idx="107">
                  <c:v>9.15</c:v>
                </c:pt>
                <c:pt idx="108">
                  <c:v>9.15</c:v>
                </c:pt>
                <c:pt idx="109">
                  <c:v>9.15</c:v>
                </c:pt>
                <c:pt idx="110">
                  <c:v>9.15</c:v>
                </c:pt>
                <c:pt idx="111">
                  <c:v>9.15</c:v>
                </c:pt>
                <c:pt idx="112">
                  <c:v>9.15</c:v>
                </c:pt>
                <c:pt idx="113">
                  <c:v>9.15</c:v>
                </c:pt>
                <c:pt idx="114">
                  <c:v>9.15</c:v>
                </c:pt>
                <c:pt idx="115">
                  <c:v>9.15</c:v>
                </c:pt>
                <c:pt idx="116">
                  <c:v>9.15</c:v>
                </c:pt>
                <c:pt idx="117">
                  <c:v>9.15</c:v>
                </c:pt>
                <c:pt idx="118">
                  <c:v>9.15</c:v>
                </c:pt>
                <c:pt idx="119">
                  <c:v>9.15</c:v>
                </c:pt>
                <c:pt idx="120">
                  <c:v>9.15</c:v>
                </c:pt>
                <c:pt idx="121">
                  <c:v>10.65</c:v>
                </c:pt>
                <c:pt idx="122">
                  <c:v>10.65</c:v>
                </c:pt>
                <c:pt idx="123">
                  <c:v>10.65</c:v>
                </c:pt>
                <c:pt idx="124">
                  <c:v>10.65</c:v>
                </c:pt>
                <c:pt idx="125">
                  <c:v>10.65</c:v>
                </c:pt>
                <c:pt idx="126">
                  <c:v>10.65</c:v>
                </c:pt>
                <c:pt idx="127">
                  <c:v>10.65</c:v>
                </c:pt>
                <c:pt idx="128">
                  <c:v>10.65</c:v>
                </c:pt>
                <c:pt idx="129">
                  <c:v>10.65</c:v>
                </c:pt>
                <c:pt idx="130">
                  <c:v>10.65</c:v>
                </c:pt>
                <c:pt idx="131">
                  <c:v>10.65</c:v>
                </c:pt>
                <c:pt idx="132">
                  <c:v>10.65</c:v>
                </c:pt>
                <c:pt idx="133">
                  <c:v>10.65</c:v>
                </c:pt>
                <c:pt idx="134">
                  <c:v>10.65</c:v>
                </c:pt>
                <c:pt idx="135">
                  <c:v>10.65</c:v>
                </c:pt>
                <c:pt idx="136">
                  <c:v>10.65</c:v>
                </c:pt>
                <c:pt idx="137">
                  <c:v>10.65</c:v>
                </c:pt>
                <c:pt idx="138">
                  <c:v>10.65</c:v>
                </c:pt>
                <c:pt idx="139">
                  <c:v>10.65</c:v>
                </c:pt>
                <c:pt idx="140">
                  <c:v>10.65</c:v>
                </c:pt>
                <c:pt idx="141">
                  <c:v>10.65</c:v>
                </c:pt>
                <c:pt idx="142">
                  <c:v>10.65</c:v>
                </c:pt>
                <c:pt idx="143">
                  <c:v>10.65</c:v>
                </c:pt>
                <c:pt idx="144">
                  <c:v>10.65</c:v>
                </c:pt>
                <c:pt idx="145">
                  <c:v>10.65</c:v>
                </c:pt>
                <c:pt idx="146">
                  <c:v>10.65</c:v>
                </c:pt>
                <c:pt idx="147">
                  <c:v>10.65</c:v>
                </c:pt>
                <c:pt idx="148">
                  <c:v>10.65</c:v>
                </c:pt>
                <c:pt idx="149">
                  <c:v>11.65</c:v>
                </c:pt>
                <c:pt idx="150">
                  <c:v>11.65</c:v>
                </c:pt>
                <c:pt idx="151">
                  <c:v>11.65</c:v>
                </c:pt>
                <c:pt idx="152">
                  <c:v>11.65</c:v>
                </c:pt>
                <c:pt idx="153">
                  <c:v>11.65</c:v>
                </c:pt>
                <c:pt idx="154">
                  <c:v>11.65</c:v>
                </c:pt>
                <c:pt idx="155">
                  <c:v>11.65</c:v>
                </c:pt>
                <c:pt idx="156">
                  <c:v>11.65</c:v>
                </c:pt>
                <c:pt idx="157">
                  <c:v>11.65</c:v>
                </c:pt>
                <c:pt idx="158">
                  <c:v>11.65</c:v>
                </c:pt>
                <c:pt idx="159">
                  <c:v>11.65</c:v>
                </c:pt>
                <c:pt idx="160">
                  <c:v>11.65</c:v>
                </c:pt>
                <c:pt idx="161">
                  <c:v>11.65</c:v>
                </c:pt>
                <c:pt idx="162">
                  <c:v>11.65</c:v>
                </c:pt>
                <c:pt idx="163">
                  <c:v>11.65</c:v>
                </c:pt>
                <c:pt idx="164">
                  <c:v>11.65</c:v>
                </c:pt>
                <c:pt idx="165">
                  <c:v>11.65</c:v>
                </c:pt>
                <c:pt idx="166">
                  <c:v>11.65</c:v>
                </c:pt>
                <c:pt idx="167">
                  <c:v>11.65</c:v>
                </c:pt>
                <c:pt idx="168">
                  <c:v>11.65</c:v>
                </c:pt>
                <c:pt idx="169">
                  <c:v>11.65</c:v>
                </c:pt>
                <c:pt idx="170">
                  <c:v>11.65</c:v>
                </c:pt>
                <c:pt idx="171">
                  <c:v>11.65</c:v>
                </c:pt>
                <c:pt idx="172">
                  <c:v>11.65</c:v>
                </c:pt>
                <c:pt idx="173">
                  <c:v>11.65</c:v>
                </c:pt>
                <c:pt idx="174">
                  <c:v>11.65</c:v>
                </c:pt>
                <c:pt idx="175">
                  <c:v>11.65</c:v>
                </c:pt>
                <c:pt idx="176">
                  <c:v>11.65</c:v>
                </c:pt>
                <c:pt idx="177">
                  <c:v>11.65</c:v>
                </c:pt>
                <c:pt idx="178">
                  <c:v>11.65</c:v>
                </c:pt>
                <c:pt idx="179">
                  <c:v>11.65</c:v>
                </c:pt>
                <c:pt idx="180">
                  <c:v>11.65</c:v>
                </c:pt>
                <c:pt idx="181">
                  <c:v>11.65</c:v>
                </c:pt>
                <c:pt idx="182">
                  <c:v>12.65</c:v>
                </c:pt>
                <c:pt idx="183">
                  <c:v>12.65</c:v>
                </c:pt>
                <c:pt idx="184">
                  <c:v>12.65</c:v>
                </c:pt>
                <c:pt idx="185">
                  <c:v>12.65</c:v>
                </c:pt>
                <c:pt idx="186">
                  <c:v>12.65</c:v>
                </c:pt>
                <c:pt idx="187">
                  <c:v>12.65</c:v>
                </c:pt>
                <c:pt idx="188">
                  <c:v>12.65</c:v>
                </c:pt>
                <c:pt idx="189">
                  <c:v>12.65</c:v>
                </c:pt>
                <c:pt idx="190">
                  <c:v>12.65</c:v>
                </c:pt>
                <c:pt idx="191">
                  <c:v>12.65</c:v>
                </c:pt>
                <c:pt idx="192">
                  <c:v>12.65</c:v>
                </c:pt>
                <c:pt idx="193">
                  <c:v>12.65</c:v>
                </c:pt>
                <c:pt idx="194">
                  <c:v>12.65</c:v>
                </c:pt>
                <c:pt idx="195">
                  <c:v>12.65</c:v>
                </c:pt>
                <c:pt idx="196">
                  <c:v>12.65</c:v>
                </c:pt>
                <c:pt idx="197">
                  <c:v>12.65</c:v>
                </c:pt>
                <c:pt idx="198">
                  <c:v>12.65</c:v>
                </c:pt>
                <c:pt idx="199">
                  <c:v>12.65</c:v>
                </c:pt>
                <c:pt idx="200">
                  <c:v>12.65</c:v>
                </c:pt>
                <c:pt idx="201">
                  <c:v>12.65</c:v>
                </c:pt>
                <c:pt idx="202">
                  <c:v>12.65</c:v>
                </c:pt>
                <c:pt idx="203">
                  <c:v>12.65</c:v>
                </c:pt>
                <c:pt idx="204">
                  <c:v>12.65</c:v>
                </c:pt>
                <c:pt idx="205">
                  <c:v>12.65</c:v>
                </c:pt>
                <c:pt idx="206">
                  <c:v>12.65</c:v>
                </c:pt>
                <c:pt idx="207">
                  <c:v>12.65</c:v>
                </c:pt>
                <c:pt idx="208">
                  <c:v>12.65</c:v>
                </c:pt>
                <c:pt idx="209">
                  <c:v>12.65</c:v>
                </c:pt>
                <c:pt idx="210">
                  <c:v>12.65</c:v>
                </c:pt>
                <c:pt idx="211">
                  <c:v>12.65</c:v>
                </c:pt>
                <c:pt idx="212">
                  <c:v>13.15</c:v>
                </c:pt>
                <c:pt idx="213">
                  <c:v>13.15</c:v>
                </c:pt>
                <c:pt idx="214">
                  <c:v>13.15</c:v>
                </c:pt>
                <c:pt idx="215">
                  <c:v>13.15</c:v>
                </c:pt>
                <c:pt idx="216">
                  <c:v>13.15</c:v>
                </c:pt>
                <c:pt idx="217">
                  <c:v>13.15</c:v>
                </c:pt>
                <c:pt idx="218">
                  <c:v>13.15</c:v>
                </c:pt>
                <c:pt idx="219">
                  <c:v>13.15</c:v>
                </c:pt>
                <c:pt idx="220">
                  <c:v>13.15</c:v>
                </c:pt>
                <c:pt idx="221">
                  <c:v>13.15</c:v>
                </c:pt>
                <c:pt idx="222">
                  <c:v>13.15</c:v>
                </c:pt>
                <c:pt idx="223">
                  <c:v>13.15</c:v>
                </c:pt>
                <c:pt idx="224">
                  <c:v>13.15</c:v>
                </c:pt>
                <c:pt idx="225">
                  <c:v>13.15</c:v>
                </c:pt>
                <c:pt idx="226">
                  <c:v>13.15</c:v>
                </c:pt>
                <c:pt idx="227">
                  <c:v>13.15</c:v>
                </c:pt>
                <c:pt idx="228">
                  <c:v>13.15</c:v>
                </c:pt>
                <c:pt idx="229">
                  <c:v>13.15</c:v>
                </c:pt>
                <c:pt idx="230">
                  <c:v>13.15</c:v>
                </c:pt>
                <c:pt idx="231">
                  <c:v>13.15</c:v>
                </c:pt>
                <c:pt idx="232">
                  <c:v>13.15</c:v>
                </c:pt>
                <c:pt idx="233">
                  <c:v>13.15</c:v>
                </c:pt>
                <c:pt idx="234">
                  <c:v>13.15</c:v>
                </c:pt>
                <c:pt idx="235">
                  <c:v>13.15</c:v>
                </c:pt>
                <c:pt idx="236">
                  <c:v>13.15</c:v>
                </c:pt>
                <c:pt idx="237">
                  <c:v>13.15</c:v>
                </c:pt>
                <c:pt idx="238">
                  <c:v>13.15</c:v>
                </c:pt>
                <c:pt idx="239">
                  <c:v>13.15</c:v>
                </c:pt>
                <c:pt idx="240">
                  <c:v>13.15</c:v>
                </c:pt>
                <c:pt idx="241">
                  <c:v>13.15</c:v>
                </c:pt>
                <c:pt idx="242">
                  <c:v>13.15</c:v>
                </c:pt>
                <c:pt idx="243">
                  <c:v>13.15</c:v>
                </c:pt>
                <c:pt idx="244">
                  <c:v>13.15</c:v>
                </c:pt>
                <c:pt idx="245">
                  <c:v>13.15</c:v>
                </c:pt>
                <c:pt idx="246">
                  <c:v>13.65</c:v>
                </c:pt>
                <c:pt idx="247">
                  <c:v>13.65</c:v>
                </c:pt>
                <c:pt idx="248">
                  <c:v>13.65</c:v>
                </c:pt>
                <c:pt idx="249">
                  <c:v>13.65</c:v>
                </c:pt>
                <c:pt idx="250">
                  <c:v>13.65</c:v>
                </c:pt>
                <c:pt idx="251">
                  <c:v>13.65</c:v>
                </c:pt>
                <c:pt idx="252">
                  <c:v>13.65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5055-44CC-AF3E-64F64FDA08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6703368"/>
        <c:axId val="1306700416"/>
        <c:extLst/>
      </c:lineChart>
      <c:dateAx>
        <c:axId val="106866727"/>
        <c:scaling>
          <c:orientation val="minMax"/>
        </c:scaling>
        <c:delete val="0"/>
        <c:axPos val="b"/>
        <c:numFmt formatCode="m/d/yy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6867055"/>
        <c:crosses val="autoZero"/>
        <c:auto val="1"/>
        <c:lblOffset val="100"/>
        <c:baseTimeUnit val="days"/>
        <c:majorTimeUnit val="months"/>
        <c:minorUnit val="1"/>
        <c:minorTimeUnit val="months"/>
      </c:dateAx>
      <c:valAx>
        <c:axId val="106867055"/>
        <c:scaling>
          <c:orientation val="minMax"/>
        </c:scaling>
        <c:delete val="0"/>
        <c:axPos val="l"/>
        <c:numFmt formatCode="#,##0.0_ ;[Red]\-#,##0.0\ " sourceLinked="0"/>
        <c:majorTickMark val="none"/>
        <c:minorTickMark val="none"/>
        <c:tickLblPos val="nextTo"/>
        <c:spPr>
          <a:noFill/>
          <a:ln w="15875">
            <a:solidFill>
              <a:schemeClr val="tx1">
                <a:lumMod val="75000"/>
                <a:lumOff val="2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6866727"/>
        <c:crosses val="autoZero"/>
        <c:crossBetween val="between"/>
      </c:valAx>
      <c:valAx>
        <c:axId val="1306700416"/>
        <c:scaling>
          <c:orientation val="minMax"/>
        </c:scaling>
        <c:delete val="0"/>
        <c:axPos val="r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.0_ ;[Red]\-#,##0.0\ " sourceLinked="0"/>
        <c:majorTickMark val="in"/>
        <c:minorTickMark val="none"/>
        <c:tickLblPos val="nextTo"/>
        <c:spPr>
          <a:noFill/>
          <a:ln w="25400">
            <a:solidFill>
              <a:schemeClr val="tx1">
                <a:lumMod val="75000"/>
                <a:lumOff val="25000"/>
              </a:schemeClr>
            </a:solidFill>
            <a:prstDash val="sysDot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06703368"/>
        <c:crosses val="max"/>
        <c:crossBetween val="between"/>
        <c:minorUnit val="1"/>
      </c:valAx>
      <c:dateAx>
        <c:axId val="13067033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06700416"/>
        <c:crosses val="autoZero"/>
        <c:auto val="1"/>
        <c:lblOffset val="100"/>
        <c:baseTimeUnit val="days"/>
        <c:majorUnit val="1"/>
        <c:minorUnit val="1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92D05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7030A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</c:legendEntry>
      <c:layout>
        <c:manualLayout>
          <c:xMode val="edge"/>
          <c:yMode val="edge"/>
          <c:x val="0.10612916708853531"/>
          <c:y val="1.5841501529319967E-2"/>
          <c:w val="0.80337702594297389"/>
          <c:h val="0.133775109794444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>
    <tabColor theme="9" tint="0.79998168889431442"/>
  </sheetPr>
  <sheetViews>
    <sheetView zoomScale="80" workbookViewId="0"/>
  </sheetViews>
  <pageMargins left="0.511811024" right="0.511811024" top="0.78740157499999996" bottom="0.78740157499999996" header="0.31496062000000002" footer="0.31496062000000002"/>
  <pageSetup paperSize="9" orientation="landscape" r:id="rId1"/>
  <headerFooter>
    <oddHeader>&amp;R&amp;"Calibri"&amp;10&amp;K000000#interna&amp;1#</oddHead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>
    <tabColor theme="3" tint="0.79998168889431442"/>
  </sheetPr>
  <sheetViews>
    <sheetView zoomScale="80" workbookViewId="0"/>
  </sheetViews>
  <pageMargins left="0.511811024" right="0.511811024" top="0.78740157499999996" bottom="0.78740157499999996" header="0.31496062000000002" footer="0.31496062000000002"/>
  <pageSetup paperSize="9" orientation="landscape" r:id="rId1"/>
  <headerFooter>
    <oddHeader>&amp;R&amp;"Calibri"&amp;10&amp;K000000#interna&amp;1#</oddHead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629775" cy="59912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0.0059</cdr:x>
      <cdr:y>0.01952</cdr:y>
    </cdr:from>
    <cdr:to>
      <cdr:x>0.07778</cdr:x>
      <cdr:y>0.05941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45549" y="93884"/>
          <a:ext cx="554526" cy="191866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900" b="1">
              <a:solidFill>
                <a:schemeClr val="bg1"/>
              </a:solidFill>
            </a:rPr>
            <a:t>Retorno</a:t>
          </a:r>
        </a:p>
      </cdr:txBody>
    </cdr:sp>
  </cdr:relSizeAnchor>
  <cdr:relSizeAnchor xmlns:cdr="http://schemas.openxmlformats.org/drawingml/2006/chartDrawing">
    <cdr:from>
      <cdr:x>0.95138</cdr:x>
      <cdr:y>0.01456</cdr:y>
    </cdr:from>
    <cdr:to>
      <cdr:x>0.99753</cdr:x>
      <cdr:y>0.06042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7340141" y="70021"/>
          <a:ext cx="356059" cy="220592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b="1">
              <a:solidFill>
                <a:schemeClr val="bg1"/>
              </a:solidFill>
            </a:rPr>
            <a:t>Taxa</a:t>
          </a:r>
        </a:p>
      </cdr:txBody>
    </cdr:sp>
  </cdr:relSizeAnchor>
  <cdr:relSizeAnchor xmlns:cdr="http://schemas.openxmlformats.org/drawingml/2006/chartDrawing">
    <cdr:from>
      <cdr:x>0.17531</cdr:x>
      <cdr:y>0.18416</cdr:y>
    </cdr:from>
    <cdr:to>
      <cdr:x>0.24444</cdr:x>
      <cdr:y>0.25149</cdr:y>
    </cdr:to>
    <cdr:sp macro="" textlink="">
      <cdr:nvSpPr>
        <cdr:cNvPr id="8" name="CaixaDeTexto 7"/>
        <cdr:cNvSpPr txBox="1"/>
      </cdr:nvSpPr>
      <cdr:spPr>
        <a:xfrm xmlns:a="http://schemas.openxmlformats.org/drawingml/2006/main">
          <a:off x="1352550" y="885825"/>
          <a:ext cx="533400" cy="323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1600" b="1">
              <a:solidFill>
                <a:schemeClr val="accent6">
                  <a:lumMod val="50000"/>
                </a:schemeClr>
              </a:solidFill>
            </a:rPr>
            <a:t>B19  TD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629775" cy="59912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0.0059</cdr:x>
      <cdr:y>0.01952</cdr:y>
    </cdr:from>
    <cdr:to>
      <cdr:x>0.07778</cdr:x>
      <cdr:y>0.05941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45549" y="93884"/>
          <a:ext cx="554526" cy="191866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900" b="1">
              <a:solidFill>
                <a:schemeClr val="bg1"/>
              </a:solidFill>
            </a:rPr>
            <a:t>Retorno</a:t>
          </a:r>
        </a:p>
      </cdr:txBody>
    </cdr:sp>
  </cdr:relSizeAnchor>
  <cdr:relSizeAnchor xmlns:cdr="http://schemas.openxmlformats.org/drawingml/2006/chartDrawing">
    <cdr:from>
      <cdr:x>0.95138</cdr:x>
      <cdr:y>0.01456</cdr:y>
    </cdr:from>
    <cdr:to>
      <cdr:x>0.99753</cdr:x>
      <cdr:y>0.06042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7340141" y="70021"/>
          <a:ext cx="356059" cy="220592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b="1">
              <a:solidFill>
                <a:schemeClr val="bg1"/>
              </a:solidFill>
            </a:rPr>
            <a:t>Taxa</a:t>
          </a:r>
        </a:p>
      </cdr:txBody>
    </cdr:sp>
  </cdr:relSizeAnchor>
  <cdr:relSizeAnchor xmlns:cdr="http://schemas.openxmlformats.org/drawingml/2006/chartDrawing">
    <cdr:from>
      <cdr:x>0.17531</cdr:x>
      <cdr:y>0.18416</cdr:y>
    </cdr:from>
    <cdr:to>
      <cdr:x>0.24444</cdr:x>
      <cdr:y>0.25149</cdr:y>
    </cdr:to>
    <cdr:sp macro="" textlink="">
      <cdr:nvSpPr>
        <cdr:cNvPr id="8" name="CaixaDeTexto 7"/>
        <cdr:cNvSpPr txBox="1"/>
      </cdr:nvSpPr>
      <cdr:spPr>
        <a:xfrm xmlns:a="http://schemas.openxmlformats.org/drawingml/2006/main">
          <a:off x="1352550" y="885825"/>
          <a:ext cx="533400" cy="323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1600" b="1">
              <a:solidFill>
                <a:srgbClr val="7030A0"/>
              </a:solidFill>
            </a:rPr>
            <a:t>B22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Interna\Fl&#225;vio%20Mattos\Curva%20CD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O PU LF CDB"/>
      <sheetName val="GRÁFICO PROJEÇÃO TMS"/>
      <sheetName val="SPREAD"/>
      <sheetName val="Plan1"/>
      <sheetName val="CDI"/>
      <sheetName val="FERIADOS"/>
      <sheetName val="Dias úteis"/>
      <sheetName val="#REF"/>
      <sheetName val="Curva CDI"/>
    </sheetNames>
    <sheetDataSet>
      <sheetData sheetId="0"/>
      <sheetData sheetId="1"/>
      <sheetData sheetId="2"/>
      <sheetData sheetId="3"/>
      <sheetData sheetId="4">
        <row r="1">
          <cell r="A1" t="str">
            <v>CÁLCULO PARIDADE DAS LFT e LFT-B</v>
          </cell>
        </row>
      </sheetData>
      <sheetData sheetId="5">
        <row r="2">
          <cell r="A2">
            <v>33970</v>
          </cell>
        </row>
        <row r="3">
          <cell r="A3">
            <v>34080</v>
          </cell>
        </row>
        <row r="4">
          <cell r="A4">
            <v>34090</v>
          </cell>
        </row>
        <row r="5">
          <cell r="A5">
            <v>34219</v>
          </cell>
        </row>
        <row r="6">
          <cell r="A6">
            <v>34254</v>
          </cell>
        </row>
        <row r="7">
          <cell r="A7">
            <v>34275</v>
          </cell>
        </row>
        <row r="8">
          <cell r="A8">
            <v>34288</v>
          </cell>
        </row>
        <row r="9">
          <cell r="A9">
            <v>34328</v>
          </cell>
        </row>
        <row r="10">
          <cell r="A10">
            <v>34334</v>
          </cell>
        </row>
        <row r="11">
          <cell r="A11">
            <v>34335</v>
          </cell>
        </row>
        <row r="12">
          <cell r="A12">
            <v>34379</v>
          </cell>
        </row>
        <row r="13">
          <cell r="A13">
            <v>34380</v>
          </cell>
        </row>
        <row r="14">
          <cell r="A14">
            <v>34424</v>
          </cell>
        </row>
        <row r="15">
          <cell r="A15">
            <v>34425</v>
          </cell>
        </row>
        <row r="16">
          <cell r="A16">
            <v>34445</v>
          </cell>
        </row>
        <row r="17">
          <cell r="A17">
            <v>34455</v>
          </cell>
        </row>
        <row r="18">
          <cell r="A18">
            <v>34487</v>
          </cell>
        </row>
        <row r="19">
          <cell r="A19">
            <v>34584</v>
          </cell>
        </row>
        <row r="20">
          <cell r="A20">
            <v>34610</v>
          </cell>
        </row>
        <row r="21">
          <cell r="A21">
            <v>34619</v>
          </cell>
        </row>
        <row r="22">
          <cell r="A22">
            <v>34640</v>
          </cell>
        </row>
        <row r="23">
          <cell r="A23">
            <v>34653</v>
          </cell>
        </row>
        <row r="24">
          <cell r="A24">
            <v>34693</v>
          </cell>
        </row>
        <row r="25">
          <cell r="A25">
            <v>34700</v>
          </cell>
        </row>
        <row r="26">
          <cell r="A26">
            <v>34757</v>
          </cell>
        </row>
        <row r="27">
          <cell r="A27">
            <v>34758</v>
          </cell>
        </row>
        <row r="28">
          <cell r="A28">
            <v>34802</v>
          </cell>
        </row>
        <row r="29">
          <cell r="A29">
            <v>34803</v>
          </cell>
        </row>
        <row r="30">
          <cell r="A30">
            <v>34810</v>
          </cell>
        </row>
        <row r="31">
          <cell r="A31">
            <v>34820</v>
          </cell>
        </row>
        <row r="32">
          <cell r="A32">
            <v>34865</v>
          </cell>
        </row>
        <row r="33">
          <cell r="A33">
            <v>34949</v>
          </cell>
        </row>
        <row r="34">
          <cell r="A34">
            <v>34984</v>
          </cell>
        </row>
        <row r="35">
          <cell r="A35">
            <v>35005</v>
          </cell>
        </row>
        <row r="36">
          <cell r="A36">
            <v>35018</v>
          </cell>
        </row>
        <row r="37">
          <cell r="A37">
            <v>35058</v>
          </cell>
        </row>
        <row r="38">
          <cell r="A38">
            <v>35065</v>
          </cell>
        </row>
        <row r="39">
          <cell r="A39">
            <v>35114</v>
          </cell>
        </row>
        <row r="40">
          <cell r="A40">
            <v>35115</v>
          </cell>
        </row>
        <row r="41">
          <cell r="A41">
            <v>35159</v>
          </cell>
        </row>
        <row r="42">
          <cell r="A42">
            <v>35160</v>
          </cell>
        </row>
        <row r="43">
          <cell r="A43">
            <v>35176</v>
          </cell>
        </row>
        <row r="44">
          <cell r="A44">
            <v>35186</v>
          </cell>
        </row>
        <row r="45">
          <cell r="A45">
            <v>35222</v>
          </cell>
        </row>
        <row r="46">
          <cell r="A46">
            <v>35315</v>
          </cell>
        </row>
        <row r="47">
          <cell r="A47">
            <v>35341</v>
          </cell>
        </row>
        <row r="48">
          <cell r="A48">
            <v>35350</v>
          </cell>
        </row>
        <row r="49">
          <cell r="A49">
            <v>35371</v>
          </cell>
        </row>
        <row r="50">
          <cell r="A50">
            <v>35384</v>
          </cell>
        </row>
        <row r="51">
          <cell r="A51">
            <v>35424</v>
          </cell>
        </row>
        <row r="52">
          <cell r="A52">
            <v>35431</v>
          </cell>
        </row>
        <row r="53">
          <cell r="A53">
            <v>35471</v>
          </cell>
        </row>
        <row r="54">
          <cell r="A54">
            <v>35472</v>
          </cell>
        </row>
        <row r="55">
          <cell r="A55">
            <v>35516</v>
          </cell>
        </row>
        <row r="56">
          <cell r="A56">
            <v>35517</v>
          </cell>
        </row>
        <row r="57">
          <cell r="A57">
            <v>35541</v>
          </cell>
        </row>
        <row r="58">
          <cell r="A58">
            <v>35551</v>
          </cell>
        </row>
        <row r="59">
          <cell r="A59">
            <v>35579</v>
          </cell>
        </row>
        <row r="60">
          <cell r="A60">
            <v>35680</v>
          </cell>
        </row>
        <row r="61">
          <cell r="A61">
            <v>35715</v>
          </cell>
        </row>
        <row r="62">
          <cell r="A62">
            <v>35736</v>
          </cell>
        </row>
        <row r="63">
          <cell r="A63">
            <v>35749</v>
          </cell>
        </row>
        <row r="64">
          <cell r="A64">
            <v>35789</v>
          </cell>
        </row>
        <row r="65">
          <cell r="A65">
            <v>35796</v>
          </cell>
        </row>
        <row r="66">
          <cell r="A66">
            <v>35849</v>
          </cell>
        </row>
        <row r="67">
          <cell r="A67">
            <v>35850</v>
          </cell>
        </row>
        <row r="68">
          <cell r="A68">
            <v>35894</v>
          </cell>
        </row>
        <row r="69">
          <cell r="A69">
            <v>35895</v>
          </cell>
        </row>
        <row r="70">
          <cell r="A70">
            <v>35906</v>
          </cell>
        </row>
        <row r="71">
          <cell r="A71">
            <v>35916</v>
          </cell>
        </row>
        <row r="72">
          <cell r="A72">
            <v>35957</v>
          </cell>
        </row>
        <row r="73">
          <cell r="A73">
            <v>36045</v>
          </cell>
        </row>
        <row r="74">
          <cell r="A74">
            <v>36080</v>
          </cell>
        </row>
        <row r="75">
          <cell r="A75">
            <v>36101</v>
          </cell>
        </row>
        <row r="76">
          <cell r="A76">
            <v>36114</v>
          </cell>
        </row>
        <row r="77">
          <cell r="A77">
            <v>36154</v>
          </cell>
        </row>
        <row r="78">
          <cell r="A78">
            <v>36161</v>
          </cell>
        </row>
        <row r="79">
          <cell r="A79">
            <v>36206</v>
          </cell>
        </row>
        <row r="80">
          <cell r="A80">
            <v>36207</v>
          </cell>
        </row>
        <row r="81">
          <cell r="A81">
            <v>36251</v>
          </cell>
        </row>
        <row r="82">
          <cell r="A82">
            <v>36252</v>
          </cell>
        </row>
        <row r="83">
          <cell r="A83">
            <v>36271</v>
          </cell>
        </row>
        <row r="84">
          <cell r="A84">
            <v>36281</v>
          </cell>
        </row>
        <row r="85">
          <cell r="A85">
            <v>36314</v>
          </cell>
        </row>
        <row r="86">
          <cell r="A86">
            <v>36410</v>
          </cell>
        </row>
        <row r="87">
          <cell r="A87">
            <v>36445</v>
          </cell>
        </row>
        <row r="88">
          <cell r="A88">
            <v>36466</v>
          </cell>
        </row>
        <row r="89">
          <cell r="A89">
            <v>36479</v>
          </cell>
        </row>
        <row r="90">
          <cell r="A90">
            <v>36519</v>
          </cell>
        </row>
        <row r="91">
          <cell r="A91">
            <v>36526</v>
          </cell>
        </row>
        <row r="92">
          <cell r="A92">
            <v>36591</v>
          </cell>
        </row>
        <row r="93">
          <cell r="A93">
            <v>36592</v>
          </cell>
        </row>
        <row r="94">
          <cell r="A94">
            <v>36637</v>
          </cell>
        </row>
        <row r="95">
          <cell r="A95">
            <v>36647</v>
          </cell>
        </row>
        <row r="96">
          <cell r="A96">
            <v>36699</v>
          </cell>
        </row>
        <row r="97">
          <cell r="A97">
            <v>36776</v>
          </cell>
        </row>
        <row r="98">
          <cell r="A98">
            <v>36811</v>
          </cell>
        </row>
        <row r="99">
          <cell r="A99">
            <v>36832</v>
          </cell>
        </row>
        <row r="100">
          <cell r="A100">
            <v>36845</v>
          </cell>
        </row>
        <row r="101">
          <cell r="A101">
            <v>36885</v>
          </cell>
        </row>
        <row r="102">
          <cell r="A102">
            <v>36892</v>
          </cell>
        </row>
        <row r="103">
          <cell r="A103">
            <v>36948</v>
          </cell>
        </row>
        <row r="104">
          <cell r="A104">
            <v>36949</v>
          </cell>
        </row>
        <row r="105">
          <cell r="A105">
            <v>36994</v>
          </cell>
        </row>
        <row r="106">
          <cell r="A106">
            <v>37002</v>
          </cell>
        </row>
        <row r="107">
          <cell r="A107">
            <v>37012</v>
          </cell>
        </row>
        <row r="108">
          <cell r="A108">
            <v>37056</v>
          </cell>
        </row>
        <row r="109">
          <cell r="A109">
            <v>37141</v>
          </cell>
        </row>
        <row r="110">
          <cell r="A110">
            <v>37176</v>
          </cell>
        </row>
        <row r="111">
          <cell r="A111">
            <v>37197</v>
          </cell>
        </row>
        <row r="112">
          <cell r="A112">
            <v>37210</v>
          </cell>
        </row>
        <row r="113">
          <cell r="A113">
            <v>37250</v>
          </cell>
        </row>
        <row r="114">
          <cell r="A114">
            <v>37257</v>
          </cell>
        </row>
        <row r="115">
          <cell r="A115">
            <v>37298</v>
          </cell>
        </row>
        <row r="116">
          <cell r="A116">
            <v>37299</v>
          </cell>
        </row>
        <row r="117">
          <cell r="A117">
            <v>37344</v>
          </cell>
        </row>
        <row r="118">
          <cell r="A118">
            <v>37367</v>
          </cell>
        </row>
        <row r="119">
          <cell r="A119">
            <v>37377</v>
          </cell>
        </row>
        <row r="120">
          <cell r="A120">
            <v>37406</v>
          </cell>
        </row>
        <row r="121">
          <cell r="A121">
            <v>37506</v>
          </cell>
        </row>
        <row r="122">
          <cell r="A122">
            <v>37541</v>
          </cell>
        </row>
        <row r="123">
          <cell r="A123">
            <v>37562</v>
          </cell>
        </row>
        <row r="124">
          <cell r="A124">
            <v>37575</v>
          </cell>
        </row>
        <row r="125">
          <cell r="A125">
            <v>37615</v>
          </cell>
        </row>
        <row r="126">
          <cell r="A126">
            <v>37622</v>
          </cell>
        </row>
        <row r="127">
          <cell r="A127">
            <v>37683</v>
          </cell>
        </row>
        <row r="128">
          <cell r="A128">
            <v>37684</v>
          </cell>
        </row>
        <row r="129">
          <cell r="A129">
            <v>37729</v>
          </cell>
        </row>
        <row r="130">
          <cell r="A130">
            <v>37732</v>
          </cell>
        </row>
        <row r="131">
          <cell r="A131">
            <v>37742</v>
          </cell>
        </row>
        <row r="132">
          <cell r="A132">
            <v>37791</v>
          </cell>
        </row>
        <row r="133">
          <cell r="A133">
            <v>37871</v>
          </cell>
        </row>
        <row r="134">
          <cell r="A134">
            <v>37906</v>
          </cell>
        </row>
        <row r="135">
          <cell r="A135">
            <v>37927</v>
          </cell>
        </row>
        <row r="136">
          <cell r="A136">
            <v>37940</v>
          </cell>
        </row>
        <row r="137">
          <cell r="A137">
            <v>37980</v>
          </cell>
        </row>
        <row r="138">
          <cell r="A138">
            <v>37987</v>
          </cell>
        </row>
        <row r="139">
          <cell r="A139">
            <v>38040</v>
          </cell>
        </row>
        <row r="140">
          <cell r="A140">
            <v>38041</v>
          </cell>
        </row>
        <row r="141">
          <cell r="A141">
            <v>38086</v>
          </cell>
        </row>
        <row r="142">
          <cell r="A142">
            <v>38098</v>
          </cell>
        </row>
        <row r="143">
          <cell r="A143">
            <v>38108</v>
          </cell>
        </row>
        <row r="144">
          <cell r="A144">
            <v>38148</v>
          </cell>
        </row>
        <row r="145">
          <cell r="A145">
            <v>38237</v>
          </cell>
        </row>
        <row r="146">
          <cell r="A146">
            <v>38272</v>
          </cell>
        </row>
        <row r="147">
          <cell r="A147">
            <v>38293</v>
          </cell>
        </row>
        <row r="148">
          <cell r="A148">
            <v>38306</v>
          </cell>
        </row>
        <row r="149">
          <cell r="A149">
            <v>38346</v>
          </cell>
        </row>
        <row r="150">
          <cell r="A150">
            <v>38353</v>
          </cell>
        </row>
        <row r="151">
          <cell r="A151">
            <v>38390</v>
          </cell>
        </row>
        <row r="152">
          <cell r="A152">
            <v>38391</v>
          </cell>
        </row>
        <row r="153">
          <cell r="A153">
            <v>38436</v>
          </cell>
        </row>
        <row r="154">
          <cell r="A154">
            <v>38463</v>
          </cell>
        </row>
        <row r="155">
          <cell r="A155">
            <v>38473</v>
          </cell>
        </row>
        <row r="156">
          <cell r="A156">
            <v>38498</v>
          </cell>
        </row>
        <row r="157">
          <cell r="A157">
            <v>38602</v>
          </cell>
        </row>
        <row r="158">
          <cell r="A158">
            <v>38637</v>
          </cell>
        </row>
        <row r="159">
          <cell r="A159">
            <v>38658</v>
          </cell>
        </row>
        <row r="160">
          <cell r="A160">
            <v>38671</v>
          </cell>
        </row>
        <row r="161">
          <cell r="A161">
            <v>38711</v>
          </cell>
        </row>
        <row r="162">
          <cell r="A162">
            <v>38718</v>
          </cell>
        </row>
        <row r="163">
          <cell r="A163">
            <v>38775</v>
          </cell>
        </row>
        <row r="164">
          <cell r="A164">
            <v>38776</v>
          </cell>
        </row>
        <row r="165">
          <cell r="A165">
            <v>38821</v>
          </cell>
        </row>
        <row r="166">
          <cell r="A166">
            <v>38828</v>
          </cell>
        </row>
        <row r="167">
          <cell r="A167">
            <v>38838</v>
          </cell>
        </row>
        <row r="168">
          <cell r="A168">
            <v>38883</v>
          </cell>
        </row>
        <row r="169">
          <cell r="A169">
            <v>38967</v>
          </cell>
        </row>
        <row r="170">
          <cell r="A170">
            <v>39002</v>
          </cell>
        </row>
        <row r="171">
          <cell r="A171">
            <v>39023</v>
          </cell>
        </row>
        <row r="172">
          <cell r="A172">
            <v>39036</v>
          </cell>
        </row>
        <row r="173">
          <cell r="A173">
            <v>39076</v>
          </cell>
        </row>
        <row r="174">
          <cell r="A174">
            <v>39083</v>
          </cell>
        </row>
        <row r="175">
          <cell r="A175">
            <v>39132</v>
          </cell>
        </row>
        <row r="176">
          <cell r="A176">
            <v>39133</v>
          </cell>
        </row>
        <row r="177">
          <cell r="A177">
            <v>39178</v>
          </cell>
        </row>
        <row r="178">
          <cell r="A178">
            <v>39193</v>
          </cell>
        </row>
        <row r="179">
          <cell r="A179">
            <v>39203</v>
          </cell>
        </row>
        <row r="180">
          <cell r="A180">
            <v>39240</v>
          </cell>
        </row>
        <row r="181">
          <cell r="A181">
            <v>39332</v>
          </cell>
        </row>
        <row r="182">
          <cell r="A182">
            <v>39367</v>
          </cell>
        </row>
        <row r="183">
          <cell r="A183">
            <v>39388</v>
          </cell>
        </row>
        <row r="184">
          <cell r="A184">
            <v>39401</v>
          </cell>
        </row>
        <row r="185">
          <cell r="A185">
            <v>39441</v>
          </cell>
        </row>
        <row r="186">
          <cell r="A186">
            <v>39448</v>
          </cell>
        </row>
        <row r="187">
          <cell r="A187">
            <v>39482</v>
          </cell>
        </row>
        <row r="188">
          <cell r="A188">
            <v>39483</v>
          </cell>
        </row>
        <row r="189">
          <cell r="A189">
            <v>39528</v>
          </cell>
        </row>
        <row r="190">
          <cell r="A190">
            <v>39559</v>
          </cell>
        </row>
        <row r="191">
          <cell r="A191">
            <v>39569</v>
          </cell>
        </row>
        <row r="192">
          <cell r="A192">
            <v>39590</v>
          </cell>
        </row>
        <row r="193">
          <cell r="A193">
            <v>39698</v>
          </cell>
        </row>
        <row r="194">
          <cell r="A194">
            <v>39733</v>
          </cell>
        </row>
        <row r="195">
          <cell r="A195">
            <v>39754</v>
          </cell>
        </row>
        <row r="196">
          <cell r="A196">
            <v>39767</v>
          </cell>
        </row>
        <row r="197">
          <cell r="A197">
            <v>39807</v>
          </cell>
        </row>
        <row r="198">
          <cell r="A198">
            <v>39814</v>
          </cell>
        </row>
        <row r="199">
          <cell r="A199">
            <v>39867</v>
          </cell>
        </row>
        <row r="200">
          <cell r="A200">
            <v>39868</v>
          </cell>
        </row>
        <row r="201">
          <cell r="A201">
            <v>39913</v>
          </cell>
        </row>
        <row r="202">
          <cell r="A202">
            <v>39924</v>
          </cell>
        </row>
        <row r="203">
          <cell r="A203">
            <v>39934</v>
          </cell>
        </row>
        <row r="204">
          <cell r="A204">
            <v>39975</v>
          </cell>
        </row>
        <row r="205">
          <cell r="A205">
            <v>40063</v>
          </cell>
        </row>
        <row r="206">
          <cell r="A206">
            <v>40098</v>
          </cell>
        </row>
        <row r="207">
          <cell r="A207">
            <v>40119</v>
          </cell>
        </row>
        <row r="208">
          <cell r="A208">
            <v>40132</v>
          </cell>
        </row>
        <row r="209">
          <cell r="A209">
            <v>40172</v>
          </cell>
        </row>
        <row r="210">
          <cell r="A210">
            <v>40179</v>
          </cell>
        </row>
        <row r="211">
          <cell r="A211">
            <v>40224</v>
          </cell>
        </row>
        <row r="212">
          <cell r="A212">
            <v>40225</v>
          </cell>
        </row>
        <row r="213">
          <cell r="A213">
            <v>40270</v>
          </cell>
        </row>
        <row r="214">
          <cell r="A214">
            <v>40289</v>
          </cell>
        </row>
        <row r="215">
          <cell r="A215">
            <v>40299</v>
          </cell>
        </row>
        <row r="216">
          <cell r="A216">
            <v>40332</v>
          </cell>
        </row>
        <row r="217">
          <cell r="A217">
            <v>40428</v>
          </cell>
        </row>
        <row r="218">
          <cell r="A218">
            <v>40463</v>
          </cell>
        </row>
        <row r="219">
          <cell r="A219">
            <v>40484</v>
          </cell>
        </row>
        <row r="220">
          <cell r="A220">
            <v>40497</v>
          </cell>
        </row>
        <row r="221">
          <cell r="A221">
            <v>40537</v>
          </cell>
        </row>
        <row r="222">
          <cell r="A222">
            <v>40544</v>
          </cell>
        </row>
        <row r="223">
          <cell r="A223">
            <v>40609</v>
          </cell>
        </row>
        <row r="224">
          <cell r="A224">
            <v>40610</v>
          </cell>
        </row>
        <row r="225">
          <cell r="A225">
            <v>40654</v>
          </cell>
        </row>
        <row r="226">
          <cell r="A226">
            <v>40655</v>
          </cell>
        </row>
        <row r="227">
          <cell r="A227">
            <v>40664</v>
          </cell>
        </row>
        <row r="228">
          <cell r="A228">
            <v>40717</v>
          </cell>
        </row>
        <row r="229">
          <cell r="A229">
            <v>40793</v>
          </cell>
        </row>
        <row r="230">
          <cell r="A230">
            <v>40828</v>
          </cell>
        </row>
        <row r="231">
          <cell r="A231">
            <v>40849</v>
          </cell>
        </row>
        <row r="232">
          <cell r="A232">
            <v>40862</v>
          </cell>
        </row>
        <row r="233">
          <cell r="A233">
            <v>40902</v>
          </cell>
        </row>
        <row r="234">
          <cell r="A234">
            <v>40909</v>
          </cell>
        </row>
        <row r="235">
          <cell r="A235">
            <v>40959</v>
          </cell>
        </row>
        <row r="236">
          <cell r="A236">
            <v>40960</v>
          </cell>
        </row>
        <row r="237">
          <cell r="A237">
            <v>41005</v>
          </cell>
        </row>
        <row r="238">
          <cell r="A238">
            <v>41020</v>
          </cell>
        </row>
        <row r="239">
          <cell r="A239">
            <v>41030</v>
          </cell>
        </row>
        <row r="240">
          <cell r="A240">
            <v>41067</v>
          </cell>
        </row>
        <row r="241">
          <cell r="A241">
            <v>41159</v>
          </cell>
        </row>
        <row r="242">
          <cell r="A242">
            <v>41194</v>
          </cell>
        </row>
        <row r="243">
          <cell r="A243">
            <v>41215</v>
          </cell>
        </row>
        <row r="244">
          <cell r="A244">
            <v>41228</v>
          </cell>
        </row>
        <row r="245">
          <cell r="A245">
            <v>41268</v>
          </cell>
        </row>
        <row r="246">
          <cell r="A246">
            <v>41275</v>
          </cell>
        </row>
        <row r="247">
          <cell r="A247">
            <v>41316</v>
          </cell>
        </row>
        <row r="248">
          <cell r="A248">
            <v>41317</v>
          </cell>
        </row>
        <row r="249">
          <cell r="A249">
            <v>41362</v>
          </cell>
        </row>
        <row r="250">
          <cell r="A250">
            <v>41385</v>
          </cell>
        </row>
        <row r="251">
          <cell r="A251">
            <v>41395</v>
          </cell>
        </row>
        <row r="252">
          <cell r="A252">
            <v>41424</v>
          </cell>
        </row>
        <row r="253">
          <cell r="A253">
            <v>41524</v>
          </cell>
        </row>
        <row r="254">
          <cell r="A254">
            <v>41559</v>
          </cell>
        </row>
        <row r="255">
          <cell r="A255">
            <v>41580</v>
          </cell>
        </row>
        <row r="256">
          <cell r="A256">
            <v>41593</v>
          </cell>
        </row>
        <row r="257">
          <cell r="A257">
            <v>41633</v>
          </cell>
        </row>
        <row r="258">
          <cell r="A258">
            <v>41640</v>
          </cell>
        </row>
        <row r="259">
          <cell r="A259">
            <v>41701</v>
          </cell>
        </row>
        <row r="260">
          <cell r="A260">
            <v>41702</v>
          </cell>
        </row>
        <row r="261">
          <cell r="A261">
            <v>41747</v>
          </cell>
        </row>
        <row r="262">
          <cell r="A262">
            <v>41750</v>
          </cell>
        </row>
        <row r="263">
          <cell r="A263">
            <v>41760</v>
          </cell>
        </row>
        <row r="264">
          <cell r="A264">
            <v>41809</v>
          </cell>
        </row>
        <row r="265">
          <cell r="A265">
            <v>41889</v>
          </cell>
        </row>
        <row r="266">
          <cell r="A266">
            <v>41924</v>
          </cell>
        </row>
        <row r="267">
          <cell r="A267">
            <v>41945</v>
          </cell>
        </row>
        <row r="268">
          <cell r="A268">
            <v>41958</v>
          </cell>
        </row>
        <row r="269">
          <cell r="A269">
            <v>41998</v>
          </cell>
        </row>
        <row r="270">
          <cell r="A270">
            <v>42005</v>
          </cell>
        </row>
        <row r="271">
          <cell r="A271">
            <v>42051</v>
          </cell>
        </row>
        <row r="272">
          <cell r="A272">
            <v>42052</v>
          </cell>
        </row>
        <row r="273">
          <cell r="A273">
            <v>42097</v>
          </cell>
        </row>
        <row r="274">
          <cell r="A274">
            <v>42115</v>
          </cell>
        </row>
        <row r="275">
          <cell r="A275">
            <v>42125</v>
          </cell>
        </row>
        <row r="276">
          <cell r="A276">
            <v>42159</v>
          </cell>
        </row>
        <row r="277">
          <cell r="A277">
            <v>42254</v>
          </cell>
        </row>
        <row r="278">
          <cell r="A278">
            <v>42289</v>
          </cell>
        </row>
        <row r="279">
          <cell r="A279">
            <v>42310</v>
          </cell>
        </row>
        <row r="280">
          <cell r="A280">
            <v>42323</v>
          </cell>
        </row>
        <row r="281">
          <cell r="A281">
            <v>42363</v>
          </cell>
        </row>
        <row r="282">
          <cell r="A282">
            <v>42370</v>
          </cell>
        </row>
        <row r="283">
          <cell r="A283">
            <v>42408</v>
          </cell>
        </row>
        <row r="284">
          <cell r="A284">
            <v>42409</v>
          </cell>
        </row>
        <row r="285">
          <cell r="A285">
            <v>42454</v>
          </cell>
        </row>
        <row r="286">
          <cell r="A286">
            <v>42481</v>
          </cell>
        </row>
        <row r="287">
          <cell r="A287">
            <v>42491</v>
          </cell>
        </row>
        <row r="288">
          <cell r="A288">
            <v>42516</v>
          </cell>
        </row>
        <row r="289">
          <cell r="A289">
            <v>42620</v>
          </cell>
        </row>
        <row r="290">
          <cell r="A290">
            <v>42655</v>
          </cell>
        </row>
        <row r="291">
          <cell r="A291">
            <v>42676</v>
          </cell>
        </row>
        <row r="292">
          <cell r="A292">
            <v>42689</v>
          </cell>
        </row>
        <row r="293">
          <cell r="A293">
            <v>42729</v>
          </cell>
        </row>
        <row r="294">
          <cell r="A294">
            <v>42736</v>
          </cell>
        </row>
        <row r="295">
          <cell r="A295">
            <v>42793</v>
          </cell>
        </row>
        <row r="296">
          <cell r="A296">
            <v>42794</v>
          </cell>
        </row>
        <row r="297">
          <cell r="A297">
            <v>42839</v>
          </cell>
        </row>
        <row r="298">
          <cell r="A298">
            <v>42846</v>
          </cell>
        </row>
        <row r="299">
          <cell r="A299">
            <v>42856</v>
          </cell>
        </row>
        <row r="300">
          <cell r="A300">
            <v>42901</v>
          </cell>
        </row>
        <row r="301">
          <cell r="A301">
            <v>42985</v>
          </cell>
        </row>
        <row r="302">
          <cell r="A302">
            <v>43020</v>
          </cell>
        </row>
        <row r="303">
          <cell r="A303">
            <v>43041</v>
          </cell>
        </row>
        <row r="304">
          <cell r="A304">
            <v>43054</v>
          </cell>
        </row>
        <row r="305">
          <cell r="A305">
            <v>43094</v>
          </cell>
        </row>
        <row r="306">
          <cell r="A306">
            <v>43101</v>
          </cell>
        </row>
        <row r="307">
          <cell r="A307">
            <v>43143</v>
          </cell>
        </row>
        <row r="308">
          <cell r="A308">
            <v>43144</v>
          </cell>
        </row>
        <row r="309">
          <cell r="A309">
            <v>43189</v>
          </cell>
        </row>
        <row r="310">
          <cell r="A310">
            <v>43211</v>
          </cell>
        </row>
        <row r="311">
          <cell r="A311">
            <v>43221</v>
          </cell>
        </row>
        <row r="312">
          <cell r="A312">
            <v>43251</v>
          </cell>
        </row>
        <row r="313">
          <cell r="A313">
            <v>43350</v>
          </cell>
        </row>
        <row r="314">
          <cell r="A314">
            <v>43385</v>
          </cell>
        </row>
        <row r="315">
          <cell r="A315">
            <v>43406</v>
          </cell>
        </row>
        <row r="316">
          <cell r="A316">
            <v>43419</v>
          </cell>
        </row>
        <row r="317">
          <cell r="A317">
            <v>43459</v>
          </cell>
        </row>
        <row r="318">
          <cell r="A318">
            <v>43466</v>
          </cell>
        </row>
        <row r="319">
          <cell r="A319">
            <v>43528</v>
          </cell>
        </row>
        <row r="320">
          <cell r="A320">
            <v>43529</v>
          </cell>
        </row>
        <row r="321">
          <cell r="A321">
            <v>43574</v>
          </cell>
        </row>
        <row r="322">
          <cell r="A322">
            <v>43576</v>
          </cell>
        </row>
        <row r="323">
          <cell r="A323">
            <v>43586</v>
          </cell>
        </row>
        <row r="324">
          <cell r="A324">
            <v>43636</v>
          </cell>
        </row>
        <row r="325">
          <cell r="A325">
            <v>43715</v>
          </cell>
        </row>
        <row r="326">
          <cell r="A326">
            <v>43750</v>
          </cell>
        </row>
        <row r="327">
          <cell r="A327">
            <v>43771</v>
          </cell>
        </row>
        <row r="328">
          <cell r="A328">
            <v>43784</v>
          </cell>
        </row>
        <row r="329">
          <cell r="A329">
            <v>43824</v>
          </cell>
        </row>
        <row r="330">
          <cell r="A330">
            <v>43831</v>
          </cell>
        </row>
        <row r="331">
          <cell r="A331">
            <v>43885</v>
          </cell>
        </row>
        <row r="332">
          <cell r="A332">
            <v>43886</v>
          </cell>
        </row>
        <row r="333">
          <cell r="A333">
            <v>43931</v>
          </cell>
        </row>
        <row r="334">
          <cell r="A334">
            <v>43942</v>
          </cell>
        </row>
        <row r="335">
          <cell r="A335">
            <v>43952</v>
          </cell>
        </row>
        <row r="336">
          <cell r="A336">
            <v>43993</v>
          </cell>
        </row>
        <row r="337">
          <cell r="A337">
            <v>44081</v>
          </cell>
        </row>
        <row r="338">
          <cell r="A338">
            <v>44116</v>
          </cell>
        </row>
        <row r="339">
          <cell r="A339">
            <v>44137</v>
          </cell>
        </row>
        <row r="340">
          <cell r="A340">
            <v>44150</v>
          </cell>
        </row>
        <row r="341">
          <cell r="A341">
            <v>44190</v>
          </cell>
        </row>
        <row r="342">
          <cell r="A342">
            <v>44197</v>
          </cell>
        </row>
        <row r="343">
          <cell r="A343">
            <v>44242</v>
          </cell>
        </row>
        <row r="344">
          <cell r="A344">
            <v>44243</v>
          </cell>
        </row>
        <row r="345">
          <cell r="A345">
            <v>44288</v>
          </cell>
        </row>
        <row r="346">
          <cell r="A346">
            <v>44307</v>
          </cell>
        </row>
        <row r="347">
          <cell r="A347">
            <v>44317</v>
          </cell>
        </row>
        <row r="348">
          <cell r="A348">
            <v>44350</v>
          </cell>
        </row>
        <row r="349">
          <cell r="A349">
            <v>44446</v>
          </cell>
        </row>
        <row r="350">
          <cell r="A350">
            <v>44481</v>
          </cell>
        </row>
        <row r="351">
          <cell r="A351">
            <v>44502</v>
          </cell>
        </row>
        <row r="352">
          <cell r="A352">
            <v>44515</v>
          </cell>
        </row>
        <row r="353">
          <cell r="A353">
            <v>44555</v>
          </cell>
        </row>
        <row r="354">
          <cell r="A354">
            <v>44562</v>
          </cell>
        </row>
        <row r="355">
          <cell r="A355">
            <v>44620</v>
          </cell>
        </row>
        <row r="356">
          <cell r="A356">
            <v>44621</v>
          </cell>
        </row>
        <row r="357">
          <cell r="A357">
            <v>44666</v>
          </cell>
        </row>
        <row r="358">
          <cell r="A358">
            <v>44672</v>
          </cell>
        </row>
        <row r="359">
          <cell r="A359">
            <v>44682</v>
          </cell>
        </row>
        <row r="360">
          <cell r="A360">
            <v>44728</v>
          </cell>
        </row>
        <row r="361">
          <cell r="A361">
            <v>44811</v>
          </cell>
        </row>
        <row r="362">
          <cell r="A362">
            <v>44846</v>
          </cell>
        </row>
        <row r="363">
          <cell r="A363">
            <v>44867</v>
          </cell>
        </row>
        <row r="364">
          <cell r="A364">
            <v>44880</v>
          </cell>
        </row>
        <row r="365">
          <cell r="A365">
            <v>44920</v>
          </cell>
        </row>
        <row r="366">
          <cell r="A366">
            <v>44927</v>
          </cell>
        </row>
        <row r="367">
          <cell r="A367">
            <v>44977</v>
          </cell>
        </row>
        <row r="368">
          <cell r="A368">
            <v>44978</v>
          </cell>
        </row>
        <row r="369">
          <cell r="A369">
            <v>45023</v>
          </cell>
        </row>
        <row r="370">
          <cell r="A370">
            <v>45037</v>
          </cell>
        </row>
        <row r="371">
          <cell r="A371">
            <v>45047</v>
          </cell>
        </row>
        <row r="372">
          <cell r="A372">
            <v>45085</v>
          </cell>
        </row>
        <row r="373">
          <cell r="A373">
            <v>45176</v>
          </cell>
        </row>
        <row r="374">
          <cell r="A374">
            <v>45211</v>
          </cell>
        </row>
        <row r="375">
          <cell r="A375">
            <v>45232</v>
          </cell>
        </row>
        <row r="376">
          <cell r="A376">
            <v>45245</v>
          </cell>
        </row>
        <row r="377">
          <cell r="A377">
            <v>45285</v>
          </cell>
        </row>
        <row r="378">
          <cell r="A378">
            <v>45292</v>
          </cell>
        </row>
        <row r="379">
          <cell r="A379">
            <v>45334</v>
          </cell>
        </row>
        <row r="380">
          <cell r="A380">
            <v>45335</v>
          </cell>
        </row>
        <row r="381">
          <cell r="A381">
            <v>45380</v>
          </cell>
        </row>
        <row r="382">
          <cell r="A382">
            <v>45403</v>
          </cell>
        </row>
        <row r="383">
          <cell r="A383">
            <v>45413</v>
          </cell>
        </row>
        <row r="384">
          <cell r="A384">
            <v>45442</v>
          </cell>
        </row>
        <row r="385">
          <cell r="A385">
            <v>45542</v>
          </cell>
        </row>
        <row r="386">
          <cell r="A386">
            <v>45577</v>
          </cell>
        </row>
        <row r="387">
          <cell r="A387">
            <v>45598</v>
          </cell>
        </row>
        <row r="388">
          <cell r="A388">
            <v>45611</v>
          </cell>
        </row>
        <row r="389">
          <cell r="A389">
            <v>45651</v>
          </cell>
        </row>
        <row r="390">
          <cell r="A390">
            <v>45658</v>
          </cell>
        </row>
        <row r="391">
          <cell r="A391">
            <v>45719</v>
          </cell>
        </row>
        <row r="392">
          <cell r="A392">
            <v>45720</v>
          </cell>
        </row>
        <row r="393">
          <cell r="A393">
            <v>45765</v>
          </cell>
        </row>
        <row r="394">
          <cell r="A394">
            <v>45768</v>
          </cell>
        </row>
        <row r="395">
          <cell r="A395">
            <v>45778</v>
          </cell>
        </row>
        <row r="396">
          <cell r="A396">
            <v>45827</v>
          </cell>
        </row>
        <row r="397">
          <cell r="A397">
            <v>45907</v>
          </cell>
        </row>
        <row r="398">
          <cell r="A398">
            <v>45942</v>
          </cell>
        </row>
        <row r="399">
          <cell r="A399">
            <v>45963</v>
          </cell>
        </row>
        <row r="400">
          <cell r="A400">
            <v>45976</v>
          </cell>
        </row>
        <row r="401">
          <cell r="A401">
            <v>46016</v>
          </cell>
        </row>
        <row r="402">
          <cell r="A402">
            <v>46023</v>
          </cell>
        </row>
        <row r="403">
          <cell r="A403">
            <v>46069</v>
          </cell>
        </row>
        <row r="404">
          <cell r="A404">
            <v>46070</v>
          </cell>
        </row>
        <row r="405">
          <cell r="A405">
            <v>46115</v>
          </cell>
        </row>
        <row r="406">
          <cell r="A406">
            <v>46133</v>
          </cell>
        </row>
        <row r="407">
          <cell r="A407">
            <v>46143</v>
          </cell>
        </row>
        <row r="408">
          <cell r="A408">
            <v>46177</v>
          </cell>
        </row>
        <row r="409">
          <cell r="A409">
            <v>46272</v>
          </cell>
        </row>
        <row r="410">
          <cell r="A410">
            <v>46307</v>
          </cell>
        </row>
        <row r="411">
          <cell r="A411">
            <v>46328</v>
          </cell>
        </row>
        <row r="412">
          <cell r="A412">
            <v>46341</v>
          </cell>
        </row>
        <row r="413">
          <cell r="A413">
            <v>46381</v>
          </cell>
        </row>
        <row r="414">
          <cell r="A414">
            <v>46388</v>
          </cell>
        </row>
        <row r="415">
          <cell r="A415">
            <v>46426</v>
          </cell>
        </row>
        <row r="416">
          <cell r="A416">
            <v>46427</v>
          </cell>
        </row>
        <row r="417">
          <cell r="A417">
            <v>46472</v>
          </cell>
        </row>
        <row r="418">
          <cell r="A418">
            <v>46498</v>
          </cell>
        </row>
        <row r="419">
          <cell r="A419">
            <v>46508</v>
          </cell>
        </row>
        <row r="420">
          <cell r="A420">
            <v>46534</v>
          </cell>
        </row>
        <row r="421">
          <cell r="A421">
            <v>46637</v>
          </cell>
        </row>
        <row r="422">
          <cell r="A422">
            <v>46672</v>
          </cell>
        </row>
        <row r="423">
          <cell r="A423">
            <v>46693</v>
          </cell>
        </row>
        <row r="424">
          <cell r="A424">
            <v>46706</v>
          </cell>
        </row>
        <row r="425">
          <cell r="A425">
            <v>46746</v>
          </cell>
        </row>
        <row r="426">
          <cell r="A426">
            <v>46753</v>
          </cell>
        </row>
        <row r="427">
          <cell r="A427">
            <v>46811</v>
          </cell>
        </row>
        <row r="428">
          <cell r="A428">
            <v>46812</v>
          </cell>
        </row>
        <row r="429">
          <cell r="A429">
            <v>46857</v>
          </cell>
        </row>
        <row r="430">
          <cell r="A430">
            <v>46864</v>
          </cell>
        </row>
        <row r="431">
          <cell r="A431">
            <v>46874</v>
          </cell>
        </row>
        <row r="432">
          <cell r="A432">
            <v>46919</v>
          </cell>
        </row>
        <row r="433">
          <cell r="A433">
            <v>47003</v>
          </cell>
        </row>
        <row r="434">
          <cell r="A434">
            <v>47038</v>
          </cell>
        </row>
        <row r="435">
          <cell r="A435">
            <v>47059</v>
          </cell>
        </row>
        <row r="436">
          <cell r="A436">
            <v>47072</v>
          </cell>
        </row>
        <row r="437">
          <cell r="A437">
            <v>47112</v>
          </cell>
        </row>
        <row r="438">
          <cell r="A438">
            <v>47119</v>
          </cell>
        </row>
        <row r="439">
          <cell r="A439">
            <v>47161</v>
          </cell>
        </row>
        <row r="440">
          <cell r="A440">
            <v>47162</v>
          </cell>
        </row>
        <row r="441">
          <cell r="A441">
            <v>47207</v>
          </cell>
        </row>
        <row r="442">
          <cell r="A442">
            <v>47229</v>
          </cell>
        </row>
        <row r="443">
          <cell r="A443">
            <v>47239</v>
          </cell>
        </row>
        <row r="444">
          <cell r="A444">
            <v>47269</v>
          </cell>
        </row>
        <row r="445">
          <cell r="A445">
            <v>47368</v>
          </cell>
        </row>
        <row r="446">
          <cell r="A446">
            <v>47403</v>
          </cell>
        </row>
        <row r="447">
          <cell r="A447">
            <v>47424</v>
          </cell>
        </row>
        <row r="448">
          <cell r="A448">
            <v>47437</v>
          </cell>
        </row>
        <row r="449">
          <cell r="A449">
            <v>47477</v>
          </cell>
        </row>
        <row r="450">
          <cell r="A450">
            <v>47484</v>
          </cell>
        </row>
        <row r="451">
          <cell r="A451">
            <v>47546</v>
          </cell>
        </row>
        <row r="452">
          <cell r="A452">
            <v>47547</v>
          </cell>
        </row>
        <row r="453">
          <cell r="A453">
            <v>47592</v>
          </cell>
        </row>
        <row r="454">
          <cell r="A454">
            <v>47594</v>
          </cell>
        </row>
        <row r="455">
          <cell r="A455">
            <v>47604</v>
          </cell>
        </row>
        <row r="456">
          <cell r="A456">
            <v>47654</v>
          </cell>
        </row>
        <row r="457">
          <cell r="A457">
            <v>47733</v>
          </cell>
        </row>
        <row r="458">
          <cell r="A458">
            <v>47768</v>
          </cell>
        </row>
        <row r="459">
          <cell r="A459">
            <v>47789</v>
          </cell>
        </row>
        <row r="460">
          <cell r="A460">
            <v>47802</v>
          </cell>
        </row>
        <row r="461">
          <cell r="A461">
            <v>47842</v>
          </cell>
        </row>
        <row r="462">
          <cell r="A462">
            <v>47849</v>
          </cell>
        </row>
        <row r="463">
          <cell r="A463">
            <v>47903</v>
          </cell>
        </row>
        <row r="464">
          <cell r="A464">
            <v>47904</v>
          </cell>
        </row>
        <row r="465">
          <cell r="A465">
            <v>47949</v>
          </cell>
        </row>
        <row r="466">
          <cell r="A466">
            <v>47959</v>
          </cell>
        </row>
        <row r="467">
          <cell r="A467">
            <v>47969</v>
          </cell>
        </row>
        <row r="468">
          <cell r="A468">
            <v>48011</v>
          </cell>
        </row>
        <row r="469">
          <cell r="A469">
            <v>48098</v>
          </cell>
        </row>
        <row r="470">
          <cell r="A470">
            <v>48133</v>
          </cell>
        </row>
        <row r="471">
          <cell r="A471">
            <v>48154</v>
          </cell>
        </row>
        <row r="472">
          <cell r="A472">
            <v>48167</v>
          </cell>
        </row>
        <row r="473">
          <cell r="A473">
            <v>48207</v>
          </cell>
        </row>
        <row r="474">
          <cell r="A474">
            <v>48214</v>
          </cell>
        </row>
        <row r="475">
          <cell r="A475">
            <v>48253</v>
          </cell>
        </row>
        <row r="476">
          <cell r="A476">
            <v>48254</v>
          </cell>
        </row>
        <row r="477">
          <cell r="A477">
            <v>48299</v>
          </cell>
        </row>
        <row r="478">
          <cell r="A478">
            <v>48325</v>
          </cell>
        </row>
        <row r="479">
          <cell r="A479">
            <v>48335</v>
          </cell>
        </row>
        <row r="480">
          <cell r="A480">
            <v>48361</v>
          </cell>
        </row>
        <row r="481">
          <cell r="A481">
            <v>48464</v>
          </cell>
        </row>
        <row r="482">
          <cell r="A482">
            <v>48499</v>
          </cell>
        </row>
        <row r="483">
          <cell r="A483">
            <v>48520</v>
          </cell>
        </row>
        <row r="484">
          <cell r="A484">
            <v>48533</v>
          </cell>
        </row>
        <row r="485">
          <cell r="A485">
            <v>48573</v>
          </cell>
        </row>
        <row r="486">
          <cell r="A486">
            <v>48580</v>
          </cell>
        </row>
        <row r="487">
          <cell r="A487">
            <v>48638</v>
          </cell>
        </row>
        <row r="488">
          <cell r="A488">
            <v>48639</v>
          </cell>
        </row>
        <row r="489">
          <cell r="A489">
            <v>48684</v>
          </cell>
        </row>
        <row r="490">
          <cell r="A490">
            <v>48690</v>
          </cell>
        </row>
        <row r="491">
          <cell r="A491">
            <v>48700</v>
          </cell>
        </row>
        <row r="492">
          <cell r="A492">
            <v>48746</v>
          </cell>
        </row>
        <row r="493">
          <cell r="A493">
            <v>48829</v>
          </cell>
        </row>
        <row r="494">
          <cell r="A494">
            <v>48864</v>
          </cell>
        </row>
        <row r="495">
          <cell r="A495">
            <v>48885</v>
          </cell>
        </row>
        <row r="496">
          <cell r="A496">
            <v>48898</v>
          </cell>
        </row>
        <row r="497">
          <cell r="A497">
            <v>48938</v>
          </cell>
        </row>
        <row r="498">
          <cell r="A498">
            <v>48945</v>
          </cell>
        </row>
        <row r="499">
          <cell r="A499">
            <v>48995</v>
          </cell>
        </row>
        <row r="500">
          <cell r="A500">
            <v>48996</v>
          </cell>
        </row>
        <row r="501">
          <cell r="A501">
            <v>49041</v>
          </cell>
        </row>
        <row r="502">
          <cell r="A502">
            <v>49055</v>
          </cell>
        </row>
        <row r="503">
          <cell r="A503">
            <v>49065</v>
          </cell>
        </row>
        <row r="504">
          <cell r="A504">
            <v>49103</v>
          </cell>
        </row>
        <row r="505">
          <cell r="A505">
            <v>49194</v>
          </cell>
        </row>
        <row r="506">
          <cell r="A506">
            <v>49229</v>
          </cell>
        </row>
        <row r="507">
          <cell r="A507">
            <v>49250</v>
          </cell>
        </row>
        <row r="508">
          <cell r="A508">
            <v>49263</v>
          </cell>
        </row>
        <row r="509">
          <cell r="A509">
            <v>49303</v>
          </cell>
        </row>
        <row r="510">
          <cell r="A510">
            <v>49310</v>
          </cell>
        </row>
        <row r="511">
          <cell r="A511">
            <v>49345</v>
          </cell>
        </row>
        <row r="512">
          <cell r="A512">
            <v>49346</v>
          </cell>
        </row>
        <row r="513">
          <cell r="A513">
            <v>49391</v>
          </cell>
        </row>
        <row r="514">
          <cell r="A514">
            <v>49420</v>
          </cell>
        </row>
        <row r="515">
          <cell r="A515">
            <v>49430</v>
          </cell>
        </row>
        <row r="516">
          <cell r="A516">
            <v>49453</v>
          </cell>
        </row>
        <row r="517">
          <cell r="A517">
            <v>49559</v>
          </cell>
        </row>
        <row r="518">
          <cell r="A518">
            <v>49594</v>
          </cell>
        </row>
        <row r="519">
          <cell r="A519">
            <v>49615</v>
          </cell>
        </row>
        <row r="520">
          <cell r="A520">
            <v>49628</v>
          </cell>
        </row>
        <row r="521">
          <cell r="A521">
            <v>49668</v>
          </cell>
        </row>
        <row r="522">
          <cell r="A522">
            <v>49675</v>
          </cell>
        </row>
        <row r="523">
          <cell r="A523">
            <v>49730</v>
          </cell>
        </row>
        <row r="524">
          <cell r="A524">
            <v>49731</v>
          </cell>
        </row>
        <row r="525">
          <cell r="A525">
            <v>49776</v>
          </cell>
        </row>
        <row r="526">
          <cell r="A526">
            <v>49786</v>
          </cell>
        </row>
        <row r="527">
          <cell r="A527">
            <v>49796</v>
          </cell>
        </row>
        <row r="528">
          <cell r="A528">
            <v>49838</v>
          </cell>
        </row>
        <row r="529">
          <cell r="A529">
            <v>49925</v>
          </cell>
        </row>
        <row r="530">
          <cell r="A530">
            <v>49960</v>
          </cell>
        </row>
        <row r="531">
          <cell r="A531">
            <v>49981</v>
          </cell>
        </row>
        <row r="532">
          <cell r="A532">
            <v>49994</v>
          </cell>
        </row>
        <row r="533">
          <cell r="A533">
            <v>50034</v>
          </cell>
        </row>
        <row r="534">
          <cell r="A534">
            <v>50041</v>
          </cell>
        </row>
        <row r="535">
          <cell r="A535">
            <v>50087</v>
          </cell>
        </row>
        <row r="536">
          <cell r="A536">
            <v>50088</v>
          </cell>
        </row>
        <row r="537">
          <cell r="A537">
            <v>50133</v>
          </cell>
        </row>
        <row r="538">
          <cell r="A538">
            <v>50151</v>
          </cell>
        </row>
        <row r="539">
          <cell r="A539">
            <v>50161</v>
          </cell>
        </row>
        <row r="540">
          <cell r="A540">
            <v>50195</v>
          </cell>
        </row>
        <row r="541">
          <cell r="A541">
            <v>50290</v>
          </cell>
        </row>
        <row r="542">
          <cell r="A542">
            <v>50325</v>
          </cell>
        </row>
        <row r="543">
          <cell r="A543">
            <v>50346</v>
          </cell>
        </row>
        <row r="544">
          <cell r="A544">
            <v>50359</v>
          </cell>
        </row>
        <row r="545">
          <cell r="A545">
            <v>50399</v>
          </cell>
        </row>
        <row r="546">
          <cell r="A546">
            <v>50406</v>
          </cell>
        </row>
        <row r="547">
          <cell r="A547">
            <v>50472</v>
          </cell>
        </row>
        <row r="548">
          <cell r="A548">
            <v>50473</v>
          </cell>
        </row>
        <row r="549">
          <cell r="A549">
            <v>50516</v>
          </cell>
        </row>
        <row r="550">
          <cell r="A550">
            <v>50518</v>
          </cell>
        </row>
        <row r="551">
          <cell r="A551">
            <v>50526</v>
          </cell>
        </row>
        <row r="552">
          <cell r="A552">
            <v>50580</v>
          </cell>
        </row>
        <row r="553">
          <cell r="A553">
            <v>50655</v>
          </cell>
        </row>
        <row r="554">
          <cell r="A554">
            <v>50690</v>
          </cell>
        </row>
        <row r="555">
          <cell r="A555">
            <v>50711</v>
          </cell>
        </row>
        <row r="556">
          <cell r="A556">
            <v>50724</v>
          </cell>
        </row>
        <row r="557">
          <cell r="A557">
            <v>50764</v>
          </cell>
        </row>
        <row r="558">
          <cell r="A558">
            <v>50771</v>
          </cell>
        </row>
        <row r="559">
          <cell r="A559">
            <v>50822</v>
          </cell>
        </row>
        <row r="560">
          <cell r="A560">
            <v>50823</v>
          </cell>
        </row>
        <row r="561">
          <cell r="A561">
            <v>50868</v>
          </cell>
        </row>
        <row r="562">
          <cell r="A562">
            <v>50881</v>
          </cell>
        </row>
        <row r="563">
          <cell r="A563">
            <v>50891</v>
          </cell>
        </row>
        <row r="564">
          <cell r="A564">
            <v>50930</v>
          </cell>
        </row>
        <row r="565">
          <cell r="A565">
            <v>51020</v>
          </cell>
        </row>
        <row r="566">
          <cell r="A566">
            <v>51055</v>
          </cell>
        </row>
        <row r="567">
          <cell r="A567">
            <v>51076</v>
          </cell>
        </row>
        <row r="568">
          <cell r="A568">
            <v>51089</v>
          </cell>
        </row>
        <row r="569">
          <cell r="A569">
            <v>51129</v>
          </cell>
        </row>
        <row r="570">
          <cell r="A570">
            <v>51136</v>
          </cell>
        </row>
        <row r="571">
          <cell r="A571">
            <v>51179</v>
          </cell>
        </row>
        <row r="572">
          <cell r="A572">
            <v>51180</v>
          </cell>
        </row>
        <row r="573">
          <cell r="A573">
            <v>51225</v>
          </cell>
        </row>
        <row r="574">
          <cell r="A574">
            <v>51247</v>
          </cell>
        </row>
        <row r="575">
          <cell r="A575">
            <v>51257</v>
          </cell>
        </row>
        <row r="576">
          <cell r="A576">
            <v>51287</v>
          </cell>
        </row>
        <row r="577">
          <cell r="A577">
            <v>51386</v>
          </cell>
        </row>
        <row r="578">
          <cell r="A578">
            <v>51421</v>
          </cell>
        </row>
        <row r="579">
          <cell r="A579">
            <v>51442</v>
          </cell>
        </row>
        <row r="580">
          <cell r="A580">
            <v>51455</v>
          </cell>
        </row>
        <row r="581">
          <cell r="A581">
            <v>51495</v>
          </cell>
        </row>
        <row r="582">
          <cell r="A582">
            <v>51502</v>
          </cell>
        </row>
        <row r="583">
          <cell r="A583">
            <v>51564</v>
          </cell>
        </row>
        <row r="584">
          <cell r="A584">
            <v>51565</v>
          </cell>
        </row>
        <row r="585">
          <cell r="A585">
            <v>51610</v>
          </cell>
        </row>
        <row r="586">
          <cell r="A586">
            <v>51612</v>
          </cell>
        </row>
        <row r="587">
          <cell r="A587">
            <v>51622</v>
          </cell>
        </row>
        <row r="588">
          <cell r="A588">
            <v>51672</v>
          </cell>
        </row>
        <row r="589">
          <cell r="A589">
            <v>51751</v>
          </cell>
        </row>
        <row r="590">
          <cell r="A590">
            <v>51786</v>
          </cell>
        </row>
        <row r="591">
          <cell r="A591">
            <v>51807</v>
          </cell>
        </row>
        <row r="592">
          <cell r="A592">
            <v>51820</v>
          </cell>
        </row>
        <row r="593">
          <cell r="A593">
            <v>51860</v>
          </cell>
        </row>
        <row r="594">
          <cell r="A594">
            <v>51867</v>
          </cell>
        </row>
        <row r="595">
          <cell r="A595">
            <v>51914</v>
          </cell>
        </row>
        <row r="596">
          <cell r="A596">
            <v>51915</v>
          </cell>
        </row>
        <row r="597">
          <cell r="A597">
            <v>51960</v>
          </cell>
        </row>
        <row r="598">
          <cell r="A598">
            <v>51977</v>
          </cell>
        </row>
        <row r="599">
          <cell r="A599">
            <v>51987</v>
          </cell>
        </row>
        <row r="600">
          <cell r="A600">
            <v>52022</v>
          </cell>
        </row>
        <row r="601">
          <cell r="A601">
            <v>52116</v>
          </cell>
        </row>
        <row r="602">
          <cell r="A602">
            <v>52151</v>
          </cell>
        </row>
        <row r="603">
          <cell r="A603">
            <v>52172</v>
          </cell>
        </row>
        <row r="604">
          <cell r="A604">
            <v>52185</v>
          </cell>
        </row>
        <row r="605">
          <cell r="A605">
            <v>52225</v>
          </cell>
        </row>
        <row r="606">
          <cell r="A606">
            <v>52232</v>
          </cell>
        </row>
        <row r="607">
          <cell r="A607">
            <v>52271</v>
          </cell>
        </row>
        <row r="608">
          <cell r="A608">
            <v>52272</v>
          </cell>
        </row>
        <row r="609">
          <cell r="A609">
            <v>52317</v>
          </cell>
        </row>
        <row r="610">
          <cell r="A610">
            <v>52342</v>
          </cell>
        </row>
        <row r="611">
          <cell r="A611">
            <v>52352</v>
          </cell>
        </row>
        <row r="612">
          <cell r="A612">
            <v>52379</v>
          </cell>
        </row>
        <row r="613">
          <cell r="A613">
            <v>52481</v>
          </cell>
        </row>
        <row r="614">
          <cell r="A614">
            <v>52516</v>
          </cell>
        </row>
        <row r="615">
          <cell r="A615">
            <v>52537</v>
          </cell>
        </row>
        <row r="616">
          <cell r="A616">
            <v>52550</v>
          </cell>
        </row>
        <row r="617">
          <cell r="A617">
            <v>52590</v>
          </cell>
        </row>
        <row r="618">
          <cell r="A618">
            <v>52597</v>
          </cell>
        </row>
        <row r="619">
          <cell r="A619">
            <v>52656</v>
          </cell>
        </row>
        <row r="620">
          <cell r="A620">
            <v>52657</v>
          </cell>
        </row>
        <row r="621">
          <cell r="A621">
            <v>52702</v>
          </cell>
        </row>
        <row r="622">
          <cell r="A622">
            <v>52708</v>
          </cell>
        </row>
        <row r="623">
          <cell r="A623">
            <v>52718</v>
          </cell>
        </row>
        <row r="624">
          <cell r="A624">
            <v>52764</v>
          </cell>
        </row>
        <row r="625">
          <cell r="A625">
            <v>52847</v>
          </cell>
        </row>
        <row r="626">
          <cell r="A626">
            <v>52882</v>
          </cell>
        </row>
        <row r="627">
          <cell r="A627">
            <v>52903</v>
          </cell>
        </row>
        <row r="628">
          <cell r="A628">
            <v>52916</v>
          </cell>
        </row>
        <row r="629">
          <cell r="A629">
            <v>52956</v>
          </cell>
        </row>
        <row r="630">
          <cell r="A630">
            <v>52963</v>
          </cell>
        </row>
        <row r="631">
          <cell r="A631">
            <v>53013</v>
          </cell>
        </row>
        <row r="632">
          <cell r="A632">
            <v>53014</v>
          </cell>
        </row>
        <row r="633">
          <cell r="A633">
            <v>53059</v>
          </cell>
        </row>
        <row r="634">
          <cell r="A634">
            <v>53073</v>
          </cell>
        </row>
        <row r="635">
          <cell r="A635">
            <v>53083</v>
          </cell>
        </row>
        <row r="636">
          <cell r="A636">
            <v>53121</v>
          </cell>
        </row>
        <row r="637">
          <cell r="A637">
            <v>53212</v>
          </cell>
        </row>
        <row r="638">
          <cell r="A638">
            <v>53247</v>
          </cell>
        </row>
        <row r="639">
          <cell r="A639">
            <v>53268</v>
          </cell>
        </row>
        <row r="640">
          <cell r="A640">
            <v>53281</v>
          </cell>
        </row>
        <row r="641">
          <cell r="A641">
            <v>53321</v>
          </cell>
        </row>
        <row r="642">
          <cell r="A642">
            <v>53328</v>
          </cell>
        </row>
        <row r="643">
          <cell r="A643">
            <v>53363</v>
          </cell>
        </row>
        <row r="644">
          <cell r="A644">
            <v>53364</v>
          </cell>
        </row>
        <row r="645">
          <cell r="A645">
            <v>53409</v>
          </cell>
        </row>
        <row r="646">
          <cell r="A646">
            <v>53438</v>
          </cell>
        </row>
        <row r="647">
          <cell r="A647">
            <v>53448</v>
          </cell>
        </row>
        <row r="648">
          <cell r="A648">
            <v>53471</v>
          </cell>
        </row>
        <row r="649">
          <cell r="A649">
            <v>53577</v>
          </cell>
        </row>
        <row r="650">
          <cell r="A650">
            <v>53612</v>
          </cell>
        </row>
        <row r="651">
          <cell r="A651">
            <v>53633</v>
          </cell>
        </row>
        <row r="652">
          <cell r="A652">
            <v>53646</v>
          </cell>
        </row>
        <row r="653">
          <cell r="A653">
            <v>53686</v>
          </cell>
        </row>
        <row r="654">
          <cell r="A654">
            <v>53693</v>
          </cell>
        </row>
        <row r="655">
          <cell r="A655">
            <v>53748</v>
          </cell>
        </row>
        <row r="656">
          <cell r="A656">
            <v>53749</v>
          </cell>
        </row>
        <row r="657">
          <cell r="A657">
            <v>53794</v>
          </cell>
        </row>
        <row r="658">
          <cell r="A658">
            <v>53803</v>
          </cell>
        </row>
        <row r="659">
          <cell r="A659">
            <v>53813</v>
          </cell>
        </row>
        <row r="660">
          <cell r="A660">
            <v>53856</v>
          </cell>
        </row>
        <row r="661">
          <cell r="A661">
            <v>53942</v>
          </cell>
        </row>
        <row r="662">
          <cell r="A662">
            <v>53977</v>
          </cell>
        </row>
        <row r="663">
          <cell r="A663">
            <v>53998</v>
          </cell>
        </row>
        <row r="664">
          <cell r="A664">
            <v>54011</v>
          </cell>
        </row>
        <row r="665">
          <cell r="A665">
            <v>54051</v>
          </cell>
        </row>
        <row r="666">
          <cell r="A666">
            <v>54058</v>
          </cell>
        </row>
        <row r="667">
          <cell r="A667">
            <v>54105</v>
          </cell>
        </row>
        <row r="668">
          <cell r="A668">
            <v>54106</v>
          </cell>
        </row>
        <row r="669">
          <cell r="A669">
            <v>54151</v>
          </cell>
        </row>
        <row r="670">
          <cell r="A670">
            <v>54169</v>
          </cell>
        </row>
        <row r="671">
          <cell r="A671">
            <v>54179</v>
          </cell>
        </row>
        <row r="672">
          <cell r="A672">
            <v>54213</v>
          </cell>
        </row>
        <row r="673">
          <cell r="A673">
            <v>54308</v>
          </cell>
        </row>
        <row r="674">
          <cell r="A674">
            <v>54343</v>
          </cell>
        </row>
        <row r="675">
          <cell r="A675">
            <v>54364</v>
          </cell>
        </row>
        <row r="676">
          <cell r="A676">
            <v>54377</v>
          </cell>
        </row>
        <row r="677">
          <cell r="A677">
            <v>54417</v>
          </cell>
        </row>
        <row r="678">
          <cell r="A678">
            <v>54424</v>
          </cell>
        </row>
        <row r="679">
          <cell r="A679">
            <v>54483</v>
          </cell>
        </row>
        <row r="680">
          <cell r="A680">
            <v>54484</v>
          </cell>
        </row>
        <row r="681">
          <cell r="A681">
            <v>54529</v>
          </cell>
        </row>
        <row r="682">
          <cell r="A682">
            <v>54534</v>
          </cell>
        </row>
        <row r="683">
          <cell r="A683">
            <v>54544</v>
          </cell>
        </row>
        <row r="684">
          <cell r="A684">
            <v>54591</v>
          </cell>
        </row>
        <row r="685">
          <cell r="A685">
            <v>54673</v>
          </cell>
        </row>
        <row r="686">
          <cell r="A686">
            <v>54708</v>
          </cell>
        </row>
        <row r="687">
          <cell r="A687">
            <v>54729</v>
          </cell>
        </row>
        <row r="688">
          <cell r="A688">
            <v>54742</v>
          </cell>
        </row>
        <row r="689">
          <cell r="A689">
            <v>54782</v>
          </cell>
        </row>
        <row r="690">
          <cell r="A690">
            <v>54789</v>
          </cell>
        </row>
        <row r="691">
          <cell r="A691">
            <v>54840</v>
          </cell>
        </row>
        <row r="692">
          <cell r="A692">
            <v>54841</v>
          </cell>
        </row>
        <row r="693">
          <cell r="A693">
            <v>54886</v>
          </cell>
        </row>
        <row r="694">
          <cell r="A694">
            <v>54899</v>
          </cell>
        </row>
        <row r="695">
          <cell r="A695">
            <v>54909</v>
          </cell>
        </row>
        <row r="696">
          <cell r="A696">
            <v>54948</v>
          </cell>
        </row>
        <row r="697">
          <cell r="A697">
            <v>55038</v>
          </cell>
        </row>
        <row r="698">
          <cell r="A698">
            <v>55073</v>
          </cell>
        </row>
        <row r="699">
          <cell r="A699">
            <v>55094</v>
          </cell>
        </row>
        <row r="700">
          <cell r="A700">
            <v>55107</v>
          </cell>
        </row>
        <row r="701">
          <cell r="A701">
            <v>55147</v>
          </cell>
        </row>
        <row r="702">
          <cell r="A702">
            <v>55154</v>
          </cell>
        </row>
        <row r="703">
          <cell r="A703">
            <v>55197</v>
          </cell>
        </row>
        <row r="704">
          <cell r="A704">
            <v>55198</v>
          </cell>
        </row>
        <row r="705">
          <cell r="A705">
            <v>55243</v>
          </cell>
        </row>
        <row r="706">
          <cell r="A706">
            <v>55264</v>
          </cell>
        </row>
        <row r="707">
          <cell r="A707">
            <v>55274</v>
          </cell>
        </row>
        <row r="708">
          <cell r="A708">
            <v>55305</v>
          </cell>
        </row>
        <row r="709">
          <cell r="A709">
            <v>55403</v>
          </cell>
        </row>
        <row r="710">
          <cell r="A710">
            <v>55438</v>
          </cell>
        </row>
        <row r="711">
          <cell r="A711">
            <v>55459</v>
          </cell>
        </row>
        <row r="712">
          <cell r="A712">
            <v>55472</v>
          </cell>
        </row>
        <row r="713">
          <cell r="A713">
            <v>55512</v>
          </cell>
        </row>
        <row r="714">
          <cell r="A714">
            <v>55519</v>
          </cell>
        </row>
        <row r="715">
          <cell r="A715">
            <v>55582</v>
          </cell>
        </row>
        <row r="716">
          <cell r="A716">
            <v>55583</v>
          </cell>
        </row>
        <row r="717">
          <cell r="A717">
            <v>55628</v>
          </cell>
        </row>
        <row r="718">
          <cell r="A718">
            <v>55630</v>
          </cell>
        </row>
        <row r="719">
          <cell r="A719">
            <v>55640</v>
          </cell>
        </row>
        <row r="720">
          <cell r="A720">
            <v>55690</v>
          </cell>
        </row>
        <row r="721">
          <cell r="A721">
            <v>55769</v>
          </cell>
        </row>
        <row r="722">
          <cell r="A722">
            <v>55804</v>
          </cell>
        </row>
        <row r="723">
          <cell r="A723">
            <v>55825</v>
          </cell>
        </row>
        <row r="724">
          <cell r="A724">
            <v>55838</v>
          </cell>
        </row>
        <row r="725">
          <cell r="A725">
            <v>55878</v>
          </cell>
        </row>
        <row r="726">
          <cell r="A726">
            <v>55885</v>
          </cell>
        </row>
        <row r="727">
          <cell r="A727">
            <v>55932</v>
          </cell>
        </row>
        <row r="728">
          <cell r="A728">
            <v>55933</v>
          </cell>
        </row>
        <row r="729">
          <cell r="A729">
            <v>55978</v>
          </cell>
        </row>
        <row r="730">
          <cell r="A730">
            <v>55995</v>
          </cell>
        </row>
        <row r="731">
          <cell r="A731">
            <v>56005</v>
          </cell>
        </row>
        <row r="732">
          <cell r="A732">
            <v>56040</v>
          </cell>
        </row>
        <row r="733">
          <cell r="A733">
            <v>56134</v>
          </cell>
        </row>
        <row r="734">
          <cell r="A734">
            <v>56169</v>
          </cell>
        </row>
        <row r="735">
          <cell r="A735">
            <v>56190</v>
          </cell>
        </row>
        <row r="736">
          <cell r="A736">
            <v>56203</v>
          </cell>
        </row>
        <row r="737">
          <cell r="A737">
            <v>56243</v>
          </cell>
        </row>
        <row r="738">
          <cell r="A738">
            <v>56250</v>
          </cell>
        </row>
        <row r="739">
          <cell r="A739">
            <v>56289</v>
          </cell>
        </row>
        <row r="740">
          <cell r="A740">
            <v>56290</v>
          </cell>
        </row>
        <row r="741">
          <cell r="A741">
            <v>56335</v>
          </cell>
        </row>
        <row r="742">
          <cell r="A742">
            <v>56360</v>
          </cell>
        </row>
        <row r="743">
          <cell r="A743">
            <v>56370</v>
          </cell>
        </row>
        <row r="744">
          <cell r="A744">
            <v>56397</v>
          </cell>
        </row>
        <row r="745">
          <cell r="A745">
            <v>56499</v>
          </cell>
        </row>
        <row r="746">
          <cell r="A746">
            <v>56534</v>
          </cell>
        </row>
        <row r="747">
          <cell r="A747">
            <v>56555</v>
          </cell>
        </row>
        <row r="748">
          <cell r="A748">
            <v>56568</v>
          </cell>
        </row>
        <row r="749">
          <cell r="A749">
            <v>56608</v>
          </cell>
        </row>
        <row r="750">
          <cell r="A750">
            <v>56615</v>
          </cell>
        </row>
        <row r="751">
          <cell r="A751">
            <v>56674</v>
          </cell>
        </row>
        <row r="752">
          <cell r="A752">
            <v>56675</v>
          </cell>
        </row>
        <row r="753">
          <cell r="A753">
            <v>56720</v>
          </cell>
        </row>
        <row r="754">
          <cell r="A754">
            <v>56725</v>
          </cell>
        </row>
        <row r="755">
          <cell r="A755">
            <v>56735</v>
          </cell>
        </row>
        <row r="756">
          <cell r="A756">
            <v>56782</v>
          </cell>
        </row>
        <row r="757">
          <cell r="A757">
            <v>56864</v>
          </cell>
        </row>
        <row r="758">
          <cell r="A758">
            <v>56899</v>
          </cell>
        </row>
        <row r="759">
          <cell r="A759">
            <v>56920</v>
          </cell>
        </row>
        <row r="760">
          <cell r="A760">
            <v>56933</v>
          </cell>
        </row>
        <row r="761">
          <cell r="A761">
            <v>56973</v>
          </cell>
        </row>
        <row r="762">
          <cell r="A762">
            <v>56980</v>
          </cell>
        </row>
        <row r="763">
          <cell r="A763">
            <v>57024</v>
          </cell>
        </row>
        <row r="764">
          <cell r="A764">
            <v>57025</v>
          </cell>
        </row>
        <row r="765">
          <cell r="A765">
            <v>57070</v>
          </cell>
        </row>
        <row r="766">
          <cell r="A766">
            <v>57091</v>
          </cell>
        </row>
        <row r="767">
          <cell r="A767">
            <v>57101</v>
          </cell>
        </row>
        <row r="768">
          <cell r="A768">
            <v>57132</v>
          </cell>
        </row>
        <row r="769">
          <cell r="A769">
            <v>57230</v>
          </cell>
        </row>
        <row r="770">
          <cell r="A770">
            <v>57265</v>
          </cell>
        </row>
        <row r="771">
          <cell r="A771">
            <v>57286</v>
          </cell>
        </row>
        <row r="772">
          <cell r="A772">
            <v>57299</v>
          </cell>
        </row>
        <row r="773">
          <cell r="A773">
            <v>57339</v>
          </cell>
        </row>
        <row r="774">
          <cell r="A774">
            <v>57346</v>
          </cell>
        </row>
        <row r="775">
          <cell r="A775">
            <v>57409</v>
          </cell>
        </row>
        <row r="776">
          <cell r="A776">
            <v>57410</v>
          </cell>
        </row>
        <row r="777">
          <cell r="A777">
            <v>57455</v>
          </cell>
        </row>
        <row r="778">
          <cell r="A778">
            <v>57456</v>
          </cell>
        </row>
        <row r="779">
          <cell r="A779">
            <v>57466</v>
          </cell>
        </row>
        <row r="780">
          <cell r="A780">
            <v>57517</v>
          </cell>
        </row>
        <row r="781">
          <cell r="A781">
            <v>57595</v>
          </cell>
        </row>
        <row r="782">
          <cell r="A782">
            <v>57630</v>
          </cell>
        </row>
        <row r="783">
          <cell r="A783">
            <v>57651</v>
          </cell>
        </row>
        <row r="784">
          <cell r="A784">
            <v>57664</v>
          </cell>
        </row>
        <row r="785">
          <cell r="A785">
            <v>57704</v>
          </cell>
        </row>
        <row r="786">
          <cell r="A786">
            <v>57711</v>
          </cell>
        </row>
        <row r="787">
          <cell r="A787">
            <v>57766</v>
          </cell>
        </row>
        <row r="788">
          <cell r="A788">
            <v>57767</v>
          </cell>
        </row>
        <row r="789">
          <cell r="A789">
            <v>57812</v>
          </cell>
        </row>
        <row r="790">
          <cell r="A790">
            <v>57821</v>
          </cell>
        </row>
        <row r="791">
          <cell r="A791">
            <v>57831</v>
          </cell>
        </row>
        <row r="792">
          <cell r="A792">
            <v>57874</v>
          </cell>
        </row>
        <row r="793">
          <cell r="A793">
            <v>57960</v>
          </cell>
        </row>
        <row r="794">
          <cell r="A794">
            <v>57995</v>
          </cell>
        </row>
        <row r="795">
          <cell r="A795">
            <v>58016</v>
          </cell>
        </row>
        <row r="796">
          <cell r="A796">
            <v>58029</v>
          </cell>
        </row>
        <row r="797">
          <cell r="A797">
            <v>58069</v>
          </cell>
        </row>
        <row r="798">
          <cell r="A798">
            <v>58076</v>
          </cell>
        </row>
        <row r="799">
          <cell r="A799">
            <v>58116</v>
          </cell>
        </row>
        <row r="800">
          <cell r="A800">
            <v>58117</v>
          </cell>
        </row>
        <row r="801">
          <cell r="A801">
            <v>58162</v>
          </cell>
        </row>
        <row r="802">
          <cell r="A802">
            <v>58186</v>
          </cell>
        </row>
        <row r="803">
          <cell r="A803">
            <v>58196</v>
          </cell>
        </row>
        <row r="804">
          <cell r="A804">
            <v>58224</v>
          </cell>
        </row>
        <row r="805">
          <cell r="A805">
            <v>58325</v>
          </cell>
        </row>
        <row r="806">
          <cell r="A806">
            <v>58360</v>
          </cell>
        </row>
        <row r="807">
          <cell r="A807">
            <v>58381</v>
          </cell>
        </row>
        <row r="808">
          <cell r="A808">
            <v>58394</v>
          </cell>
        </row>
        <row r="809">
          <cell r="A809">
            <v>58434</v>
          </cell>
        </row>
        <row r="810">
          <cell r="A810">
            <v>58441</v>
          </cell>
        </row>
        <row r="811">
          <cell r="A811">
            <v>58501</v>
          </cell>
        </row>
        <row r="812">
          <cell r="A812">
            <v>58502</v>
          </cell>
        </row>
        <row r="813">
          <cell r="A813">
            <v>58547</v>
          </cell>
        </row>
        <row r="814">
          <cell r="A814">
            <v>58552</v>
          </cell>
        </row>
        <row r="815">
          <cell r="A815">
            <v>58562</v>
          </cell>
        </row>
        <row r="816">
          <cell r="A816">
            <v>58609</v>
          </cell>
        </row>
        <row r="817">
          <cell r="A817">
            <v>58691</v>
          </cell>
        </row>
        <row r="818">
          <cell r="A818">
            <v>58726</v>
          </cell>
        </row>
        <row r="819">
          <cell r="A819">
            <v>58747</v>
          </cell>
        </row>
        <row r="820">
          <cell r="A820">
            <v>58760</v>
          </cell>
        </row>
        <row r="821">
          <cell r="A821">
            <v>58800</v>
          </cell>
        </row>
        <row r="822">
          <cell r="A822">
            <v>58807</v>
          </cell>
        </row>
        <row r="823">
          <cell r="A823">
            <v>58858</v>
          </cell>
        </row>
        <row r="824">
          <cell r="A824">
            <v>58859</v>
          </cell>
        </row>
        <row r="825">
          <cell r="A825">
            <v>58904</v>
          </cell>
        </row>
        <row r="826">
          <cell r="A826">
            <v>58917</v>
          </cell>
        </row>
        <row r="827">
          <cell r="A827">
            <v>58927</v>
          </cell>
        </row>
        <row r="828">
          <cell r="A828">
            <v>58966</v>
          </cell>
        </row>
        <row r="829">
          <cell r="A829">
            <v>59056</v>
          </cell>
        </row>
        <row r="830">
          <cell r="A830">
            <v>59091</v>
          </cell>
        </row>
        <row r="831">
          <cell r="A831">
            <v>59112</v>
          </cell>
        </row>
        <row r="832">
          <cell r="A832">
            <v>59125</v>
          </cell>
        </row>
        <row r="833">
          <cell r="A833">
            <v>59165</v>
          </cell>
        </row>
        <row r="834">
          <cell r="A834">
            <v>59172</v>
          </cell>
        </row>
        <row r="835">
          <cell r="A835">
            <v>59208</v>
          </cell>
        </row>
        <row r="836">
          <cell r="A836">
            <v>59209</v>
          </cell>
        </row>
        <row r="837">
          <cell r="A837">
            <v>59254</v>
          </cell>
        </row>
        <row r="838">
          <cell r="A838">
            <v>59282</v>
          </cell>
        </row>
        <row r="839">
          <cell r="A839">
            <v>59292</v>
          </cell>
        </row>
        <row r="840">
          <cell r="A840">
            <v>59316</v>
          </cell>
        </row>
        <row r="841">
          <cell r="A841">
            <v>59421</v>
          </cell>
        </row>
        <row r="842">
          <cell r="A842">
            <v>59456</v>
          </cell>
        </row>
        <row r="843">
          <cell r="A843">
            <v>59477</v>
          </cell>
        </row>
        <row r="844">
          <cell r="A844">
            <v>59490</v>
          </cell>
        </row>
        <row r="845">
          <cell r="A845">
            <v>59530</v>
          </cell>
        </row>
        <row r="846">
          <cell r="A846">
            <v>59537</v>
          </cell>
        </row>
        <row r="847">
          <cell r="A847">
            <v>59593</v>
          </cell>
        </row>
        <row r="848">
          <cell r="A848">
            <v>59594</v>
          </cell>
        </row>
        <row r="849">
          <cell r="A849">
            <v>59639</v>
          </cell>
        </row>
        <row r="850">
          <cell r="A850">
            <v>59647</v>
          </cell>
        </row>
        <row r="851">
          <cell r="A851">
            <v>59657</v>
          </cell>
        </row>
        <row r="852">
          <cell r="A852">
            <v>59701</v>
          </cell>
        </row>
        <row r="853">
          <cell r="A853">
            <v>59786</v>
          </cell>
        </row>
        <row r="854">
          <cell r="A854">
            <v>59821</v>
          </cell>
        </row>
        <row r="855">
          <cell r="A855">
            <v>59842</v>
          </cell>
        </row>
        <row r="856">
          <cell r="A856">
            <v>59855</v>
          </cell>
        </row>
        <row r="857">
          <cell r="A857">
            <v>59895</v>
          </cell>
        </row>
        <row r="858">
          <cell r="A858">
            <v>59902</v>
          </cell>
        </row>
        <row r="859">
          <cell r="A859">
            <v>59950</v>
          </cell>
        </row>
        <row r="860">
          <cell r="A860">
            <v>59951</v>
          </cell>
        </row>
        <row r="861">
          <cell r="A861">
            <v>59996</v>
          </cell>
        </row>
        <row r="862">
          <cell r="A862">
            <v>60013</v>
          </cell>
        </row>
        <row r="863">
          <cell r="A863">
            <v>60023</v>
          </cell>
        </row>
        <row r="864">
          <cell r="A864">
            <v>60058</v>
          </cell>
        </row>
        <row r="865">
          <cell r="A865">
            <v>60152</v>
          </cell>
        </row>
        <row r="866">
          <cell r="A866">
            <v>60187</v>
          </cell>
        </row>
        <row r="867">
          <cell r="A867">
            <v>60208</v>
          </cell>
        </row>
        <row r="868">
          <cell r="A868">
            <v>60221</v>
          </cell>
        </row>
        <row r="869">
          <cell r="A869">
            <v>60261</v>
          </cell>
        </row>
        <row r="870">
          <cell r="A870">
            <v>60268</v>
          </cell>
        </row>
        <row r="871">
          <cell r="A871">
            <v>60307</v>
          </cell>
        </row>
        <row r="872">
          <cell r="A872">
            <v>60308</v>
          </cell>
        </row>
        <row r="873">
          <cell r="A873">
            <v>60353</v>
          </cell>
        </row>
        <row r="874">
          <cell r="A874">
            <v>60378</v>
          </cell>
        </row>
        <row r="875">
          <cell r="A875">
            <v>60388</v>
          </cell>
        </row>
        <row r="876">
          <cell r="A876">
            <v>60415</v>
          </cell>
        </row>
        <row r="877">
          <cell r="A877">
            <v>60517</v>
          </cell>
        </row>
        <row r="878">
          <cell r="A878">
            <v>60552</v>
          </cell>
        </row>
        <row r="879">
          <cell r="A879">
            <v>60573</v>
          </cell>
        </row>
        <row r="880">
          <cell r="A880">
            <v>60586</v>
          </cell>
        </row>
        <row r="881">
          <cell r="A881">
            <v>60626</v>
          </cell>
        </row>
        <row r="882">
          <cell r="A882">
            <v>60633</v>
          </cell>
        </row>
        <row r="883">
          <cell r="A883">
            <v>60685</v>
          </cell>
        </row>
        <row r="884">
          <cell r="A884">
            <v>60686</v>
          </cell>
        </row>
        <row r="885">
          <cell r="A885">
            <v>60731</v>
          </cell>
        </row>
        <row r="886">
          <cell r="A886">
            <v>60743</v>
          </cell>
        </row>
        <row r="887">
          <cell r="A887">
            <v>60753</v>
          </cell>
        </row>
        <row r="888">
          <cell r="A888">
            <v>60793</v>
          </cell>
        </row>
        <row r="889">
          <cell r="A889">
            <v>60882</v>
          </cell>
        </row>
        <row r="890">
          <cell r="A890">
            <v>60917</v>
          </cell>
        </row>
        <row r="891">
          <cell r="A891">
            <v>60938</v>
          </cell>
        </row>
        <row r="892">
          <cell r="A892">
            <v>60951</v>
          </cell>
        </row>
        <row r="893">
          <cell r="A893">
            <v>60991</v>
          </cell>
        </row>
        <row r="894">
          <cell r="A894">
            <v>60998</v>
          </cell>
        </row>
        <row r="895">
          <cell r="A895">
            <v>61042</v>
          </cell>
        </row>
        <row r="896">
          <cell r="A896">
            <v>61043</v>
          </cell>
        </row>
        <row r="897">
          <cell r="A897">
            <v>61088</v>
          </cell>
        </row>
        <row r="898">
          <cell r="A898">
            <v>61108</v>
          </cell>
        </row>
        <row r="899">
          <cell r="A899">
            <v>61118</v>
          </cell>
        </row>
        <row r="900">
          <cell r="A900">
            <v>61150</v>
          </cell>
        </row>
        <row r="901">
          <cell r="A901">
            <v>61247</v>
          </cell>
        </row>
        <row r="902">
          <cell r="A902">
            <v>61282</v>
          </cell>
        </row>
        <row r="903">
          <cell r="A903">
            <v>61303</v>
          </cell>
        </row>
        <row r="904">
          <cell r="A904">
            <v>61316</v>
          </cell>
        </row>
        <row r="905">
          <cell r="A905">
            <v>61356</v>
          </cell>
        </row>
        <row r="906">
          <cell r="A906">
            <v>61363</v>
          </cell>
        </row>
        <row r="907">
          <cell r="A907">
            <v>61427</v>
          </cell>
        </row>
        <row r="908">
          <cell r="A908">
            <v>61428</v>
          </cell>
        </row>
        <row r="909">
          <cell r="A909">
            <v>61473</v>
          </cell>
        </row>
        <row r="910">
          <cell r="A910">
            <v>61474</v>
          </cell>
        </row>
        <row r="911">
          <cell r="A911">
            <v>61484</v>
          </cell>
        </row>
        <row r="912">
          <cell r="A912">
            <v>61535</v>
          </cell>
        </row>
        <row r="913">
          <cell r="A913">
            <v>61613</v>
          </cell>
        </row>
        <row r="914">
          <cell r="A914">
            <v>61648</v>
          </cell>
        </row>
        <row r="915">
          <cell r="A915">
            <v>61669</v>
          </cell>
        </row>
        <row r="916">
          <cell r="A916">
            <v>61682</v>
          </cell>
        </row>
        <row r="917">
          <cell r="A917">
            <v>61722</v>
          </cell>
        </row>
        <row r="918">
          <cell r="A918">
            <v>61729</v>
          </cell>
        </row>
        <row r="919">
          <cell r="A919">
            <v>61784</v>
          </cell>
        </row>
        <row r="920">
          <cell r="A920">
            <v>61785</v>
          </cell>
        </row>
        <row r="921">
          <cell r="A921">
            <v>61830</v>
          </cell>
        </row>
        <row r="922">
          <cell r="A922">
            <v>61839</v>
          </cell>
        </row>
        <row r="923">
          <cell r="A923">
            <v>61849</v>
          </cell>
        </row>
        <row r="924">
          <cell r="A924">
            <v>61892</v>
          </cell>
        </row>
        <row r="925">
          <cell r="A925">
            <v>61978</v>
          </cell>
        </row>
        <row r="926">
          <cell r="A926">
            <v>62013</v>
          </cell>
        </row>
        <row r="927">
          <cell r="A927">
            <v>62034</v>
          </cell>
        </row>
        <row r="928">
          <cell r="A928">
            <v>62047</v>
          </cell>
        </row>
        <row r="929">
          <cell r="A929">
            <v>62087</v>
          </cell>
        </row>
        <row r="930">
          <cell r="A930">
            <v>62094</v>
          </cell>
        </row>
        <row r="931">
          <cell r="A931">
            <v>62134</v>
          </cell>
        </row>
        <row r="932">
          <cell r="A932">
            <v>62135</v>
          </cell>
        </row>
        <row r="933">
          <cell r="A933">
            <v>62180</v>
          </cell>
        </row>
        <row r="934">
          <cell r="A934">
            <v>62204</v>
          </cell>
        </row>
        <row r="935">
          <cell r="A935">
            <v>62214</v>
          </cell>
        </row>
        <row r="936">
          <cell r="A936">
            <v>62242</v>
          </cell>
        </row>
        <row r="937">
          <cell r="A937">
            <v>62343</v>
          </cell>
        </row>
        <row r="938">
          <cell r="A938">
            <v>62378</v>
          </cell>
        </row>
        <row r="939">
          <cell r="A939">
            <v>62399</v>
          </cell>
        </row>
        <row r="940">
          <cell r="A940">
            <v>62412</v>
          </cell>
        </row>
        <row r="941">
          <cell r="A941">
            <v>62452</v>
          </cell>
        </row>
        <row r="942">
          <cell r="A942">
            <v>62459</v>
          </cell>
        </row>
        <row r="943">
          <cell r="A943">
            <v>62519</v>
          </cell>
        </row>
        <row r="944">
          <cell r="A944">
            <v>62520</v>
          </cell>
        </row>
        <row r="945">
          <cell r="A945">
            <v>62565</v>
          </cell>
        </row>
        <row r="946">
          <cell r="A946">
            <v>62569</v>
          </cell>
        </row>
        <row r="947">
          <cell r="A947">
            <v>62579</v>
          </cell>
        </row>
        <row r="948">
          <cell r="A948">
            <v>62627</v>
          </cell>
        </row>
        <row r="949">
          <cell r="A949">
            <v>62708</v>
          </cell>
        </row>
        <row r="950">
          <cell r="A950">
            <v>62743</v>
          </cell>
        </row>
        <row r="951">
          <cell r="A951">
            <v>62764</v>
          </cell>
        </row>
        <row r="952">
          <cell r="A952">
            <v>62777</v>
          </cell>
        </row>
        <row r="953">
          <cell r="A953">
            <v>62817</v>
          </cell>
        </row>
        <row r="954">
          <cell r="A954">
            <v>62824</v>
          </cell>
        </row>
        <row r="955">
          <cell r="A955">
            <v>62876</v>
          </cell>
        </row>
        <row r="956">
          <cell r="A956">
            <v>62877</v>
          </cell>
        </row>
        <row r="957">
          <cell r="A957">
            <v>62922</v>
          </cell>
        </row>
        <row r="958">
          <cell r="A958">
            <v>62935</v>
          </cell>
        </row>
        <row r="959">
          <cell r="A959">
            <v>62945</v>
          </cell>
        </row>
        <row r="960">
          <cell r="A960">
            <v>62984</v>
          </cell>
        </row>
        <row r="961">
          <cell r="A961">
            <v>63074</v>
          </cell>
        </row>
        <row r="962">
          <cell r="A962">
            <v>63109</v>
          </cell>
        </row>
        <row r="963">
          <cell r="A963">
            <v>63130</v>
          </cell>
        </row>
        <row r="964">
          <cell r="A964">
            <v>63143</v>
          </cell>
        </row>
        <row r="965">
          <cell r="A965">
            <v>63183</v>
          </cell>
        </row>
        <row r="966">
          <cell r="A966">
            <v>63190</v>
          </cell>
        </row>
        <row r="967">
          <cell r="A967">
            <v>63226</v>
          </cell>
        </row>
        <row r="968">
          <cell r="A968">
            <v>63227</v>
          </cell>
        </row>
        <row r="969">
          <cell r="A969">
            <v>63272</v>
          </cell>
        </row>
        <row r="970">
          <cell r="A970">
            <v>63300</v>
          </cell>
        </row>
        <row r="971">
          <cell r="A971">
            <v>63310</v>
          </cell>
        </row>
        <row r="972">
          <cell r="A972">
            <v>63334</v>
          </cell>
        </row>
        <row r="973">
          <cell r="A973">
            <v>63439</v>
          </cell>
        </row>
        <row r="974">
          <cell r="A974">
            <v>63474</v>
          </cell>
        </row>
        <row r="975">
          <cell r="A975">
            <v>63495</v>
          </cell>
        </row>
        <row r="976">
          <cell r="A976">
            <v>63508</v>
          </cell>
        </row>
        <row r="977">
          <cell r="A977">
            <v>63548</v>
          </cell>
        </row>
        <row r="978">
          <cell r="A978">
            <v>63555</v>
          </cell>
        </row>
        <row r="979">
          <cell r="A979">
            <v>63611</v>
          </cell>
        </row>
        <row r="980">
          <cell r="A980">
            <v>63612</v>
          </cell>
        </row>
        <row r="981">
          <cell r="A981">
            <v>63657</v>
          </cell>
        </row>
        <row r="982">
          <cell r="A982">
            <v>63665</v>
          </cell>
        </row>
        <row r="983">
          <cell r="A983">
            <v>63675</v>
          </cell>
        </row>
        <row r="984">
          <cell r="A984">
            <v>63719</v>
          </cell>
        </row>
        <row r="985">
          <cell r="A985">
            <v>63804</v>
          </cell>
        </row>
        <row r="986">
          <cell r="A986">
            <v>63839</v>
          </cell>
        </row>
        <row r="987">
          <cell r="A987">
            <v>63860</v>
          </cell>
        </row>
        <row r="988">
          <cell r="A988">
            <v>63873</v>
          </cell>
        </row>
        <row r="989">
          <cell r="A989">
            <v>63913</v>
          </cell>
        </row>
        <row r="990">
          <cell r="A990">
            <v>63920</v>
          </cell>
        </row>
        <row r="991">
          <cell r="A991">
            <v>63968</v>
          </cell>
        </row>
        <row r="992">
          <cell r="A992">
            <v>63969</v>
          </cell>
        </row>
        <row r="993">
          <cell r="A993">
            <v>64014</v>
          </cell>
        </row>
        <row r="994">
          <cell r="A994">
            <v>64030</v>
          </cell>
        </row>
        <row r="995">
          <cell r="A995">
            <v>64040</v>
          </cell>
        </row>
        <row r="996">
          <cell r="A996">
            <v>64076</v>
          </cell>
        </row>
        <row r="997">
          <cell r="A997">
            <v>64169</v>
          </cell>
        </row>
        <row r="998">
          <cell r="A998">
            <v>64204</v>
          </cell>
        </row>
        <row r="999">
          <cell r="A999">
            <v>64225</v>
          </cell>
        </row>
        <row r="1000">
          <cell r="A1000">
            <v>64238</v>
          </cell>
        </row>
        <row r="1001">
          <cell r="A1001">
            <v>64278</v>
          </cell>
        </row>
        <row r="1002">
          <cell r="A1002">
            <v>64285</v>
          </cell>
        </row>
        <row r="1003">
          <cell r="A1003">
            <v>64346</v>
          </cell>
        </row>
        <row r="1004">
          <cell r="A1004">
            <v>64347</v>
          </cell>
        </row>
        <row r="1005">
          <cell r="A1005">
            <v>64392</v>
          </cell>
        </row>
        <row r="1006">
          <cell r="A1006">
            <v>64396</v>
          </cell>
        </row>
        <row r="1007">
          <cell r="A1007">
            <v>64406</v>
          </cell>
        </row>
        <row r="1008">
          <cell r="A1008">
            <v>64454</v>
          </cell>
        </row>
        <row r="1009">
          <cell r="A1009">
            <v>64535</v>
          </cell>
        </row>
        <row r="1010">
          <cell r="A1010">
            <v>64570</v>
          </cell>
        </row>
        <row r="1011">
          <cell r="A1011">
            <v>64591</v>
          </cell>
        </row>
        <row r="1012">
          <cell r="A1012">
            <v>64604</v>
          </cell>
        </row>
        <row r="1013">
          <cell r="A1013">
            <v>64644</v>
          </cell>
        </row>
        <row r="1014">
          <cell r="A1014">
            <v>64651</v>
          </cell>
        </row>
        <row r="1015">
          <cell r="A1015">
            <v>64703</v>
          </cell>
        </row>
        <row r="1016">
          <cell r="A1016">
            <v>64704</v>
          </cell>
        </row>
        <row r="1017">
          <cell r="A1017">
            <v>64749</v>
          </cell>
        </row>
        <row r="1018">
          <cell r="A1018">
            <v>64761</v>
          </cell>
        </row>
        <row r="1019">
          <cell r="A1019">
            <v>64771</v>
          </cell>
        </row>
        <row r="1020">
          <cell r="A1020">
            <v>64811</v>
          </cell>
        </row>
        <row r="1021">
          <cell r="A1021">
            <v>64900</v>
          </cell>
        </row>
        <row r="1022">
          <cell r="A1022">
            <v>64935</v>
          </cell>
        </row>
        <row r="1023">
          <cell r="A1023">
            <v>64956</v>
          </cell>
        </row>
        <row r="1024">
          <cell r="A1024">
            <v>64969</v>
          </cell>
        </row>
        <row r="1025">
          <cell r="A1025">
            <v>65009</v>
          </cell>
        </row>
        <row r="1026">
          <cell r="A1026">
            <v>65016</v>
          </cell>
        </row>
        <row r="1027">
          <cell r="A1027">
            <v>65060</v>
          </cell>
        </row>
        <row r="1028">
          <cell r="A1028">
            <v>65061</v>
          </cell>
        </row>
        <row r="1029">
          <cell r="A1029">
            <v>65106</v>
          </cell>
        </row>
        <row r="1030">
          <cell r="A1030">
            <v>65126</v>
          </cell>
        </row>
        <row r="1031">
          <cell r="A1031">
            <v>65136</v>
          </cell>
        </row>
        <row r="1032">
          <cell r="A1032">
            <v>65168</v>
          </cell>
        </row>
        <row r="1033">
          <cell r="A1033">
            <v>65265</v>
          </cell>
        </row>
        <row r="1034">
          <cell r="A1034">
            <v>65300</v>
          </cell>
        </row>
        <row r="1035">
          <cell r="A1035">
            <v>65321</v>
          </cell>
        </row>
        <row r="1036">
          <cell r="A1036">
            <v>65334</v>
          </cell>
        </row>
        <row r="1037">
          <cell r="A1037">
            <v>65374</v>
          </cell>
        </row>
      </sheetData>
      <sheetData sheetId="6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AR759"/>
  <sheetViews>
    <sheetView showGridLines="0" topLeftCell="A2" zoomScale="160" zoomScaleNormal="160" workbookViewId="0">
      <selection activeCell="A2" sqref="A2"/>
    </sheetView>
  </sheetViews>
  <sheetFormatPr defaultRowHeight="14.4" x14ac:dyDescent="0.3"/>
  <cols>
    <col min="1" max="1" width="5.44140625" bestFit="1" customWidth="1"/>
    <col min="2" max="2" width="10.5546875" bestFit="1" customWidth="1"/>
    <col min="3" max="3" width="14.6640625" bestFit="1" customWidth="1"/>
    <col min="4" max="4" width="10.109375" bestFit="1" customWidth="1"/>
    <col min="5" max="5" width="10.109375" customWidth="1"/>
    <col min="6" max="6" width="12" bestFit="1" customWidth="1"/>
    <col min="7" max="7" width="16.5546875" bestFit="1" customWidth="1"/>
    <col min="8" max="9" width="12" bestFit="1" customWidth="1"/>
    <col min="10" max="10" width="17" bestFit="1" customWidth="1"/>
    <col min="11" max="11" width="16.5546875" bestFit="1" customWidth="1"/>
    <col min="12" max="13" width="12" bestFit="1" customWidth="1"/>
    <col min="14" max="14" width="17" bestFit="1" customWidth="1"/>
    <col min="15" max="15" width="14.6640625" bestFit="1" customWidth="1"/>
    <col min="16" max="16" width="10.109375" bestFit="1" customWidth="1"/>
    <col min="17" max="17" width="10.109375" customWidth="1"/>
    <col min="18" max="18" width="12" bestFit="1" customWidth="1"/>
    <col min="19" max="19" width="16.5546875" bestFit="1" customWidth="1"/>
    <col min="20" max="21" width="12" bestFit="1" customWidth="1"/>
    <col min="22" max="22" width="10.109375" bestFit="1" customWidth="1"/>
    <col min="23" max="23" width="16.5546875" bestFit="1" customWidth="1"/>
    <col min="24" max="25" width="12" bestFit="1" customWidth="1"/>
    <col min="26" max="26" width="10.109375" bestFit="1" customWidth="1"/>
    <col min="27" max="27" width="8.6640625" bestFit="1" customWidth="1"/>
    <col min="28" max="30" width="12" bestFit="1" customWidth="1"/>
    <col min="31" max="31" width="8.6640625" bestFit="1" customWidth="1"/>
    <col min="32" max="32" width="9.88671875" bestFit="1" customWidth="1"/>
    <col min="33" max="33" width="11.6640625" customWidth="1"/>
    <col min="34" max="37" width="8.6640625" customWidth="1"/>
    <col min="38" max="38" width="3.88671875" customWidth="1"/>
    <col min="39" max="39" width="2.6640625" customWidth="1"/>
    <col min="40" max="40" width="20.44140625" bestFit="1" customWidth="1"/>
    <col min="41" max="41" width="10.6640625" bestFit="1" customWidth="1"/>
    <col min="42" max="42" width="10.6640625" customWidth="1"/>
    <col min="43" max="43" width="5" customWidth="1"/>
    <col min="44" max="44" width="21" bestFit="1" customWidth="1"/>
    <col min="45" max="45" width="10.6640625" bestFit="1" customWidth="1"/>
    <col min="46" max="46" width="10.6640625" customWidth="1"/>
    <col min="47" max="47" width="5" customWidth="1"/>
    <col min="48" max="48" width="21" bestFit="1" customWidth="1"/>
    <col min="49" max="49" width="10.6640625" bestFit="1" customWidth="1"/>
    <col min="50" max="50" width="10.6640625" customWidth="1"/>
    <col min="51" max="104" width="10.6640625" bestFit="1" customWidth="1"/>
  </cols>
  <sheetData>
    <row r="1" spans="1:44" x14ac:dyDescent="0.3">
      <c r="C1" s="13" t="s">
        <v>30</v>
      </c>
      <c r="D1" s="50" t="s">
        <v>43</v>
      </c>
      <c r="F1" s="53" t="s">
        <v>42</v>
      </c>
      <c r="G1" s="53"/>
      <c r="O1" s="13" t="s">
        <v>30</v>
      </c>
      <c r="P1" s="50" t="s">
        <v>44</v>
      </c>
    </row>
    <row r="2" spans="1:44" ht="15.6" x14ac:dyDescent="0.3">
      <c r="A2" s="4" t="s">
        <v>0</v>
      </c>
      <c r="B2" s="5" t="s">
        <v>1</v>
      </c>
      <c r="C2" s="13">
        <v>44788</v>
      </c>
      <c r="D2" s="14" t="s">
        <v>7</v>
      </c>
      <c r="E2" s="14" t="s">
        <v>25</v>
      </c>
      <c r="F2" s="14" t="s">
        <v>27</v>
      </c>
      <c r="G2" s="14" t="s">
        <v>26</v>
      </c>
      <c r="H2" s="15" t="s">
        <v>2</v>
      </c>
      <c r="I2" s="15" t="s">
        <v>3</v>
      </c>
      <c r="J2" s="18" t="s">
        <v>46</v>
      </c>
      <c r="K2" s="28" t="s">
        <v>28</v>
      </c>
      <c r="L2" s="29" t="s">
        <v>2</v>
      </c>
      <c r="M2" s="29" t="s">
        <v>3</v>
      </c>
      <c r="N2" s="30" t="s">
        <v>46</v>
      </c>
      <c r="O2" s="13">
        <v>44788</v>
      </c>
      <c r="P2" s="14" t="s">
        <v>7</v>
      </c>
      <c r="Q2" s="14" t="s">
        <v>25</v>
      </c>
      <c r="R2" s="14" t="s">
        <v>27</v>
      </c>
      <c r="S2" s="14" t="s">
        <v>26</v>
      </c>
      <c r="T2" s="15" t="s">
        <v>2</v>
      </c>
      <c r="U2" s="15" t="s">
        <v>3</v>
      </c>
      <c r="V2" s="18" t="s">
        <v>45</v>
      </c>
      <c r="W2" s="28" t="s">
        <v>28</v>
      </c>
      <c r="X2" s="29" t="s">
        <v>2</v>
      </c>
      <c r="Y2" s="29" t="s">
        <v>3</v>
      </c>
      <c r="Z2" s="30" t="s">
        <v>31</v>
      </c>
      <c r="AA2" s="16" t="s">
        <v>5</v>
      </c>
      <c r="AB2" s="17" t="s">
        <v>4</v>
      </c>
      <c r="AC2" s="16" t="s">
        <v>2</v>
      </c>
      <c r="AD2" s="16" t="s">
        <v>3</v>
      </c>
      <c r="AE2" s="16" t="s">
        <v>6</v>
      </c>
      <c r="AF2" s="36" t="s">
        <v>32</v>
      </c>
      <c r="AG2" s="36" t="s">
        <v>50</v>
      </c>
      <c r="AH2" s="36" t="s">
        <v>51</v>
      </c>
      <c r="AI2" s="36" t="s">
        <v>2</v>
      </c>
      <c r="AJ2" s="36" t="s">
        <v>3</v>
      </c>
      <c r="AK2" s="36" t="s">
        <v>33</v>
      </c>
      <c r="AN2" s="21" t="s">
        <v>17</v>
      </c>
    </row>
    <row r="3" spans="1:44" x14ac:dyDescent="0.3">
      <c r="A3" s="6">
        <v>1</v>
      </c>
      <c r="B3" s="7">
        <v>43231</v>
      </c>
      <c r="C3" s="40">
        <f>VLOOKUP(B3,'Base NTN-B Princ 2019'!A:B,2,FALSE)*100</f>
        <v>1.96</v>
      </c>
      <c r="D3" s="25">
        <v>3013.330978</v>
      </c>
      <c r="E3" s="25">
        <v>0</v>
      </c>
      <c r="F3" s="26"/>
      <c r="G3" s="26"/>
      <c r="H3" s="9"/>
      <c r="I3" s="9">
        <v>1</v>
      </c>
      <c r="J3" s="9">
        <v>0</v>
      </c>
      <c r="K3" s="31">
        <f>+D3</f>
        <v>3013.330978</v>
      </c>
      <c r="L3" s="32"/>
      <c r="M3" s="32">
        <v>1</v>
      </c>
      <c r="N3" s="32">
        <v>0</v>
      </c>
      <c r="O3" s="40">
        <v>1.96</v>
      </c>
      <c r="P3" s="25">
        <v>3013.330978</v>
      </c>
      <c r="Q3" s="25">
        <v>0</v>
      </c>
      <c r="R3" s="26"/>
      <c r="S3" s="26"/>
      <c r="T3" s="9"/>
      <c r="U3" s="9">
        <v>1</v>
      </c>
      <c r="V3" s="9">
        <v>0</v>
      </c>
      <c r="W3" s="31">
        <f>+P3</f>
        <v>3013.330978</v>
      </c>
      <c r="X3" s="32"/>
      <c r="Y3" s="32">
        <v>1</v>
      </c>
      <c r="Z3" s="32">
        <v>0</v>
      </c>
      <c r="AA3" s="8">
        <v>6.39</v>
      </c>
      <c r="AB3" s="11">
        <v>1</v>
      </c>
      <c r="AC3" s="11"/>
      <c r="AD3" s="11">
        <v>1</v>
      </c>
      <c r="AE3" s="11">
        <v>0</v>
      </c>
      <c r="AF3" s="25">
        <v>3072.3946940000001</v>
      </c>
      <c r="AG3" s="25">
        <v>0.22</v>
      </c>
      <c r="AH3" s="12">
        <f t="shared" ref="AH3:AH67" si="0">+((1+AG3/100)^(252/21)-1)*100</f>
        <v>2.672179419659293</v>
      </c>
      <c r="AI3" s="11"/>
      <c r="AJ3" s="11">
        <v>1</v>
      </c>
      <c r="AK3" s="11">
        <v>0</v>
      </c>
      <c r="AN3" s="13">
        <f>+C2</f>
        <v>44788</v>
      </c>
    </row>
    <row r="4" spans="1:44" x14ac:dyDescent="0.3">
      <c r="A4">
        <f>+A3+1</f>
        <v>2</v>
      </c>
      <c r="B4" s="7">
        <v>43234</v>
      </c>
      <c r="C4" s="40">
        <f>VLOOKUP(B4,'Base NTN-B Princ 2019'!A:B,2,FALSE)*100</f>
        <v>2</v>
      </c>
      <c r="D4" s="25">
        <v>3012.7187060000001</v>
      </c>
      <c r="E4" s="25">
        <v>0</v>
      </c>
      <c r="F4" s="26">
        <f t="shared" ref="F4:F67" si="1">+(F3*(1+AC3/100))+E4</f>
        <v>0</v>
      </c>
      <c r="G4" s="26">
        <f t="shared" ref="G4:G67" si="2">+D4+E4</f>
        <v>3012.7187060000001</v>
      </c>
      <c r="H4" s="10">
        <f>+(G4/D3-1)*100</f>
        <v>-2.0318776943850647E-2</v>
      </c>
      <c r="I4" s="9">
        <f>+(1+H4/100)*I3</f>
        <v>0.99979681223056149</v>
      </c>
      <c r="J4" s="10">
        <f>+(I4-1)*100</f>
        <v>-2.0318776943850647E-2</v>
      </c>
      <c r="K4" s="31">
        <f>+D4+F4</f>
        <v>3012.7187060000001</v>
      </c>
      <c r="L4" s="33">
        <f>+(K4/K3-1)*100</f>
        <v>-2.0318776943850647E-2</v>
      </c>
      <c r="M4" s="32">
        <f>+(1+L4/100)*M3</f>
        <v>0.99979681223056149</v>
      </c>
      <c r="N4" s="33">
        <f>+(M4-1)*100</f>
        <v>-2.0318776943850647E-2</v>
      </c>
      <c r="O4" s="40">
        <v>1.96</v>
      </c>
      <c r="P4" s="25">
        <v>3013.895563</v>
      </c>
      <c r="Q4" s="25">
        <v>0</v>
      </c>
      <c r="R4" s="26">
        <f t="shared" ref="R4:R67" si="3">+(R3*(1+AQ3/100))+Q4</f>
        <v>0</v>
      </c>
      <c r="S4" s="26">
        <f t="shared" ref="S4:S67" si="4">+P4+Q4</f>
        <v>3013.895563</v>
      </c>
      <c r="T4" s="10">
        <f>+(S4/P3-1)*100</f>
        <v>1.8736242521044666E-2</v>
      </c>
      <c r="U4" s="9">
        <f>+(1+T4/100)*U3</f>
        <v>1.0001873624252104</v>
      </c>
      <c r="V4" s="10">
        <f>+(U4-1)*100</f>
        <v>1.8736242521044666E-2</v>
      </c>
      <c r="W4" s="31">
        <f>+P4+R4</f>
        <v>3013.895563</v>
      </c>
      <c r="X4" s="33">
        <f>+(W4/W3-1)*100</f>
        <v>1.8736242521044666E-2</v>
      </c>
      <c r="Y4" s="32">
        <f>+(1+X4/100)*Y3</f>
        <v>1.0001873624252104</v>
      </c>
      <c r="Z4" s="33">
        <f>+(Y4-1)*100</f>
        <v>1.8736242521044666E-2</v>
      </c>
      <c r="AA4" s="8">
        <v>6.39</v>
      </c>
      <c r="AB4" s="11">
        <f t="shared" ref="AB4:AB67" si="5">+((AA3/100+1)^(1/252))*AB3</f>
        <v>1.0002458294235628</v>
      </c>
      <c r="AC4" s="12">
        <f>+(AB4/AB3-1)*100</f>
        <v>2.4582942356277115E-2</v>
      </c>
      <c r="AD4" s="11">
        <f>+(1+AC4/100)*AD3</f>
        <v>1.0002458294235628</v>
      </c>
      <c r="AE4" s="12">
        <f>+(AD4-1)*100</f>
        <v>2.4582942356277115E-2</v>
      </c>
      <c r="AF4" s="25">
        <v>3072.7322399999998</v>
      </c>
      <c r="AG4" s="25">
        <v>0.22</v>
      </c>
      <c r="AH4" s="12">
        <f t="shared" si="0"/>
        <v>2.672179419659293</v>
      </c>
      <c r="AI4" s="12">
        <f>+(AF4/AF3-1)*100</f>
        <v>1.0986413974056752E-2</v>
      </c>
      <c r="AJ4" s="12">
        <f>+(1+AI4/100)*AJ3</f>
        <v>1.0001098641397406</v>
      </c>
      <c r="AK4" s="12">
        <f>+(AJ4-1)*100</f>
        <v>1.0986413974056752E-2</v>
      </c>
      <c r="AN4" s="9" t="s">
        <v>8</v>
      </c>
      <c r="AO4" s="19">
        <v>43231</v>
      </c>
    </row>
    <row r="5" spans="1:44" x14ac:dyDescent="0.3">
      <c r="A5">
        <f t="shared" ref="A5:A68" si="6">+A4+1</f>
        <v>3</v>
      </c>
      <c r="B5" s="7">
        <v>43235</v>
      </c>
      <c r="C5" s="40">
        <f>VLOOKUP(B5,'Base NTN-B Princ 2019'!A:B,2,FALSE)*100</f>
        <v>2.08</v>
      </c>
      <c r="D5" s="25">
        <v>3010.9415709999998</v>
      </c>
      <c r="E5" s="25">
        <v>0</v>
      </c>
      <c r="F5" s="26">
        <f t="shared" si="1"/>
        <v>0</v>
      </c>
      <c r="G5" s="26">
        <f t="shared" si="2"/>
        <v>3010.9415709999998</v>
      </c>
      <c r="H5" s="10">
        <f t="shared" ref="H5:H68" si="7">+(G5/D4-1)*100</f>
        <v>-5.8987750713701548E-2</v>
      </c>
      <c r="I5" s="9">
        <f t="shared" ref="I5:I68" si="8">+(1+H5/100)*I4</f>
        <v>0.99920705457931935</v>
      </c>
      <c r="J5" s="10">
        <f t="shared" ref="J5:J68" si="9">+(I5-1)*100</f>
        <v>-7.9294542068064633E-2</v>
      </c>
      <c r="K5" s="31">
        <f t="shared" ref="K5:K68" si="10">+D5+F5</f>
        <v>3010.9415709999998</v>
      </c>
      <c r="L5" s="33">
        <f t="shared" ref="L5:L68" si="11">+(K5/K4-1)*100</f>
        <v>-5.8987750713701548E-2</v>
      </c>
      <c r="M5" s="32">
        <f t="shared" ref="M5:M68" si="12">+(1+L5/100)*M4</f>
        <v>0.99920705457931935</v>
      </c>
      <c r="N5" s="33">
        <f t="shared" ref="N5:N68" si="13">+(M5-1)*100</f>
        <v>-7.9294542068064633E-2</v>
      </c>
      <c r="O5" s="40">
        <v>1.96</v>
      </c>
      <c r="P5" s="25">
        <v>3014.457163</v>
      </c>
      <c r="Q5" s="25">
        <v>0</v>
      </c>
      <c r="R5" s="26">
        <f t="shared" si="3"/>
        <v>0</v>
      </c>
      <c r="S5" s="26">
        <f t="shared" si="4"/>
        <v>3014.457163</v>
      </c>
      <c r="T5" s="10">
        <f t="shared" ref="T5:T68" si="14">+(S5/P4-1)*100</f>
        <v>1.8633691455494095E-2</v>
      </c>
      <c r="U5" s="9">
        <f t="shared" ref="U5:U68" si="15">+(1+T5/100)*U4</f>
        <v>1.0003737342523016</v>
      </c>
      <c r="V5" s="10">
        <f t="shared" ref="V5:V68" si="16">+(U5-1)*100</f>
        <v>3.7373425230158297E-2</v>
      </c>
      <c r="W5" s="31">
        <f t="shared" ref="W5:W68" si="17">+P5+R5</f>
        <v>3014.457163</v>
      </c>
      <c r="X5" s="33">
        <f t="shared" ref="X5:X68" si="18">+(W5/W4-1)*100</f>
        <v>1.8633691455494095E-2</v>
      </c>
      <c r="Y5" s="32">
        <f t="shared" ref="Y5:Y68" si="19">+(1+X5/100)*Y4</f>
        <v>1.0003737342523016</v>
      </c>
      <c r="Z5" s="33">
        <f t="shared" ref="Z5:Z68" si="20">+(Y5-1)*100</f>
        <v>3.7373425230158297E-2</v>
      </c>
      <c r="AA5" s="8">
        <v>6.39</v>
      </c>
      <c r="AB5" s="11">
        <f t="shared" si="5"/>
        <v>1.0004917192792311</v>
      </c>
      <c r="AC5" s="12">
        <f t="shared" ref="AC5:AC68" si="21">+(AB5/AB4-1)*100</f>
        <v>2.4582942356277115E-2</v>
      </c>
      <c r="AD5" s="11">
        <f t="shared" ref="AD5:AD68" si="22">+(1+AC5/100)*AD4</f>
        <v>1.0004917192792311</v>
      </c>
      <c r="AE5" s="12">
        <f t="shared" ref="AE5:AE68" si="23">+(AD5-1)*100</f>
        <v>4.9171927923108427E-2</v>
      </c>
      <c r="AF5" s="25">
        <v>3073.0698240000002</v>
      </c>
      <c r="AG5" s="25">
        <v>0.22</v>
      </c>
      <c r="AH5" s="12">
        <f t="shared" si="0"/>
        <v>2.672179419659293</v>
      </c>
      <c r="AI5" s="12">
        <f t="shared" ref="AI5:AI68" si="24">+(AF5/AF4-1)*100</f>
        <v>1.098644377814928E-2</v>
      </c>
      <c r="AJ5" s="12">
        <f t="shared" ref="AJ5:AJ68" si="25">+(1+AI5/100)*AJ4</f>
        <v>1.000219740647684</v>
      </c>
      <c r="AK5" s="12">
        <f t="shared" ref="AK5:AK68" si="26">+(AJ5-1)*100</f>
        <v>2.1974064768404133E-2</v>
      </c>
      <c r="AN5" s="9" t="s">
        <v>9</v>
      </c>
      <c r="AO5" s="19">
        <v>43600</v>
      </c>
    </row>
    <row r="6" spans="1:44" x14ac:dyDescent="0.3">
      <c r="A6">
        <f t="shared" si="6"/>
        <v>4</v>
      </c>
      <c r="B6" s="7">
        <v>43236</v>
      </c>
      <c r="C6" s="40">
        <f>VLOOKUP(B6,'Base NTN-B Princ 2019'!A:B,2,FALSE)*100</f>
        <v>2.0299999999999998</v>
      </c>
      <c r="D6" s="25">
        <v>3013.152904</v>
      </c>
      <c r="E6" s="25">
        <v>0</v>
      </c>
      <c r="F6" s="26">
        <f t="shared" si="1"/>
        <v>0</v>
      </c>
      <c r="G6" s="26">
        <f t="shared" si="2"/>
        <v>3013.152904</v>
      </c>
      <c r="H6" s="10">
        <f t="shared" si="7"/>
        <v>7.3443238530379595E-2</v>
      </c>
      <c r="I6" s="9">
        <f t="shared" si="8"/>
        <v>0.99994090459982643</v>
      </c>
      <c r="J6" s="10">
        <f t="shared" si="9"/>
        <v>-5.9095400173569956E-3</v>
      </c>
      <c r="K6" s="31">
        <f t="shared" si="10"/>
        <v>3013.152904</v>
      </c>
      <c r="L6" s="33">
        <f t="shared" si="11"/>
        <v>7.3443238530379595E-2</v>
      </c>
      <c r="M6" s="32">
        <f t="shared" si="12"/>
        <v>0.99994090459982643</v>
      </c>
      <c r="N6" s="33">
        <f t="shared" si="13"/>
        <v>-5.9095400173569956E-3</v>
      </c>
      <c r="O6" s="40">
        <v>1.96</v>
      </c>
      <c r="P6" s="25">
        <v>3015.1968379999998</v>
      </c>
      <c r="Q6" s="25">
        <v>0</v>
      </c>
      <c r="R6" s="26">
        <f t="shared" si="3"/>
        <v>0</v>
      </c>
      <c r="S6" s="26">
        <f t="shared" si="4"/>
        <v>3015.1968379999998</v>
      </c>
      <c r="T6" s="10">
        <f t="shared" si="14"/>
        <v>2.4537585376194215E-2</v>
      </c>
      <c r="U6" s="9">
        <f t="shared" si="15"/>
        <v>1.0006192018114248</v>
      </c>
      <c r="V6" s="10">
        <f t="shared" si="16"/>
        <v>6.1920181142482988E-2</v>
      </c>
      <c r="W6" s="31">
        <f t="shared" si="17"/>
        <v>3015.1968379999998</v>
      </c>
      <c r="X6" s="33">
        <f t="shared" si="18"/>
        <v>2.4537585376194215E-2</v>
      </c>
      <c r="Y6" s="32">
        <f t="shared" si="19"/>
        <v>1.0006192018114248</v>
      </c>
      <c r="Z6" s="33">
        <f t="shared" si="20"/>
        <v>6.1920181142482988E-2</v>
      </c>
      <c r="AA6" s="8">
        <v>6.39</v>
      </c>
      <c r="AB6" s="11">
        <f t="shared" si="5"/>
        <v>1.0007376695818608</v>
      </c>
      <c r="AC6" s="12">
        <f t="shared" si="21"/>
        <v>2.4582942356277115E-2</v>
      </c>
      <c r="AD6" s="11">
        <f t="shared" si="22"/>
        <v>1.0007376695818608</v>
      </c>
      <c r="AE6" s="12">
        <f t="shared" si="23"/>
        <v>7.3766958186083365E-2</v>
      </c>
      <c r="AF6" s="25">
        <v>3073.5857470000001</v>
      </c>
      <c r="AG6" s="25">
        <v>0.37</v>
      </c>
      <c r="AH6" s="12">
        <f t="shared" si="0"/>
        <v>4.531477698255304</v>
      </c>
      <c r="AI6" s="12">
        <f t="shared" si="24"/>
        <v>1.678852188682356E-2</v>
      </c>
      <c r="AJ6" s="12">
        <f t="shared" si="25"/>
        <v>1.000387662757759</v>
      </c>
      <c r="AK6" s="12">
        <f t="shared" si="26"/>
        <v>3.8766275775903303E-2</v>
      </c>
      <c r="AP6" s="34" t="s">
        <v>29</v>
      </c>
      <c r="AR6" s="48" t="s">
        <v>40</v>
      </c>
    </row>
    <row r="7" spans="1:44" x14ac:dyDescent="0.3">
      <c r="A7">
        <f t="shared" si="6"/>
        <v>5</v>
      </c>
      <c r="B7" s="7">
        <v>43237</v>
      </c>
      <c r="C7" s="40">
        <f>VLOOKUP(B7,'Base NTN-B Princ 2019'!A:B,2,FALSE)*100</f>
        <v>2.1800000000000002</v>
      </c>
      <c r="D7" s="25">
        <v>3009.5456210000002</v>
      </c>
      <c r="E7" s="25">
        <v>0</v>
      </c>
      <c r="F7" s="26">
        <f t="shared" si="1"/>
        <v>0</v>
      </c>
      <c r="G7" s="26">
        <f t="shared" si="2"/>
        <v>3009.5456210000002</v>
      </c>
      <c r="H7" s="10">
        <f t="shared" si="7"/>
        <v>-0.11971788737342726</v>
      </c>
      <c r="I7" s="9">
        <f t="shared" si="8"/>
        <v>0.9987437964738568</v>
      </c>
      <c r="J7" s="10">
        <f t="shared" si="9"/>
        <v>-0.12562035261431959</v>
      </c>
      <c r="K7" s="31">
        <f t="shared" si="10"/>
        <v>3009.5456210000002</v>
      </c>
      <c r="L7" s="33">
        <f t="shared" si="11"/>
        <v>-0.11971788737342726</v>
      </c>
      <c r="M7" s="32">
        <f t="shared" si="12"/>
        <v>0.9987437964738568</v>
      </c>
      <c r="N7" s="33">
        <f t="shared" si="13"/>
        <v>-0.12562035261431959</v>
      </c>
      <c r="O7" s="40">
        <v>1.96</v>
      </c>
      <c r="P7" s="25">
        <v>3015.936678</v>
      </c>
      <c r="Q7" s="25">
        <v>0</v>
      </c>
      <c r="R7" s="26">
        <f t="shared" si="3"/>
        <v>0</v>
      </c>
      <c r="S7" s="26">
        <f t="shared" si="4"/>
        <v>3015.936678</v>
      </c>
      <c r="T7" s="10">
        <f t="shared" si="14"/>
        <v>2.4537038201821737E-2</v>
      </c>
      <c r="U7" s="9">
        <f t="shared" si="15"/>
        <v>1.0008647241272282</v>
      </c>
      <c r="V7" s="10">
        <f t="shared" si="16"/>
        <v>8.6472412722815584E-2</v>
      </c>
      <c r="W7" s="31">
        <f t="shared" si="17"/>
        <v>3015.936678</v>
      </c>
      <c r="X7" s="33">
        <f t="shared" si="18"/>
        <v>2.4537038201821737E-2</v>
      </c>
      <c r="Y7" s="32">
        <f t="shared" si="19"/>
        <v>1.0008647241272282</v>
      </c>
      <c r="Z7" s="33">
        <f t="shared" si="20"/>
        <v>8.6472412722815584E-2</v>
      </c>
      <c r="AA7" s="8">
        <v>6.39</v>
      </c>
      <c r="AB7" s="11">
        <f t="shared" si="5"/>
        <v>1.0009836803463117</v>
      </c>
      <c r="AC7" s="12">
        <f t="shared" si="21"/>
        <v>2.4582942356277115E-2</v>
      </c>
      <c r="AD7" s="11">
        <f t="shared" si="22"/>
        <v>1.0009836803463117</v>
      </c>
      <c r="AE7" s="12">
        <f t="shared" si="23"/>
        <v>9.8368034631168833E-2</v>
      </c>
      <c r="AF7" s="25">
        <v>3074.1017579999998</v>
      </c>
      <c r="AG7" s="25">
        <v>0.37</v>
      </c>
      <c r="AH7" s="12">
        <f t="shared" si="0"/>
        <v>4.531477698255304</v>
      </c>
      <c r="AI7" s="12">
        <f t="shared" si="24"/>
        <v>1.6788566920689085E-2</v>
      </c>
      <c r="AJ7" s="12">
        <f t="shared" si="25"/>
        <v>1.0005556135099873</v>
      </c>
      <c r="AK7" s="12">
        <f t="shared" si="26"/>
        <v>5.5561350998734049E-2</v>
      </c>
      <c r="AN7" s="20" t="s">
        <v>10</v>
      </c>
      <c r="AO7" s="10">
        <f>((VLOOKUP(AO5,B:AE,8,FALSE)/VLOOKUP(AO4,B:AE,8,FALSE))-1)*100</f>
        <v>7.0209361183555252</v>
      </c>
      <c r="AP7" s="10">
        <f>((VLOOKUP(AO5,B:AE,12,FALSE)/VLOOKUP(AO4,B:AE,12,FALSE))-1)*100</f>
        <v>7.0209361183555252</v>
      </c>
      <c r="AR7" s="49">
        <f>+(((1+AO7/100)/(1+AO8/100))-1)*100</f>
        <v>1.9600806028682527</v>
      </c>
    </row>
    <row r="8" spans="1:44" x14ac:dyDescent="0.3">
      <c r="A8">
        <f t="shared" si="6"/>
        <v>6</v>
      </c>
      <c r="B8" s="7">
        <v>43238</v>
      </c>
      <c r="C8" s="40">
        <f>VLOOKUP(B8,'Base NTN-B Princ 2019'!A:B,2,FALSE)*100</f>
        <v>2.35</v>
      </c>
      <c r="D8" s="25">
        <v>3005.4051319999999</v>
      </c>
      <c r="E8" s="25">
        <v>0</v>
      </c>
      <c r="F8" s="26">
        <f t="shared" si="1"/>
        <v>0</v>
      </c>
      <c r="G8" s="26">
        <f t="shared" si="2"/>
        <v>3005.4051319999999</v>
      </c>
      <c r="H8" s="10">
        <f t="shared" si="7"/>
        <v>-0.13757854245866064</v>
      </c>
      <c r="I8" s="9">
        <f t="shared" si="8"/>
        <v>0.99736973931577177</v>
      </c>
      <c r="J8" s="10">
        <f t="shared" si="9"/>
        <v>-0.2630260684228225</v>
      </c>
      <c r="K8" s="31">
        <f t="shared" si="10"/>
        <v>3005.4051319999999</v>
      </c>
      <c r="L8" s="33">
        <f t="shared" si="11"/>
        <v>-0.13757854245866064</v>
      </c>
      <c r="M8" s="32">
        <f t="shared" si="12"/>
        <v>0.99736973931577177</v>
      </c>
      <c r="N8" s="33">
        <f t="shared" si="13"/>
        <v>-0.2630260684228225</v>
      </c>
      <c r="O8" s="40">
        <v>1.96</v>
      </c>
      <c r="P8" s="25">
        <v>3016.6736059999998</v>
      </c>
      <c r="Q8" s="25">
        <v>0</v>
      </c>
      <c r="R8" s="26">
        <f t="shared" si="3"/>
        <v>0</v>
      </c>
      <c r="S8" s="26">
        <f t="shared" si="4"/>
        <v>3016.6736059999998</v>
      </c>
      <c r="T8" s="10">
        <f t="shared" si="14"/>
        <v>2.4434465264988603E-2</v>
      </c>
      <c r="U8" s="9">
        <f t="shared" si="15"/>
        <v>1.0011092800705945</v>
      </c>
      <c r="V8" s="10">
        <f t="shared" si="16"/>
        <v>0.11092800705945205</v>
      </c>
      <c r="W8" s="31">
        <f t="shared" si="17"/>
        <v>3016.6736059999998</v>
      </c>
      <c r="X8" s="33">
        <f t="shared" si="18"/>
        <v>2.4434465264988603E-2</v>
      </c>
      <c r="Y8" s="32">
        <f t="shared" si="19"/>
        <v>1.0011092800705945</v>
      </c>
      <c r="Z8" s="33">
        <f t="shared" si="20"/>
        <v>0.11092800705945205</v>
      </c>
      <c r="AA8" s="8">
        <v>6.39</v>
      </c>
      <c r="AB8" s="11">
        <f t="shared" si="5"/>
        <v>1.0012297515874469</v>
      </c>
      <c r="AC8" s="12">
        <f t="shared" si="21"/>
        <v>2.4582942356277115E-2</v>
      </c>
      <c r="AD8" s="11">
        <f t="shared" si="22"/>
        <v>1.0012297515874469</v>
      </c>
      <c r="AE8" s="12">
        <f t="shared" si="23"/>
        <v>0.12297515874468701</v>
      </c>
      <c r="AF8" s="25">
        <v>3074.617855</v>
      </c>
      <c r="AG8" s="25">
        <v>0.37</v>
      </c>
      <c r="AH8" s="12">
        <f t="shared" si="0"/>
        <v>4.531477698255304</v>
      </c>
      <c r="AI8" s="12">
        <f t="shared" si="24"/>
        <v>1.6788546399193471E-2</v>
      </c>
      <c r="AJ8" s="12">
        <f t="shared" si="25"/>
        <v>1.0007235922534112</v>
      </c>
      <c r="AK8" s="12">
        <f t="shared" si="26"/>
        <v>7.2359225341123157E-2</v>
      </c>
      <c r="AN8" s="41" t="s">
        <v>32</v>
      </c>
      <c r="AO8" s="42">
        <f>(((VLOOKUP(AO5,B:AK,31,FALSE)/VLOOKUP(AO4,B:AK,31,FALSE))-1)*100)</f>
        <v>4.963565628394484</v>
      </c>
      <c r="AP8" s="42">
        <f>+AO8</f>
        <v>4.963565628394484</v>
      </c>
    </row>
    <row r="9" spans="1:44" x14ac:dyDescent="0.3">
      <c r="A9">
        <f t="shared" si="6"/>
        <v>7</v>
      </c>
      <c r="B9" s="7">
        <v>43241</v>
      </c>
      <c r="C9" s="40">
        <f>VLOOKUP(B9,'Base NTN-B Princ 2019'!A:B,2,FALSE)*100</f>
        <v>2.37</v>
      </c>
      <c r="D9" s="25">
        <v>3005.6144829999998</v>
      </c>
      <c r="E9" s="25">
        <v>0</v>
      </c>
      <c r="F9" s="26">
        <f t="shared" si="1"/>
        <v>0</v>
      </c>
      <c r="G9" s="26">
        <f t="shared" si="2"/>
        <v>3005.6144829999998</v>
      </c>
      <c r="H9" s="10">
        <f t="shared" si="7"/>
        <v>6.9658162811681024E-3</v>
      </c>
      <c r="I9" s="9">
        <f t="shared" si="8"/>
        <v>0.99743921425945647</v>
      </c>
      <c r="J9" s="10">
        <f t="shared" si="9"/>
        <v>-0.25607857405435253</v>
      </c>
      <c r="K9" s="31">
        <f t="shared" si="10"/>
        <v>3005.6144829999998</v>
      </c>
      <c r="L9" s="33">
        <f t="shared" si="11"/>
        <v>6.9658162811681024E-3</v>
      </c>
      <c r="M9" s="32">
        <f t="shared" si="12"/>
        <v>0.99743921425945647</v>
      </c>
      <c r="N9" s="33">
        <f t="shared" si="13"/>
        <v>-0.25607857405435253</v>
      </c>
      <c r="O9" s="40">
        <v>1.96</v>
      </c>
      <c r="P9" s="25">
        <v>3017.4137730000002</v>
      </c>
      <c r="Q9" s="25">
        <v>0</v>
      </c>
      <c r="R9" s="26">
        <f t="shared" si="3"/>
        <v>0</v>
      </c>
      <c r="S9" s="26">
        <f t="shared" si="4"/>
        <v>3017.4137730000002</v>
      </c>
      <c r="T9" s="10">
        <f t="shared" si="14"/>
        <v>2.4535866211317092E-2</v>
      </c>
      <c r="U9" s="9">
        <f t="shared" si="15"/>
        <v>1.0013549109041817</v>
      </c>
      <c r="V9" s="10">
        <f t="shared" si="16"/>
        <v>0.13549109041817164</v>
      </c>
      <c r="W9" s="31">
        <f t="shared" si="17"/>
        <v>3017.4137730000002</v>
      </c>
      <c r="X9" s="33">
        <f t="shared" si="18"/>
        <v>2.4535866211317092E-2</v>
      </c>
      <c r="Y9" s="32">
        <f t="shared" si="19"/>
        <v>1.0013549109041817</v>
      </c>
      <c r="Z9" s="33">
        <f t="shared" si="20"/>
        <v>0.13549109041817164</v>
      </c>
      <c r="AA9" s="8">
        <v>6.39</v>
      </c>
      <c r="AB9" s="11">
        <f t="shared" si="5"/>
        <v>1.0014758833201336</v>
      </c>
      <c r="AC9" s="12">
        <f t="shared" si="21"/>
        <v>2.4582942356277115E-2</v>
      </c>
      <c r="AD9" s="11">
        <f t="shared" si="22"/>
        <v>1.0014758833201336</v>
      </c>
      <c r="AE9" s="12">
        <f t="shared" si="23"/>
        <v>0.14758833201335975</v>
      </c>
      <c r="AF9" s="25">
        <v>3075.134039</v>
      </c>
      <c r="AG9" s="25">
        <v>0.37</v>
      </c>
      <c r="AH9" s="12">
        <f t="shared" si="0"/>
        <v>4.531477698255304</v>
      </c>
      <c r="AI9" s="12">
        <f t="shared" si="24"/>
        <v>1.6788557939340087E-2</v>
      </c>
      <c r="AJ9" s="12">
        <f t="shared" si="25"/>
        <v>1.0008915993135092</v>
      </c>
      <c r="AK9" s="12">
        <f t="shared" si="26"/>
        <v>8.9159931350923927E-2</v>
      </c>
      <c r="AN9" s="20" t="s">
        <v>6</v>
      </c>
      <c r="AO9" s="10">
        <f>(((VLOOKUP(AO5,B:AK,27,FALSE)/VLOOKUP(AO4,B:AK,27,FALSE))-1)*100)</f>
        <v>6.3960713164804783</v>
      </c>
      <c r="AP9" s="10">
        <f>+AO9</f>
        <v>6.3960713164804783</v>
      </c>
      <c r="AR9" s="49">
        <f>+(((1+AO9/100)/(1+AO8/100))-1)*100</f>
        <v>1.3647646966925109</v>
      </c>
    </row>
    <row r="10" spans="1:44" x14ac:dyDescent="0.3">
      <c r="A10">
        <f t="shared" si="6"/>
        <v>8</v>
      </c>
      <c r="B10" s="7">
        <v>43242</v>
      </c>
      <c r="C10" s="40">
        <f>VLOOKUP(B10,'Base NTN-B Princ 2019'!A:B,2,FALSE)*100</f>
        <v>2.48</v>
      </c>
      <c r="D10" s="25">
        <v>3003.2618040000002</v>
      </c>
      <c r="E10" s="25">
        <v>0</v>
      </c>
      <c r="F10" s="26">
        <f t="shared" si="1"/>
        <v>0</v>
      </c>
      <c r="G10" s="26">
        <f t="shared" si="2"/>
        <v>3003.2618040000002</v>
      </c>
      <c r="H10" s="10">
        <f t="shared" si="7"/>
        <v>-7.8276139980915094E-2</v>
      </c>
      <c r="I10" s="9">
        <f t="shared" si="8"/>
        <v>0.99665845734387826</v>
      </c>
      <c r="J10" s="10">
        <f t="shared" si="9"/>
        <v>-0.33415426561217432</v>
      </c>
      <c r="K10" s="31">
        <f t="shared" si="10"/>
        <v>3003.2618040000002</v>
      </c>
      <c r="L10" s="33">
        <f t="shared" si="11"/>
        <v>-7.8276139980915094E-2</v>
      </c>
      <c r="M10" s="32">
        <f t="shared" si="12"/>
        <v>0.99665845734387826</v>
      </c>
      <c r="N10" s="33">
        <f t="shared" si="13"/>
        <v>-0.33415426561217432</v>
      </c>
      <c r="O10" s="40">
        <v>1.96</v>
      </c>
      <c r="P10" s="25">
        <v>3018.1510269999999</v>
      </c>
      <c r="Q10" s="25">
        <v>0</v>
      </c>
      <c r="R10" s="26">
        <f t="shared" si="3"/>
        <v>0</v>
      </c>
      <c r="S10" s="26">
        <f t="shared" si="4"/>
        <v>3018.1510269999999</v>
      </c>
      <c r="T10" s="10">
        <f t="shared" si="14"/>
        <v>2.4433307973747986E-2</v>
      </c>
      <c r="U10" s="9">
        <f t="shared" si="15"/>
        <v>1.0015995750334732</v>
      </c>
      <c r="V10" s="10">
        <f t="shared" si="16"/>
        <v>0.15995750334731884</v>
      </c>
      <c r="W10" s="31">
        <f t="shared" si="17"/>
        <v>3018.1510269999999</v>
      </c>
      <c r="X10" s="33">
        <f t="shared" si="18"/>
        <v>2.4433307973747986E-2</v>
      </c>
      <c r="Y10" s="32">
        <f t="shared" si="19"/>
        <v>1.0015995750334732</v>
      </c>
      <c r="Z10" s="33">
        <f t="shared" si="20"/>
        <v>0.15995750334731884</v>
      </c>
      <c r="AA10" s="8">
        <v>6.39</v>
      </c>
      <c r="AB10" s="11">
        <f t="shared" si="5"/>
        <v>1.0017220755592422</v>
      </c>
      <c r="AC10" s="12">
        <f t="shared" si="21"/>
        <v>2.4582942356277115E-2</v>
      </c>
      <c r="AD10" s="11">
        <f t="shared" si="22"/>
        <v>1.0017220755592422</v>
      </c>
      <c r="AE10" s="12">
        <f t="shared" si="23"/>
        <v>0.17220755592421977</v>
      </c>
      <c r="AF10" s="25">
        <v>3075.65031</v>
      </c>
      <c r="AG10" s="25">
        <v>0.37</v>
      </c>
      <c r="AH10" s="12">
        <f t="shared" si="0"/>
        <v>4.531477698255304</v>
      </c>
      <c r="AI10" s="12">
        <f t="shared" si="24"/>
        <v>1.6788569000647513E-2</v>
      </c>
      <c r="AJ10" s="12">
        <f t="shared" si="25"/>
        <v>1.0010596346902816</v>
      </c>
      <c r="AK10" s="12">
        <f t="shared" si="26"/>
        <v>0.10596346902815856</v>
      </c>
      <c r="AN10" s="20" t="s">
        <v>12</v>
      </c>
      <c r="AO10" s="10">
        <f>+AO7/AO9*100</f>
        <v>109.76950960920315</v>
      </c>
      <c r="AP10" s="10">
        <f>+AP7/AP9*100</f>
        <v>109.76950960920315</v>
      </c>
    </row>
    <row r="11" spans="1:44" x14ac:dyDescent="0.3">
      <c r="A11">
        <f t="shared" si="6"/>
        <v>9</v>
      </c>
      <c r="B11" s="7">
        <v>43243</v>
      </c>
      <c r="C11" s="40">
        <f>VLOOKUP(B11,'Base NTN-B Princ 2019'!A:B,2,FALSE)*100</f>
        <v>2.4700000000000002</v>
      </c>
      <c r="D11" s="25">
        <v>3004.3412509999998</v>
      </c>
      <c r="E11" s="25">
        <v>0</v>
      </c>
      <c r="F11" s="26">
        <f t="shared" si="1"/>
        <v>0</v>
      </c>
      <c r="G11" s="26">
        <f t="shared" si="2"/>
        <v>3004.3412509999998</v>
      </c>
      <c r="H11" s="10">
        <f t="shared" si="7"/>
        <v>3.5942487550100211E-2</v>
      </c>
      <c r="I11" s="9">
        <f t="shared" si="8"/>
        <v>0.99701668118582609</v>
      </c>
      <c r="J11" s="10">
        <f t="shared" si="9"/>
        <v>-0.29833188141739075</v>
      </c>
      <c r="K11" s="31">
        <f t="shared" si="10"/>
        <v>3004.3412509999998</v>
      </c>
      <c r="L11" s="33">
        <f t="shared" si="11"/>
        <v>3.5942487550100211E-2</v>
      </c>
      <c r="M11" s="32">
        <f t="shared" si="12"/>
        <v>0.99701668118582609</v>
      </c>
      <c r="N11" s="33">
        <f t="shared" si="13"/>
        <v>-0.29833188141739075</v>
      </c>
      <c r="O11" s="40">
        <v>1.96</v>
      </c>
      <c r="P11" s="25">
        <v>3018.8915189999998</v>
      </c>
      <c r="Q11" s="25">
        <v>0</v>
      </c>
      <c r="R11" s="26">
        <f t="shared" si="3"/>
        <v>0</v>
      </c>
      <c r="S11" s="26">
        <f t="shared" si="4"/>
        <v>3018.8915189999998</v>
      </c>
      <c r="T11" s="10">
        <f t="shared" si="14"/>
        <v>2.4534623793681654E-2</v>
      </c>
      <c r="U11" s="9">
        <f t="shared" si="15"/>
        <v>1.0018453137211267</v>
      </c>
      <c r="V11" s="10">
        <f t="shared" si="16"/>
        <v>0.1845313721126729</v>
      </c>
      <c r="W11" s="31">
        <f t="shared" si="17"/>
        <v>3018.8915189999998</v>
      </c>
      <c r="X11" s="33">
        <f t="shared" si="18"/>
        <v>2.4534623793681654E-2</v>
      </c>
      <c r="Y11" s="32">
        <f t="shared" si="19"/>
        <v>1.0018453137211267</v>
      </c>
      <c r="Z11" s="33">
        <f t="shared" si="20"/>
        <v>0.1845313721126729</v>
      </c>
      <c r="AA11" s="8">
        <v>6.39</v>
      </c>
      <c r="AB11" s="11">
        <f t="shared" si="5"/>
        <v>1.001968328319647</v>
      </c>
      <c r="AC11" s="12">
        <f t="shared" si="21"/>
        <v>2.4582942356277115E-2</v>
      </c>
      <c r="AD11" s="11">
        <f t="shared" si="22"/>
        <v>1.001968328319647</v>
      </c>
      <c r="AE11" s="12">
        <f t="shared" si="23"/>
        <v>0.19683283196469947</v>
      </c>
      <c r="AF11" s="25">
        <v>3076.166667</v>
      </c>
      <c r="AG11" s="25">
        <v>0.37</v>
      </c>
      <c r="AH11" s="12">
        <f t="shared" si="0"/>
        <v>4.531477698255304</v>
      </c>
      <c r="AI11" s="12">
        <f t="shared" si="24"/>
        <v>1.6788547069901405E-2</v>
      </c>
      <c r="AJ11" s="12">
        <f t="shared" si="25"/>
        <v>1.0012276980582493</v>
      </c>
      <c r="AK11" s="12">
        <f t="shared" si="26"/>
        <v>0.12276980582492936</v>
      </c>
      <c r="AN11" s="20" t="s">
        <v>11</v>
      </c>
      <c r="AO11" s="10">
        <f>(((1+AO7/100)^(252/NETWORKDAYS(AO4,AO5-1,Feriados!$A$1:$A$936)))-1)*100</f>
        <v>7.0209361183555252</v>
      </c>
      <c r="AP11" s="10">
        <f>(((1+AP7/100)^(252/NETWORKDAYS(AO4,AO5-1,Feriados!$A$1:$A$936)))-1)*100</f>
        <v>7.0209361183555252</v>
      </c>
    </row>
    <row r="12" spans="1:44" x14ac:dyDescent="0.3">
      <c r="A12">
        <f t="shared" si="6"/>
        <v>10</v>
      </c>
      <c r="B12" s="7">
        <v>43244</v>
      </c>
      <c r="C12" s="40">
        <f>VLOOKUP(B12,'Base NTN-B Princ 2019'!A:B,2,FALSE)*100</f>
        <v>2.6</v>
      </c>
      <c r="D12" s="25">
        <v>3000.1316409999999</v>
      </c>
      <c r="E12" s="25">
        <v>0</v>
      </c>
      <c r="F12" s="26">
        <f t="shared" si="1"/>
        <v>0</v>
      </c>
      <c r="G12" s="26">
        <f t="shared" si="2"/>
        <v>3000.1316409999999</v>
      </c>
      <c r="H12" s="10">
        <f t="shared" si="7"/>
        <v>-0.14011757148422177</v>
      </c>
      <c r="I12" s="9">
        <f t="shared" si="8"/>
        <v>0.99561968562485592</v>
      </c>
      <c r="J12" s="10">
        <f t="shared" si="9"/>
        <v>-0.43803143751440787</v>
      </c>
      <c r="K12" s="31">
        <f t="shared" si="10"/>
        <v>3000.1316409999999</v>
      </c>
      <c r="L12" s="33">
        <f t="shared" si="11"/>
        <v>-0.14011757148422177</v>
      </c>
      <c r="M12" s="32">
        <f t="shared" si="12"/>
        <v>0.99561968562485592</v>
      </c>
      <c r="N12" s="33">
        <f t="shared" si="13"/>
        <v>-0.43803143751440787</v>
      </c>
      <c r="O12" s="40">
        <v>1.96</v>
      </c>
      <c r="P12" s="25">
        <v>3018.2883120000001</v>
      </c>
      <c r="Q12" s="25">
        <v>0</v>
      </c>
      <c r="R12" s="26">
        <f t="shared" si="3"/>
        <v>0</v>
      </c>
      <c r="S12" s="26">
        <f t="shared" si="4"/>
        <v>3018.2883120000001</v>
      </c>
      <c r="T12" s="10">
        <f t="shared" si="14"/>
        <v>-1.9981075709518681E-2</v>
      </c>
      <c r="U12" s="9">
        <f t="shared" si="15"/>
        <v>1.0016451342504999</v>
      </c>
      <c r="V12" s="10">
        <f t="shared" si="16"/>
        <v>0.16451342504999467</v>
      </c>
      <c r="W12" s="31">
        <f t="shared" si="17"/>
        <v>3018.2883120000001</v>
      </c>
      <c r="X12" s="33">
        <f t="shared" si="18"/>
        <v>-1.9981075709518681E-2</v>
      </c>
      <c r="Y12" s="32">
        <f t="shared" si="19"/>
        <v>1.0016451342504999</v>
      </c>
      <c r="Z12" s="33">
        <f t="shared" si="20"/>
        <v>0.16451342504999467</v>
      </c>
      <c r="AA12" s="8">
        <v>6.39</v>
      </c>
      <c r="AB12" s="11">
        <f t="shared" si="5"/>
        <v>1.0022146416162259</v>
      </c>
      <c r="AC12" s="12">
        <f t="shared" si="21"/>
        <v>2.4582942356277115E-2</v>
      </c>
      <c r="AD12" s="11">
        <f t="shared" si="22"/>
        <v>1.0022146416162259</v>
      </c>
      <c r="AE12" s="12">
        <f t="shared" si="23"/>
        <v>0.22146416162258653</v>
      </c>
      <c r="AF12" s="25">
        <v>3075.3169910000001</v>
      </c>
      <c r="AG12" s="25">
        <v>0.23</v>
      </c>
      <c r="AH12" s="12">
        <f t="shared" si="0"/>
        <v>2.7951830643242248</v>
      </c>
      <c r="AI12" s="12">
        <f t="shared" si="24"/>
        <v>-2.7621260223475996E-2</v>
      </c>
      <c r="AJ12" s="12">
        <f t="shared" si="25"/>
        <v>1.0009511463503391</v>
      </c>
      <c r="AK12" s="12">
        <f t="shared" si="26"/>
        <v>9.5114635033910488E-2</v>
      </c>
      <c r="AN12" s="20" t="s">
        <v>16</v>
      </c>
      <c r="AO12" s="10">
        <f>(((1+AO9/100)^(252/NETWORKDAYS(AO4,AO5-1,Feriados!$A$1:$A$936)))-1)*100</f>
        <v>6.3960713164804783</v>
      </c>
      <c r="AP12" s="10">
        <f>+AO12</f>
        <v>6.3960713164804783</v>
      </c>
    </row>
    <row r="13" spans="1:44" x14ac:dyDescent="0.3">
      <c r="A13">
        <f t="shared" si="6"/>
        <v>11</v>
      </c>
      <c r="B13" s="7">
        <v>43245</v>
      </c>
      <c r="C13" s="40">
        <f>VLOOKUP(B13,'Base NTN-B Princ 2019'!A:B,2,FALSE)*100</f>
        <v>2.59</v>
      </c>
      <c r="D13" s="25">
        <v>3001.0323939999998</v>
      </c>
      <c r="E13" s="25">
        <v>0</v>
      </c>
      <c r="F13" s="26">
        <f t="shared" si="1"/>
        <v>0</v>
      </c>
      <c r="G13" s="26">
        <f t="shared" si="2"/>
        <v>3001.0323939999998</v>
      </c>
      <c r="H13" s="10">
        <f t="shared" si="7"/>
        <v>3.0023782546417799E-2</v>
      </c>
      <c r="I13" s="9">
        <f t="shared" si="8"/>
        <v>0.99591860831425727</v>
      </c>
      <c r="J13" s="10">
        <f t="shared" si="9"/>
        <v>-0.40813916857427301</v>
      </c>
      <c r="K13" s="31">
        <f t="shared" si="10"/>
        <v>3001.0323939999998</v>
      </c>
      <c r="L13" s="33">
        <f t="shared" si="11"/>
        <v>3.0023782546417799E-2</v>
      </c>
      <c r="M13" s="32">
        <f t="shared" si="12"/>
        <v>0.99591860831425727</v>
      </c>
      <c r="N13" s="33">
        <f t="shared" si="13"/>
        <v>-0.40813916857427301</v>
      </c>
      <c r="O13" s="40">
        <v>1.96</v>
      </c>
      <c r="P13" s="25">
        <v>3018.8372629999999</v>
      </c>
      <c r="Q13" s="25">
        <v>0</v>
      </c>
      <c r="R13" s="26">
        <f t="shared" si="3"/>
        <v>0</v>
      </c>
      <c r="S13" s="26">
        <f t="shared" si="4"/>
        <v>3018.8372629999999</v>
      </c>
      <c r="T13" s="10">
        <f t="shared" si="14"/>
        <v>1.8187493812882316E-2</v>
      </c>
      <c r="U13" s="9">
        <f t="shared" si="15"/>
        <v>1.0018273083973188</v>
      </c>
      <c r="V13" s="10">
        <f t="shared" si="16"/>
        <v>0.18273083973188164</v>
      </c>
      <c r="W13" s="31">
        <f t="shared" si="17"/>
        <v>3018.8372629999999</v>
      </c>
      <c r="X13" s="33">
        <f t="shared" si="18"/>
        <v>1.8187493812882316E-2</v>
      </c>
      <c r="Y13" s="32">
        <f t="shared" si="19"/>
        <v>1.0018273083973188</v>
      </c>
      <c r="Z13" s="33">
        <f t="shared" si="20"/>
        <v>0.18273083973188164</v>
      </c>
      <c r="AA13" s="8">
        <v>6.39</v>
      </c>
      <c r="AB13" s="11">
        <f t="shared" si="5"/>
        <v>1.0024610154638605</v>
      </c>
      <c r="AC13" s="12">
        <f t="shared" si="21"/>
        <v>2.4582942356277115E-2</v>
      </c>
      <c r="AD13" s="11">
        <f t="shared" si="22"/>
        <v>1.0024610154638605</v>
      </c>
      <c r="AE13" s="12">
        <f t="shared" si="23"/>
        <v>0.24610154638604609</v>
      </c>
      <c r="AF13" s="25">
        <v>3075.6381489999999</v>
      </c>
      <c r="AG13" s="25">
        <v>0.23</v>
      </c>
      <c r="AH13" s="12">
        <f t="shared" si="0"/>
        <v>2.7951830643242248</v>
      </c>
      <c r="AI13" s="12">
        <f t="shared" si="24"/>
        <v>1.0443086060374362E-2</v>
      </c>
      <c r="AJ13" s="12">
        <f t="shared" si="25"/>
        <v>1.0010556765399747</v>
      </c>
      <c r="AK13" s="12">
        <f t="shared" si="26"/>
        <v>0.1055676539974737</v>
      </c>
      <c r="AN13" s="20" t="s">
        <v>13</v>
      </c>
      <c r="AO13" s="10">
        <f>MAX(J3:J255)</f>
        <v>7.0209361183555252</v>
      </c>
      <c r="AP13" s="10">
        <f>MAX(N3:N255)</f>
        <v>7.0209361183555252</v>
      </c>
    </row>
    <row r="14" spans="1:44" x14ac:dyDescent="0.3">
      <c r="A14">
        <f t="shared" si="6"/>
        <v>12</v>
      </c>
      <c r="B14" s="7">
        <v>43248</v>
      </c>
      <c r="C14" s="40">
        <f>VLOOKUP(B14,'Base NTN-B Princ 2019'!A:B,2,FALSE)*100</f>
        <v>2.56</v>
      </c>
      <c r="D14" s="25">
        <v>3002.4900510000002</v>
      </c>
      <c r="E14" s="25">
        <v>0</v>
      </c>
      <c r="F14" s="26">
        <f t="shared" si="1"/>
        <v>0</v>
      </c>
      <c r="G14" s="26">
        <f t="shared" si="2"/>
        <v>3002.4900510000002</v>
      </c>
      <c r="H14" s="10">
        <f t="shared" si="7"/>
        <v>4.8571851570633484E-2</v>
      </c>
      <c r="I14" s="9">
        <f t="shared" si="8"/>
        <v>0.99640234442245201</v>
      </c>
      <c r="J14" s="10">
        <f t="shared" si="9"/>
        <v>-0.35976555775479868</v>
      </c>
      <c r="K14" s="31">
        <f t="shared" si="10"/>
        <v>3002.4900510000002</v>
      </c>
      <c r="L14" s="33">
        <f t="shared" si="11"/>
        <v>4.8571851570633484E-2</v>
      </c>
      <c r="M14" s="32">
        <f t="shared" si="12"/>
        <v>0.99640234442245201</v>
      </c>
      <c r="N14" s="33">
        <f t="shared" si="13"/>
        <v>-0.35976555775479868</v>
      </c>
      <c r="O14" s="40">
        <v>1.96</v>
      </c>
      <c r="P14" s="25">
        <v>3019.3862949999998</v>
      </c>
      <c r="Q14" s="25">
        <v>0</v>
      </c>
      <c r="R14" s="26">
        <f t="shared" si="3"/>
        <v>0</v>
      </c>
      <c r="S14" s="26">
        <f t="shared" si="4"/>
        <v>3019.3862949999998</v>
      </c>
      <c r="T14" s="10">
        <f t="shared" si="14"/>
        <v>1.8186869717329301E-2</v>
      </c>
      <c r="U14" s="9">
        <f t="shared" si="15"/>
        <v>1.0020095094246897</v>
      </c>
      <c r="V14" s="10">
        <f t="shared" si="16"/>
        <v>0.20095094246896927</v>
      </c>
      <c r="W14" s="31">
        <f t="shared" si="17"/>
        <v>3019.3862949999998</v>
      </c>
      <c r="X14" s="33">
        <f t="shared" si="18"/>
        <v>1.8186869717329301E-2</v>
      </c>
      <c r="Y14" s="32">
        <f t="shared" si="19"/>
        <v>1.0020095094246897</v>
      </c>
      <c r="Z14" s="33">
        <f t="shared" si="20"/>
        <v>0.20095094246896927</v>
      </c>
      <c r="AA14" s="8">
        <v>6.39</v>
      </c>
      <c r="AB14" s="11">
        <f t="shared" si="5"/>
        <v>1.002707449877436</v>
      </c>
      <c r="AC14" s="12">
        <f t="shared" si="21"/>
        <v>2.4582942356277115E-2</v>
      </c>
      <c r="AD14" s="11">
        <f t="shared" si="22"/>
        <v>1.002707449877436</v>
      </c>
      <c r="AE14" s="12">
        <f t="shared" si="23"/>
        <v>0.27074498774359856</v>
      </c>
      <c r="AF14" s="25">
        <v>3075.9593399999999</v>
      </c>
      <c r="AG14" s="25">
        <v>0.23</v>
      </c>
      <c r="AH14" s="12">
        <f t="shared" si="0"/>
        <v>2.7951830643242248</v>
      </c>
      <c r="AI14" s="12">
        <f t="shared" si="24"/>
        <v>1.0443068541876599E-2</v>
      </c>
      <c r="AJ14" s="12">
        <f t="shared" si="25"/>
        <v>1.0011602174704182</v>
      </c>
      <c r="AK14" s="12">
        <f t="shared" si="26"/>
        <v>0.11602174704181678</v>
      </c>
      <c r="AN14" s="24" t="s">
        <v>1</v>
      </c>
      <c r="AO14" s="23">
        <f>INDEX($B$2:$AE$255,MATCH(AO13,J2:J255,0),MATCH("Data",$B$2:$AE$2,0))</f>
        <v>43600</v>
      </c>
      <c r="AP14" s="23">
        <f>INDEX($B$2:$AE$255,MATCH(AP13,N2:N255,0),MATCH("Data",$B$2:$AE$2,0))</f>
        <v>43600</v>
      </c>
    </row>
    <row r="15" spans="1:44" x14ac:dyDescent="0.3">
      <c r="A15">
        <f t="shared" si="6"/>
        <v>13</v>
      </c>
      <c r="B15" s="7">
        <v>43249</v>
      </c>
      <c r="C15" s="40">
        <f>VLOOKUP(B15,'Base NTN-B Princ 2019'!A:B,2,FALSE)*100</f>
        <v>2.4700000000000002</v>
      </c>
      <c r="D15" s="25">
        <v>3005.6153239999999</v>
      </c>
      <c r="E15" s="25">
        <v>0</v>
      </c>
      <c r="F15" s="26">
        <f t="shared" si="1"/>
        <v>0</v>
      </c>
      <c r="G15" s="26">
        <f t="shared" si="2"/>
        <v>3005.6153239999999</v>
      </c>
      <c r="H15" s="10">
        <f t="shared" si="7"/>
        <v>0.10408937071944013</v>
      </c>
      <c r="I15" s="9">
        <f t="shared" si="8"/>
        <v>0.99743949335259507</v>
      </c>
      <c r="J15" s="10">
        <f t="shared" si="9"/>
        <v>-0.25605066474049254</v>
      </c>
      <c r="K15" s="31">
        <f t="shared" si="10"/>
        <v>3005.6153239999999</v>
      </c>
      <c r="L15" s="33">
        <f t="shared" si="11"/>
        <v>0.10408937071944013</v>
      </c>
      <c r="M15" s="32">
        <f t="shared" si="12"/>
        <v>0.99743949335259507</v>
      </c>
      <c r="N15" s="33">
        <f t="shared" si="13"/>
        <v>-0.25605066474049254</v>
      </c>
      <c r="O15" s="40">
        <v>1.96</v>
      </c>
      <c r="P15" s="25">
        <v>3019.9323330000002</v>
      </c>
      <c r="Q15" s="25">
        <v>0</v>
      </c>
      <c r="R15" s="26">
        <f t="shared" si="3"/>
        <v>0</v>
      </c>
      <c r="S15" s="26">
        <f t="shared" si="4"/>
        <v>3019.9323330000002</v>
      </c>
      <c r="T15" s="10">
        <f t="shared" si="14"/>
        <v>1.8084403473128674E-2</v>
      </c>
      <c r="U15" s="9">
        <f t="shared" si="15"/>
        <v>1.0021907168672131</v>
      </c>
      <c r="V15" s="10">
        <f t="shared" si="16"/>
        <v>0.21907168672130606</v>
      </c>
      <c r="W15" s="31">
        <f t="shared" si="17"/>
        <v>3019.9323330000002</v>
      </c>
      <c r="X15" s="33">
        <f t="shared" si="18"/>
        <v>1.8084403473128674E-2</v>
      </c>
      <c r="Y15" s="32">
        <f t="shared" si="19"/>
        <v>1.0021907168672131</v>
      </c>
      <c r="Z15" s="33">
        <f t="shared" si="20"/>
        <v>0.21907168672130606</v>
      </c>
      <c r="AA15" s="8">
        <v>6.39</v>
      </c>
      <c r="AB15" s="11">
        <f t="shared" si="5"/>
        <v>1.0029539448718414</v>
      </c>
      <c r="AC15" s="12">
        <f t="shared" si="21"/>
        <v>2.4582942356277115E-2</v>
      </c>
      <c r="AD15" s="11">
        <f t="shared" si="22"/>
        <v>1.0029539448718414</v>
      </c>
      <c r="AE15" s="12">
        <f t="shared" si="23"/>
        <v>0.29539448718414185</v>
      </c>
      <c r="AF15" s="25">
        <v>3076.280565</v>
      </c>
      <c r="AG15" s="25">
        <v>0.23</v>
      </c>
      <c r="AH15" s="12">
        <f t="shared" si="0"/>
        <v>2.7951830643242248</v>
      </c>
      <c r="AI15" s="12">
        <f t="shared" si="24"/>
        <v>1.0443083425148991E-2</v>
      </c>
      <c r="AJ15" s="12">
        <f t="shared" si="25"/>
        <v>1.0012647694671479</v>
      </c>
      <c r="AK15" s="12">
        <f t="shared" si="26"/>
        <v>0.12647694671479304</v>
      </c>
      <c r="AN15" s="20" t="s">
        <v>14</v>
      </c>
      <c r="AO15" s="10">
        <f>MIN(J3:J255)</f>
        <v>-0.43803143751440787</v>
      </c>
      <c r="AP15" s="10">
        <f>MIN(N3:N255)</f>
        <v>-0.43803143751440787</v>
      </c>
    </row>
    <row r="16" spans="1:44" x14ac:dyDescent="0.3">
      <c r="A16">
        <f t="shared" si="6"/>
        <v>14</v>
      </c>
      <c r="B16" s="7">
        <v>43250</v>
      </c>
      <c r="C16" s="40">
        <f>VLOOKUP(B16,'Base NTN-B Princ 2019'!A:B,2,FALSE)*100</f>
        <v>2.4</v>
      </c>
      <c r="D16" s="25">
        <v>3008.1720460000001</v>
      </c>
      <c r="E16" s="25">
        <v>0</v>
      </c>
      <c r="F16" s="26">
        <f t="shared" si="1"/>
        <v>0</v>
      </c>
      <c r="G16" s="26">
        <f t="shared" si="2"/>
        <v>3008.1720460000001</v>
      </c>
      <c r="H16" s="10">
        <f t="shared" si="7"/>
        <v>8.5064844445814636E-2</v>
      </c>
      <c r="I16" s="9">
        <f t="shared" si="8"/>
        <v>0.99828796370605655</v>
      </c>
      <c r="J16" s="10">
        <f t="shared" si="9"/>
        <v>-0.1712036293943453</v>
      </c>
      <c r="K16" s="31">
        <f t="shared" si="10"/>
        <v>3008.1720460000001</v>
      </c>
      <c r="L16" s="33">
        <f t="shared" si="11"/>
        <v>8.5064844445814636E-2</v>
      </c>
      <c r="M16" s="32">
        <f t="shared" si="12"/>
        <v>0.99828796370605655</v>
      </c>
      <c r="N16" s="33">
        <f t="shared" si="13"/>
        <v>-0.1712036293943453</v>
      </c>
      <c r="O16" s="40">
        <v>1.96</v>
      </c>
      <c r="P16" s="25">
        <v>3020.48153</v>
      </c>
      <c r="Q16" s="25">
        <v>0</v>
      </c>
      <c r="R16" s="26">
        <f t="shared" si="3"/>
        <v>0</v>
      </c>
      <c r="S16" s="26">
        <f t="shared" si="4"/>
        <v>3020.48153</v>
      </c>
      <c r="T16" s="10">
        <f t="shared" si="14"/>
        <v>1.8185738600773327E-2</v>
      </c>
      <c r="U16" s="9">
        <f t="shared" si="15"/>
        <v>1.0023729726512638</v>
      </c>
      <c r="V16" s="10">
        <f t="shared" si="16"/>
        <v>0.23729726512637939</v>
      </c>
      <c r="W16" s="31">
        <f t="shared" si="17"/>
        <v>3020.48153</v>
      </c>
      <c r="X16" s="33">
        <f t="shared" si="18"/>
        <v>1.8185738600773327E-2</v>
      </c>
      <c r="Y16" s="32">
        <f t="shared" si="19"/>
        <v>1.0023729726512638</v>
      </c>
      <c r="Z16" s="33">
        <f t="shared" si="20"/>
        <v>0.23729726512637939</v>
      </c>
      <c r="AA16" s="8">
        <v>6.39</v>
      </c>
      <c r="AB16" s="11">
        <f t="shared" si="5"/>
        <v>1.0032005004619693</v>
      </c>
      <c r="AC16" s="12">
        <f t="shared" si="21"/>
        <v>2.4582942356277115E-2</v>
      </c>
      <c r="AD16" s="11">
        <f t="shared" si="22"/>
        <v>1.0032005004619693</v>
      </c>
      <c r="AE16" s="12">
        <f t="shared" si="23"/>
        <v>0.32005004619692912</v>
      </c>
      <c r="AF16" s="25">
        <v>3076.6018239999999</v>
      </c>
      <c r="AG16" s="25">
        <v>0.23</v>
      </c>
      <c r="AH16" s="12">
        <f t="shared" si="0"/>
        <v>2.7951830643242248</v>
      </c>
      <c r="AI16" s="12">
        <f t="shared" si="24"/>
        <v>1.0443098189893973E-2</v>
      </c>
      <c r="AJ16" s="12">
        <f t="shared" si="25"/>
        <v>1.0013693325301642</v>
      </c>
      <c r="AK16" s="12">
        <f t="shared" si="26"/>
        <v>0.13693325301642467</v>
      </c>
      <c r="AN16" s="24" t="s">
        <v>1</v>
      </c>
      <c r="AO16" s="23">
        <f>INDEX($B$2:$AE$255,MATCH(AO15,J2:J255,0),MATCH("Data",$B$2:$AE$2,0))</f>
        <v>43244</v>
      </c>
      <c r="AP16" s="23">
        <f>INDEX($B$2:$AE$255,MATCH(AP15,N2:N255,0),MATCH("Data",$B$2:$AE$2,0))</f>
        <v>43244</v>
      </c>
    </row>
    <row r="17" spans="1:44" x14ac:dyDescent="0.3">
      <c r="A17">
        <f t="shared" si="6"/>
        <v>15</v>
      </c>
      <c r="B17" s="7">
        <v>43252</v>
      </c>
      <c r="C17" s="40">
        <f>VLOOKUP(B17,'Base NTN-B Princ 2019'!A:B,2,FALSE)*100</f>
        <v>2.37</v>
      </c>
      <c r="D17" s="25">
        <v>3009.600038</v>
      </c>
      <c r="E17" s="25">
        <v>0</v>
      </c>
      <c r="F17" s="26">
        <f t="shared" si="1"/>
        <v>0</v>
      </c>
      <c r="G17" s="26">
        <f t="shared" si="2"/>
        <v>3009.600038</v>
      </c>
      <c r="H17" s="10">
        <f t="shared" si="7"/>
        <v>4.7470423172724097E-2</v>
      </c>
      <c r="I17" s="9">
        <f t="shared" si="8"/>
        <v>0.99876185522691019</v>
      </c>
      <c r="J17" s="10">
        <f t="shared" si="9"/>
        <v>-0.1238144773089811</v>
      </c>
      <c r="K17" s="31">
        <f t="shared" si="10"/>
        <v>3009.600038</v>
      </c>
      <c r="L17" s="33">
        <f t="shared" si="11"/>
        <v>4.7470423172724097E-2</v>
      </c>
      <c r="M17" s="32">
        <f t="shared" si="12"/>
        <v>0.99876185522691019</v>
      </c>
      <c r="N17" s="33">
        <f t="shared" si="13"/>
        <v>-0.1238144773089811</v>
      </c>
      <c r="O17" s="40">
        <v>1.96</v>
      </c>
      <c r="P17" s="25">
        <v>3021.0277299999998</v>
      </c>
      <c r="Q17" s="25">
        <v>0</v>
      </c>
      <c r="R17" s="26">
        <f t="shared" si="3"/>
        <v>0</v>
      </c>
      <c r="S17" s="26">
        <f t="shared" si="4"/>
        <v>3021.0277299999998</v>
      </c>
      <c r="T17" s="10">
        <f t="shared" si="14"/>
        <v>1.8083209401376088E-2</v>
      </c>
      <c r="U17" s="9">
        <f t="shared" si="15"/>
        <v>1.0025542338548912</v>
      </c>
      <c r="V17" s="10">
        <f t="shared" si="16"/>
        <v>0.25542338548911747</v>
      </c>
      <c r="W17" s="31">
        <f t="shared" si="17"/>
        <v>3021.0277299999998</v>
      </c>
      <c r="X17" s="33">
        <f t="shared" si="18"/>
        <v>1.8083209401376088E-2</v>
      </c>
      <c r="Y17" s="32">
        <f t="shared" si="19"/>
        <v>1.0025542338548912</v>
      </c>
      <c r="Z17" s="33">
        <f t="shared" si="20"/>
        <v>0.25542338548911747</v>
      </c>
      <c r="AA17" s="8">
        <v>6.39</v>
      </c>
      <c r="AB17" s="11">
        <f t="shared" si="5"/>
        <v>1.0034471166627157</v>
      </c>
      <c r="AC17" s="12">
        <f t="shared" si="21"/>
        <v>2.4582942356277115E-2</v>
      </c>
      <c r="AD17" s="11">
        <f t="shared" si="22"/>
        <v>1.0034471166627157</v>
      </c>
      <c r="AE17" s="12">
        <f t="shared" si="23"/>
        <v>0.3447116662715688</v>
      </c>
      <c r="AF17" s="25">
        <v>3076.9231159999999</v>
      </c>
      <c r="AG17" s="25">
        <v>0.23</v>
      </c>
      <c r="AH17" s="12">
        <f t="shared" si="0"/>
        <v>2.7951830643242248</v>
      </c>
      <c r="AI17" s="12">
        <f t="shared" si="24"/>
        <v>1.0443080332778187E-2</v>
      </c>
      <c r="AJ17" s="12">
        <f t="shared" si="25"/>
        <v>1.0014739063339881</v>
      </c>
      <c r="AK17" s="12">
        <f t="shared" si="26"/>
        <v>0.14739063339881397</v>
      </c>
      <c r="AN17" s="20" t="s">
        <v>15</v>
      </c>
      <c r="AO17" s="10">
        <f>_xlfn.STDEV.S(H4:H255)*SQRT(252)</f>
        <v>0.82273997119109865</v>
      </c>
      <c r="AP17" s="10">
        <f>_xlfn.STDEV.S(L4:L255)*SQRT(252)</f>
        <v>0.82273997119109865</v>
      </c>
    </row>
    <row r="18" spans="1:44" x14ac:dyDescent="0.3">
      <c r="A18">
        <f t="shared" si="6"/>
        <v>16</v>
      </c>
      <c r="B18" s="7">
        <v>43255</v>
      </c>
      <c r="C18" s="40">
        <f>VLOOKUP(B18,'Base NTN-B Princ 2019'!A:B,2,FALSE)*100</f>
        <v>2.2799999999999998</v>
      </c>
      <c r="D18" s="25">
        <v>3012.6869299999998</v>
      </c>
      <c r="E18" s="25">
        <v>0</v>
      </c>
      <c r="F18" s="26">
        <f t="shared" si="1"/>
        <v>0</v>
      </c>
      <c r="G18" s="26">
        <f t="shared" si="2"/>
        <v>3012.6869299999998</v>
      </c>
      <c r="H18" s="10">
        <f t="shared" si="7"/>
        <v>0.10256818052312155</v>
      </c>
      <c r="I18" s="9">
        <f t="shared" si="8"/>
        <v>0.99978626708957541</v>
      </c>
      <c r="J18" s="10">
        <f t="shared" si="9"/>
        <v>-2.1373291042459108E-2</v>
      </c>
      <c r="K18" s="31">
        <f t="shared" si="10"/>
        <v>3012.6869299999998</v>
      </c>
      <c r="L18" s="33">
        <f t="shared" si="11"/>
        <v>0.10256818052312155</v>
      </c>
      <c r="M18" s="32">
        <f t="shared" si="12"/>
        <v>0.99978626708957541</v>
      </c>
      <c r="N18" s="33">
        <f t="shared" si="13"/>
        <v>-2.1373291042459108E-2</v>
      </c>
      <c r="O18" s="40">
        <v>1.96</v>
      </c>
      <c r="P18" s="25">
        <v>3021.5770900000002</v>
      </c>
      <c r="Q18" s="25">
        <v>0</v>
      </c>
      <c r="R18" s="26">
        <f t="shared" si="3"/>
        <v>0</v>
      </c>
      <c r="S18" s="26">
        <f t="shared" si="4"/>
        <v>3021.5770900000002</v>
      </c>
      <c r="T18" s="10">
        <f t="shared" si="14"/>
        <v>1.8184540133314719E-2</v>
      </c>
      <c r="U18" s="9">
        <f t="shared" si="15"/>
        <v>1.0027365437319047</v>
      </c>
      <c r="V18" s="10">
        <f t="shared" si="16"/>
        <v>0.27365437319046837</v>
      </c>
      <c r="W18" s="31">
        <f t="shared" si="17"/>
        <v>3021.5770900000002</v>
      </c>
      <c r="X18" s="33">
        <f t="shared" si="18"/>
        <v>1.8184540133314719E-2</v>
      </c>
      <c r="Y18" s="32">
        <f t="shared" si="19"/>
        <v>1.0027365437319047</v>
      </c>
      <c r="Z18" s="33">
        <f t="shared" si="20"/>
        <v>0.27365437319046837</v>
      </c>
      <c r="AA18" s="8">
        <v>6.39</v>
      </c>
      <c r="AB18" s="11">
        <f t="shared" si="5"/>
        <v>1.0036937934889807</v>
      </c>
      <c r="AC18" s="12">
        <f t="shared" si="21"/>
        <v>2.4582942356277115E-2</v>
      </c>
      <c r="AD18" s="11">
        <f t="shared" si="22"/>
        <v>1.0036937934889807</v>
      </c>
      <c r="AE18" s="12">
        <f t="shared" si="23"/>
        <v>0.369379348898069</v>
      </c>
      <c r="AF18" s="25">
        <v>3077.2444420000002</v>
      </c>
      <c r="AG18" s="25">
        <v>0.23</v>
      </c>
      <c r="AH18" s="12">
        <f t="shared" si="0"/>
        <v>2.7951830643242248</v>
      </c>
      <c r="AI18" s="12">
        <f t="shared" si="24"/>
        <v>1.0443094867373937E-2</v>
      </c>
      <c r="AJ18" s="12">
        <f t="shared" si="25"/>
        <v>1.0015784912040986</v>
      </c>
      <c r="AK18" s="12">
        <f t="shared" si="26"/>
        <v>0.15784912040985866</v>
      </c>
      <c r="AR18" s="48" t="s">
        <v>47</v>
      </c>
    </row>
    <row r="19" spans="1:44" x14ac:dyDescent="0.3">
      <c r="A19">
        <f t="shared" si="6"/>
        <v>17</v>
      </c>
      <c r="B19" s="7">
        <v>43256</v>
      </c>
      <c r="C19" s="40">
        <f>VLOOKUP(B19,'Base NTN-B Princ 2019'!A:B,2,FALSE)*100</f>
        <v>2.3199999999999998</v>
      </c>
      <c r="D19" s="25">
        <v>3012.1675270000001</v>
      </c>
      <c r="E19" s="25">
        <v>0</v>
      </c>
      <c r="F19" s="26">
        <f t="shared" si="1"/>
        <v>0</v>
      </c>
      <c r="G19" s="26">
        <f t="shared" si="2"/>
        <v>3012.1675270000001</v>
      </c>
      <c r="H19" s="10">
        <f t="shared" si="7"/>
        <v>-1.7240523561468102E-2</v>
      </c>
      <c r="I19" s="9">
        <f t="shared" si="8"/>
        <v>0.99961389870263351</v>
      </c>
      <c r="J19" s="10">
        <f t="shared" si="9"/>
        <v>-3.8610129736649235E-2</v>
      </c>
      <c r="K19" s="31">
        <f t="shared" si="10"/>
        <v>3012.1675270000001</v>
      </c>
      <c r="L19" s="33">
        <f t="shared" si="11"/>
        <v>-1.7240523561468102E-2</v>
      </c>
      <c r="M19" s="32">
        <f t="shared" si="12"/>
        <v>0.99961389870263351</v>
      </c>
      <c r="N19" s="33">
        <f t="shared" si="13"/>
        <v>-3.8610129736649235E-2</v>
      </c>
      <c r="O19" s="40">
        <v>1.96</v>
      </c>
      <c r="P19" s="25">
        <v>3022.12653</v>
      </c>
      <c r="Q19" s="25">
        <v>0</v>
      </c>
      <c r="R19" s="26">
        <f t="shared" si="3"/>
        <v>0</v>
      </c>
      <c r="S19" s="26">
        <f t="shared" si="4"/>
        <v>3022.12653</v>
      </c>
      <c r="T19" s="10">
        <f t="shared" si="14"/>
        <v>1.8183881583500039E-2</v>
      </c>
      <c r="U19" s="9">
        <f t="shared" si="15"/>
        <v>1.0029188801576114</v>
      </c>
      <c r="V19" s="10">
        <f t="shared" si="16"/>
        <v>0.29188801576114365</v>
      </c>
      <c r="W19" s="31">
        <f t="shared" si="17"/>
        <v>3022.12653</v>
      </c>
      <c r="X19" s="33">
        <f t="shared" si="18"/>
        <v>1.8183881583500039E-2</v>
      </c>
      <c r="Y19" s="32">
        <f t="shared" si="19"/>
        <v>1.0029188801576114</v>
      </c>
      <c r="Z19" s="33">
        <f t="shared" si="20"/>
        <v>0.29188801576114365</v>
      </c>
      <c r="AA19" s="8">
        <v>6.39</v>
      </c>
      <c r="AB19" s="11">
        <f t="shared" si="5"/>
        <v>1.0039405309556677</v>
      </c>
      <c r="AC19" s="12">
        <f t="shared" si="21"/>
        <v>2.4582942356277115E-2</v>
      </c>
      <c r="AD19" s="11">
        <f t="shared" si="22"/>
        <v>1.0039405309556677</v>
      </c>
      <c r="AE19" s="12">
        <f t="shared" si="23"/>
        <v>0.39405309556677093</v>
      </c>
      <c r="AF19" s="25">
        <v>3077.5658010000002</v>
      </c>
      <c r="AG19" s="25">
        <v>0.23</v>
      </c>
      <c r="AH19" s="12">
        <f t="shared" si="0"/>
        <v>2.7951830643242248</v>
      </c>
      <c r="AI19" s="12">
        <f t="shared" si="24"/>
        <v>1.0443076786947891E-2</v>
      </c>
      <c r="AJ19" s="12">
        <f t="shared" si="25"/>
        <v>1.0016830868150166</v>
      </c>
      <c r="AK19" s="12">
        <f t="shared" si="26"/>
        <v>0.16830868150166101</v>
      </c>
      <c r="AN19" s="20" t="s">
        <v>18</v>
      </c>
      <c r="AO19" s="10">
        <f>+VLOOKUP(AO4,B2:AE255,2,FALSE)</f>
        <v>1.96</v>
      </c>
      <c r="AR19" s="49">
        <f>+(((1+AO19/100)*(1+AO8/100))-1)*100</f>
        <v>7.0208515147110129</v>
      </c>
    </row>
    <row r="20" spans="1:44" x14ac:dyDescent="0.3">
      <c r="A20">
        <f t="shared" si="6"/>
        <v>18</v>
      </c>
      <c r="B20" s="7">
        <v>43257</v>
      </c>
      <c r="C20" s="40">
        <f>VLOOKUP(B20,'Base NTN-B Princ 2019'!A:B,2,FALSE)*100</f>
        <v>2.5</v>
      </c>
      <c r="D20" s="25">
        <v>3007.822169</v>
      </c>
      <c r="E20" s="25">
        <v>0</v>
      </c>
      <c r="F20" s="26">
        <f t="shared" si="1"/>
        <v>0</v>
      </c>
      <c r="G20" s="26">
        <f t="shared" si="2"/>
        <v>3007.822169</v>
      </c>
      <c r="H20" s="10">
        <f t="shared" si="7"/>
        <v>-0.14426017016151427</v>
      </c>
      <c r="I20" s="9">
        <f t="shared" si="8"/>
        <v>0.99817185399140695</v>
      </c>
      <c r="J20" s="10">
        <f t="shared" si="9"/>
        <v>-0.18281460085930457</v>
      </c>
      <c r="K20" s="31">
        <f t="shared" si="10"/>
        <v>3007.822169</v>
      </c>
      <c r="L20" s="33">
        <f t="shared" si="11"/>
        <v>-0.14426017016151427</v>
      </c>
      <c r="M20" s="32">
        <f t="shared" si="12"/>
        <v>0.99817185399140695</v>
      </c>
      <c r="N20" s="33">
        <f t="shared" si="13"/>
        <v>-0.18281460085930457</v>
      </c>
      <c r="O20" s="40">
        <v>1.96</v>
      </c>
      <c r="P20" s="25">
        <v>3022.672975</v>
      </c>
      <c r="Q20" s="25">
        <v>0</v>
      </c>
      <c r="R20" s="26">
        <f t="shared" si="3"/>
        <v>0</v>
      </c>
      <c r="S20" s="26">
        <f t="shared" si="4"/>
        <v>3022.672975</v>
      </c>
      <c r="T20" s="10">
        <f t="shared" si="14"/>
        <v>1.8081473246578383E-2</v>
      </c>
      <c r="U20" s="9">
        <f t="shared" si="15"/>
        <v>1.0031002226666119</v>
      </c>
      <c r="V20" s="10">
        <f t="shared" si="16"/>
        <v>0.31002226666119181</v>
      </c>
      <c r="W20" s="31">
        <f t="shared" si="17"/>
        <v>3022.672975</v>
      </c>
      <c r="X20" s="33">
        <f t="shared" si="18"/>
        <v>1.8081473246578383E-2</v>
      </c>
      <c r="Y20" s="32">
        <f t="shared" si="19"/>
        <v>1.0031002226666119</v>
      </c>
      <c r="Z20" s="33">
        <f t="shared" si="20"/>
        <v>0.31002226666119181</v>
      </c>
      <c r="AA20" s="8">
        <v>6.39</v>
      </c>
      <c r="AB20" s="11">
        <f t="shared" si="5"/>
        <v>1.0041873290776839</v>
      </c>
      <c r="AC20" s="12">
        <f t="shared" si="21"/>
        <v>2.4582942356277115E-2</v>
      </c>
      <c r="AD20" s="11">
        <f t="shared" si="22"/>
        <v>1.0041873290776839</v>
      </c>
      <c r="AE20" s="12">
        <f t="shared" si="23"/>
        <v>0.41873290776839323</v>
      </c>
      <c r="AF20" s="25">
        <v>3077.8871939999999</v>
      </c>
      <c r="AG20" s="25">
        <v>0.23</v>
      </c>
      <c r="AH20" s="12">
        <f t="shared" si="0"/>
        <v>2.7951830643242248</v>
      </c>
      <c r="AI20" s="12">
        <f t="shared" si="24"/>
        <v>1.044309109150543E-2</v>
      </c>
      <c r="AJ20" s="12">
        <f t="shared" si="25"/>
        <v>1.001787693492221</v>
      </c>
      <c r="AK20" s="12">
        <f t="shared" si="26"/>
        <v>0.17876934922209653</v>
      </c>
      <c r="AN20" s="20" t="s">
        <v>19</v>
      </c>
      <c r="AO20" s="10">
        <f>+VLOOKUP(AO5,B2:AE255,2,FALSE)</f>
        <v>-0.93999999999999984</v>
      </c>
    </row>
    <row r="21" spans="1:44" x14ac:dyDescent="0.3">
      <c r="A21">
        <f t="shared" si="6"/>
        <v>19</v>
      </c>
      <c r="B21" s="7">
        <v>43258</v>
      </c>
      <c r="C21" s="40">
        <f>VLOOKUP(B21,'Base NTN-B Princ 2019'!A:B,2,FALSE)*100</f>
        <v>2.67</v>
      </c>
      <c r="D21" s="25">
        <v>3003.8052400000001</v>
      </c>
      <c r="E21" s="25">
        <v>0</v>
      </c>
      <c r="F21" s="26">
        <f t="shared" si="1"/>
        <v>0</v>
      </c>
      <c r="G21" s="26">
        <f t="shared" si="2"/>
        <v>3003.8052400000001</v>
      </c>
      <c r="H21" s="10">
        <f t="shared" si="7"/>
        <v>-0.13354941796095421</v>
      </c>
      <c r="I21" s="9">
        <f t="shared" si="8"/>
        <v>0.99683880129015134</v>
      </c>
      <c r="J21" s="10">
        <f t="shared" si="9"/>
        <v>-0.3161198709848656</v>
      </c>
      <c r="K21" s="31">
        <f t="shared" si="10"/>
        <v>3003.8052400000001</v>
      </c>
      <c r="L21" s="33">
        <f t="shared" si="11"/>
        <v>-0.13354941796095421</v>
      </c>
      <c r="M21" s="32">
        <f t="shared" si="12"/>
        <v>0.99683880129015134</v>
      </c>
      <c r="N21" s="33">
        <f t="shared" si="13"/>
        <v>-0.3161198709848656</v>
      </c>
      <c r="O21" s="40">
        <v>1.96</v>
      </c>
      <c r="P21" s="25">
        <v>3023.2225800000001</v>
      </c>
      <c r="Q21" s="25">
        <v>0</v>
      </c>
      <c r="R21" s="26">
        <f t="shared" si="3"/>
        <v>0</v>
      </c>
      <c r="S21" s="26">
        <f t="shared" si="4"/>
        <v>3023.2225800000001</v>
      </c>
      <c r="T21" s="10">
        <f t="shared" si="14"/>
        <v>1.8182747672201849E-2</v>
      </c>
      <c r="U21" s="9">
        <f t="shared" si="15"/>
        <v>1.0032826138489987</v>
      </c>
      <c r="V21" s="10">
        <f t="shared" si="16"/>
        <v>0.328261384899875</v>
      </c>
      <c r="W21" s="31">
        <f t="shared" si="17"/>
        <v>3023.2225800000001</v>
      </c>
      <c r="X21" s="33">
        <f t="shared" si="18"/>
        <v>1.8182747672201849E-2</v>
      </c>
      <c r="Y21" s="32">
        <f t="shared" si="19"/>
        <v>1.0032826138489987</v>
      </c>
      <c r="Z21" s="33">
        <f t="shared" si="20"/>
        <v>0.328261384899875</v>
      </c>
      <c r="AA21" s="8">
        <v>6.39</v>
      </c>
      <c r="AB21" s="11">
        <f t="shared" si="5"/>
        <v>1.0044341878699401</v>
      </c>
      <c r="AC21" s="12">
        <f t="shared" si="21"/>
        <v>2.4582942356277115E-2</v>
      </c>
      <c r="AD21" s="11">
        <f t="shared" si="22"/>
        <v>1.0044341878699401</v>
      </c>
      <c r="AE21" s="12">
        <f t="shared" si="23"/>
        <v>0.44341878699400983</v>
      </c>
      <c r="AF21" s="25">
        <v>3078.2086210000002</v>
      </c>
      <c r="AG21" s="25">
        <v>0.23</v>
      </c>
      <c r="AH21" s="12">
        <f t="shared" si="0"/>
        <v>2.7951830643242248</v>
      </c>
      <c r="AI21" s="12">
        <f t="shared" si="24"/>
        <v>1.0443105277757603E-2</v>
      </c>
      <c r="AJ21" s="12">
        <f t="shared" si="25"/>
        <v>1.0018923112357119</v>
      </c>
      <c r="AK21" s="12">
        <f t="shared" si="26"/>
        <v>0.18923112357118743</v>
      </c>
      <c r="AN21" s="22" t="s">
        <v>22</v>
      </c>
      <c r="AO21" s="10">
        <f>+AO20-AO19</f>
        <v>-2.9</v>
      </c>
    </row>
    <row r="22" spans="1:44" x14ac:dyDescent="0.3">
      <c r="A22">
        <f t="shared" si="6"/>
        <v>20</v>
      </c>
      <c r="B22" s="7">
        <v>43259</v>
      </c>
      <c r="C22" s="40">
        <f>VLOOKUP(B22,'Base NTN-B Princ 2019'!A:B,2,FALSE)*100</f>
        <v>2.8</v>
      </c>
      <c r="D22" s="25">
        <v>3004.8538819999999</v>
      </c>
      <c r="E22" s="25">
        <v>0</v>
      </c>
      <c r="F22" s="26">
        <f t="shared" si="1"/>
        <v>0</v>
      </c>
      <c r="G22" s="26">
        <f t="shared" si="2"/>
        <v>3004.8538819999999</v>
      </c>
      <c r="H22" s="10">
        <f t="shared" si="7"/>
        <v>3.491045244996549E-2</v>
      </c>
      <c r="I22" s="9">
        <f t="shared" si="8"/>
        <v>0.99718680222587852</v>
      </c>
      <c r="J22" s="10">
        <f t="shared" si="9"/>
        <v>-0.28131977741214786</v>
      </c>
      <c r="K22" s="31">
        <f t="shared" si="10"/>
        <v>3004.8538819999999</v>
      </c>
      <c r="L22" s="33">
        <f t="shared" si="11"/>
        <v>3.491045244996549E-2</v>
      </c>
      <c r="M22" s="32">
        <f t="shared" si="12"/>
        <v>0.99718680222587852</v>
      </c>
      <c r="N22" s="33">
        <f t="shared" si="13"/>
        <v>-0.28131977741214786</v>
      </c>
      <c r="O22" s="40">
        <v>1.96</v>
      </c>
      <c r="P22" s="25">
        <v>3027.7357649999999</v>
      </c>
      <c r="Q22" s="25">
        <v>0</v>
      </c>
      <c r="R22" s="26">
        <f t="shared" si="3"/>
        <v>0</v>
      </c>
      <c r="S22" s="26">
        <f t="shared" si="4"/>
        <v>3027.7357649999999</v>
      </c>
      <c r="T22" s="10">
        <f t="shared" si="14"/>
        <v>0.14928391412052378</v>
      </c>
      <c r="U22" s="9">
        <f t="shared" si="15"/>
        <v>1.0047803534046433</v>
      </c>
      <c r="V22" s="10">
        <f t="shared" si="16"/>
        <v>0.47803534046433338</v>
      </c>
      <c r="W22" s="31">
        <f t="shared" si="17"/>
        <v>3027.7357649999999</v>
      </c>
      <c r="X22" s="33">
        <f t="shared" si="18"/>
        <v>0.14928391412052378</v>
      </c>
      <c r="Y22" s="32">
        <f t="shared" si="19"/>
        <v>1.0047803534046433</v>
      </c>
      <c r="Z22" s="33">
        <f t="shared" si="20"/>
        <v>0.47803534046433338</v>
      </c>
      <c r="AA22" s="8">
        <v>6.39</v>
      </c>
      <c r="AB22" s="11">
        <f t="shared" si="5"/>
        <v>1.0046811073473509</v>
      </c>
      <c r="AC22" s="12">
        <f t="shared" si="21"/>
        <v>2.4582942356277115E-2</v>
      </c>
      <c r="AD22" s="11">
        <f t="shared" si="22"/>
        <v>1.0046811073473509</v>
      </c>
      <c r="AE22" s="12">
        <f t="shared" si="23"/>
        <v>0.46811073473509435</v>
      </c>
      <c r="AF22" s="25">
        <v>3082.5653550000002</v>
      </c>
      <c r="AG22" s="25">
        <v>0.4</v>
      </c>
      <c r="AH22" s="12">
        <f t="shared" si="0"/>
        <v>4.9070207534805954</v>
      </c>
      <c r="AI22" s="12">
        <f t="shared" si="24"/>
        <v>0.14153472153504154</v>
      </c>
      <c r="AJ22" s="12">
        <f t="shared" si="25"/>
        <v>1.0033103367285003</v>
      </c>
      <c r="AK22" s="12">
        <f t="shared" si="26"/>
        <v>0.33103367285003404</v>
      </c>
      <c r="AN22" s="20" t="s">
        <v>23</v>
      </c>
      <c r="AO22" s="10">
        <f>MAX(C3:C255)</f>
        <v>3.61</v>
      </c>
    </row>
    <row r="23" spans="1:44" x14ac:dyDescent="0.3">
      <c r="A23">
        <f t="shared" si="6"/>
        <v>21</v>
      </c>
      <c r="B23" s="7">
        <v>43262</v>
      </c>
      <c r="C23" s="40">
        <f>VLOOKUP(B23,'Base NTN-B Princ 2019'!A:B,2,FALSE)*100</f>
        <v>2.82</v>
      </c>
      <c r="D23" s="25">
        <v>3005.1895979999999</v>
      </c>
      <c r="E23" s="25">
        <v>0</v>
      </c>
      <c r="F23" s="26">
        <f t="shared" si="1"/>
        <v>0</v>
      </c>
      <c r="G23" s="26">
        <f t="shared" si="2"/>
        <v>3005.1895979999999</v>
      </c>
      <c r="H23" s="10">
        <f t="shared" si="7"/>
        <v>1.1172456737784664E-2</v>
      </c>
      <c r="I23" s="9">
        <f t="shared" si="8"/>
        <v>0.9972982124899521</v>
      </c>
      <c r="J23" s="10">
        <f t="shared" si="9"/>
        <v>-0.27017875100479039</v>
      </c>
      <c r="K23" s="31">
        <f t="shared" si="10"/>
        <v>3005.1895979999999</v>
      </c>
      <c r="L23" s="33">
        <f t="shared" si="11"/>
        <v>1.1172456737784664E-2</v>
      </c>
      <c r="M23" s="32">
        <f t="shared" si="12"/>
        <v>0.9972982124899521</v>
      </c>
      <c r="N23" s="33">
        <f t="shared" si="13"/>
        <v>-0.27017875100479039</v>
      </c>
      <c r="O23" s="40">
        <v>1.96</v>
      </c>
      <c r="P23" s="25">
        <v>3028.516521</v>
      </c>
      <c r="Q23" s="25">
        <v>0</v>
      </c>
      <c r="R23" s="26">
        <f t="shared" si="3"/>
        <v>0</v>
      </c>
      <c r="S23" s="26">
        <f t="shared" si="4"/>
        <v>3028.516521</v>
      </c>
      <c r="T23" s="10">
        <f t="shared" si="14"/>
        <v>2.5786794509130573E-2</v>
      </c>
      <c r="U23" s="9">
        <f t="shared" si="15"/>
        <v>1.0050394540496439</v>
      </c>
      <c r="V23" s="10">
        <f t="shared" si="16"/>
        <v>0.50394540496438989</v>
      </c>
      <c r="W23" s="31">
        <f t="shared" si="17"/>
        <v>3028.516521</v>
      </c>
      <c r="X23" s="33">
        <f t="shared" si="18"/>
        <v>2.5786794509130573E-2</v>
      </c>
      <c r="Y23" s="32">
        <f t="shared" si="19"/>
        <v>1.0050394540496439</v>
      </c>
      <c r="Z23" s="33">
        <f t="shared" si="20"/>
        <v>0.50394540496438989</v>
      </c>
      <c r="AA23" s="8">
        <v>6.39</v>
      </c>
      <c r="AB23" s="11">
        <f t="shared" si="5"/>
        <v>1.0049280875248345</v>
      </c>
      <c r="AC23" s="12">
        <f t="shared" si="21"/>
        <v>2.4582942356277115E-2</v>
      </c>
      <c r="AD23" s="11">
        <f t="shared" si="22"/>
        <v>1.0049280875248345</v>
      </c>
      <c r="AE23" s="12">
        <f t="shared" si="23"/>
        <v>0.49280875248345346</v>
      </c>
      <c r="AF23" s="25">
        <v>3083.124828</v>
      </c>
      <c r="AG23" s="25">
        <v>0.4</v>
      </c>
      <c r="AH23" s="12">
        <f t="shared" si="0"/>
        <v>4.9070207534805954</v>
      </c>
      <c r="AI23" s="12">
        <f t="shared" si="24"/>
        <v>1.8149590862437393E-2</v>
      </c>
      <c r="AJ23" s="12">
        <f t="shared" si="25"/>
        <v>1.0034924334496971</v>
      </c>
      <c r="AK23" s="12">
        <f t="shared" si="26"/>
        <v>0.34924334496970744</v>
      </c>
      <c r="AN23" s="24" t="s">
        <v>1</v>
      </c>
      <c r="AO23" s="23">
        <f>INDEX($B$2:$AE$255,MATCH(AO22,C2:C255,0),MATCH("Data",$B$2:$AE$2,0))</f>
        <v>43433</v>
      </c>
    </row>
    <row r="24" spans="1:44" x14ac:dyDescent="0.3">
      <c r="A24">
        <f t="shared" si="6"/>
        <v>22</v>
      </c>
      <c r="B24" s="7">
        <v>43263</v>
      </c>
      <c r="C24" s="40">
        <f>VLOOKUP(B24,'Base NTN-B Princ 2019'!A:B,2,FALSE)*100</f>
        <v>2.84</v>
      </c>
      <c r="D24" s="25">
        <v>3005.5315049999999</v>
      </c>
      <c r="E24" s="25">
        <v>0</v>
      </c>
      <c r="F24" s="26">
        <f t="shared" si="1"/>
        <v>0</v>
      </c>
      <c r="G24" s="26">
        <f t="shared" si="2"/>
        <v>3005.5315049999999</v>
      </c>
      <c r="H24" s="10">
        <f t="shared" si="7"/>
        <v>1.1377218935781919E-2</v>
      </c>
      <c r="I24" s="9">
        <f t="shared" si="8"/>
        <v>0.99741167729102975</v>
      </c>
      <c r="J24" s="10">
        <f t="shared" si="9"/>
        <v>-0.25883227089702476</v>
      </c>
      <c r="K24" s="31">
        <f t="shared" si="10"/>
        <v>3005.5315049999999</v>
      </c>
      <c r="L24" s="33">
        <f t="shared" si="11"/>
        <v>1.1377218935781919E-2</v>
      </c>
      <c r="M24" s="32">
        <f t="shared" si="12"/>
        <v>0.99741167729102975</v>
      </c>
      <c r="N24" s="33">
        <f t="shared" si="13"/>
        <v>-0.25883227089702476</v>
      </c>
      <c r="O24" s="40">
        <v>1.96</v>
      </c>
      <c r="P24" s="25">
        <v>3029.3005440000002</v>
      </c>
      <c r="Q24" s="25">
        <v>0</v>
      </c>
      <c r="R24" s="26">
        <f t="shared" si="3"/>
        <v>0</v>
      </c>
      <c r="S24" s="26">
        <f t="shared" si="4"/>
        <v>3029.3005440000002</v>
      </c>
      <c r="T24" s="10">
        <f t="shared" si="14"/>
        <v>2.5888021232955971E-2</v>
      </c>
      <c r="U24" s="9">
        <f t="shared" si="15"/>
        <v>1.0052996388769078</v>
      </c>
      <c r="V24" s="10">
        <f t="shared" si="16"/>
        <v>0.5299638876907764</v>
      </c>
      <c r="W24" s="31">
        <f t="shared" si="17"/>
        <v>3029.3005440000002</v>
      </c>
      <c r="X24" s="33">
        <f t="shared" si="18"/>
        <v>2.5888021232955971E-2</v>
      </c>
      <c r="Y24" s="32">
        <f t="shared" si="19"/>
        <v>1.0052996388769078</v>
      </c>
      <c r="Z24" s="33">
        <f t="shared" si="20"/>
        <v>0.5299638876907764</v>
      </c>
      <c r="AA24" s="8">
        <v>6.39</v>
      </c>
      <c r="AB24" s="11">
        <f t="shared" si="5"/>
        <v>1.0051751284173127</v>
      </c>
      <c r="AC24" s="12">
        <f t="shared" si="21"/>
        <v>2.4582942356277115E-2</v>
      </c>
      <c r="AD24" s="11">
        <f t="shared" si="22"/>
        <v>1.0051751284173127</v>
      </c>
      <c r="AE24" s="12">
        <f t="shared" si="23"/>
        <v>0.51751284173127132</v>
      </c>
      <c r="AF24" s="25">
        <v>3083.6844030000002</v>
      </c>
      <c r="AG24" s="25">
        <v>0.4</v>
      </c>
      <c r="AH24" s="12">
        <f t="shared" si="0"/>
        <v>4.9070207534805954</v>
      </c>
      <c r="AI24" s="12">
        <f t="shared" si="24"/>
        <v>1.8149605715556127E-2</v>
      </c>
      <c r="AJ24" s="12">
        <f t="shared" si="25"/>
        <v>1.0036745633697537</v>
      </c>
      <c r="AK24" s="12">
        <f t="shared" si="26"/>
        <v>0.36745633697536917</v>
      </c>
      <c r="AN24" s="20" t="s">
        <v>24</v>
      </c>
      <c r="AO24" s="10">
        <f>MIN(C3:C255)</f>
        <v>-1.58</v>
      </c>
    </row>
    <row r="25" spans="1:44" x14ac:dyDescent="0.3">
      <c r="A25">
        <f t="shared" si="6"/>
        <v>23</v>
      </c>
      <c r="B25" s="7">
        <v>43264</v>
      </c>
      <c r="C25" s="40">
        <f>VLOOKUP(B25,'Base NTN-B Princ 2019'!A:B,2,FALSE)*100</f>
        <v>2.75</v>
      </c>
      <c r="D25" s="25">
        <v>3008.8127220000001</v>
      </c>
      <c r="E25" s="25">
        <v>0</v>
      </c>
      <c r="F25" s="26">
        <f t="shared" si="1"/>
        <v>0</v>
      </c>
      <c r="G25" s="26">
        <f t="shared" si="2"/>
        <v>3008.8127220000001</v>
      </c>
      <c r="H25" s="10">
        <f t="shared" si="7"/>
        <v>0.10917260373219939</v>
      </c>
      <c r="I25" s="9">
        <f t="shared" si="8"/>
        <v>0.99850057758905741</v>
      </c>
      <c r="J25" s="10">
        <f t="shared" si="9"/>
        <v>-0.14994224109425858</v>
      </c>
      <c r="K25" s="31">
        <f t="shared" si="10"/>
        <v>3008.8127220000001</v>
      </c>
      <c r="L25" s="33">
        <f t="shared" si="11"/>
        <v>0.10917260373219939</v>
      </c>
      <c r="M25" s="32">
        <f t="shared" si="12"/>
        <v>0.99850057758905741</v>
      </c>
      <c r="N25" s="33">
        <f t="shared" si="13"/>
        <v>-0.14994224109425858</v>
      </c>
      <c r="O25" s="40">
        <v>1.96</v>
      </c>
      <c r="P25" s="25">
        <v>3030.0847530000001</v>
      </c>
      <c r="Q25" s="25">
        <v>0</v>
      </c>
      <c r="R25" s="26">
        <f t="shared" si="3"/>
        <v>0</v>
      </c>
      <c r="S25" s="26">
        <f t="shared" si="4"/>
        <v>3030.0847530000001</v>
      </c>
      <c r="T25" s="10">
        <f t="shared" si="14"/>
        <v>2.5887461102303E-2</v>
      </c>
      <c r="U25" s="9">
        <f t="shared" si="15"/>
        <v>1.0055598854298837</v>
      </c>
      <c r="V25" s="10">
        <f t="shared" si="16"/>
        <v>0.55598854298837264</v>
      </c>
      <c r="W25" s="31">
        <f t="shared" si="17"/>
        <v>3030.0847530000001</v>
      </c>
      <c r="X25" s="33">
        <f t="shared" si="18"/>
        <v>2.5887461102303E-2</v>
      </c>
      <c r="Y25" s="32">
        <f t="shared" si="19"/>
        <v>1.0055598854298837</v>
      </c>
      <c r="Z25" s="33">
        <f t="shared" si="20"/>
        <v>0.55598854298837264</v>
      </c>
      <c r="AA25" s="8">
        <v>6.39</v>
      </c>
      <c r="AB25" s="11">
        <f t="shared" si="5"/>
        <v>1.0054222300397111</v>
      </c>
      <c r="AC25" s="12">
        <f t="shared" si="21"/>
        <v>2.4582942356277115E-2</v>
      </c>
      <c r="AD25" s="11">
        <f t="shared" si="22"/>
        <v>1.0054222300397111</v>
      </c>
      <c r="AE25" s="12">
        <f t="shared" si="23"/>
        <v>0.54222300397110956</v>
      </c>
      <c r="AF25" s="25">
        <v>3084.2440799999999</v>
      </c>
      <c r="AG25" s="25">
        <v>0.4</v>
      </c>
      <c r="AH25" s="12">
        <f t="shared" si="0"/>
        <v>4.9070207534805954</v>
      </c>
      <c r="AI25" s="12">
        <f t="shared" si="24"/>
        <v>1.8149619962892771E-2</v>
      </c>
      <c r="AJ25" s="12">
        <f t="shared" si="25"/>
        <v>1.0038567264886695</v>
      </c>
      <c r="AK25" s="12">
        <f t="shared" si="26"/>
        <v>0.38567264886695263</v>
      </c>
      <c r="AN25" s="24" t="s">
        <v>1</v>
      </c>
      <c r="AO25" s="23">
        <f>INDEX(B2:AE255,MATCH(AO24,C2:C255,0),MATCH("Data",B2:AE2,0))</f>
        <v>43595</v>
      </c>
    </row>
    <row r="26" spans="1:44" x14ac:dyDescent="0.3">
      <c r="A26">
        <f t="shared" si="6"/>
        <v>24</v>
      </c>
      <c r="B26" s="7">
        <v>43265</v>
      </c>
      <c r="C26" s="40">
        <f>VLOOKUP(B26,'Base NTN-B Princ 2019'!A:B,2,FALSE)*100</f>
        <v>2.74</v>
      </c>
      <c r="D26" s="25">
        <v>3009.9510919999998</v>
      </c>
      <c r="E26" s="25">
        <v>0</v>
      </c>
      <c r="F26" s="26">
        <f t="shared" si="1"/>
        <v>0</v>
      </c>
      <c r="G26" s="26">
        <f t="shared" si="2"/>
        <v>3009.9510919999998</v>
      </c>
      <c r="H26" s="10">
        <f t="shared" si="7"/>
        <v>3.783452494985351E-2</v>
      </c>
      <c r="I26" s="9">
        <f t="shared" si="8"/>
        <v>0.99887835553920978</v>
      </c>
      <c r="J26" s="10">
        <f t="shared" si="9"/>
        <v>-0.11216444607902165</v>
      </c>
      <c r="K26" s="31">
        <f t="shared" si="10"/>
        <v>3009.9510919999998</v>
      </c>
      <c r="L26" s="33">
        <f t="shared" si="11"/>
        <v>3.783452494985351E-2</v>
      </c>
      <c r="M26" s="32">
        <f t="shared" si="12"/>
        <v>0.99887835553920978</v>
      </c>
      <c r="N26" s="33">
        <f t="shared" si="13"/>
        <v>-0.11216444607902165</v>
      </c>
      <c r="O26" s="40">
        <v>1.96</v>
      </c>
      <c r="P26" s="25">
        <v>3030.8660620000001</v>
      </c>
      <c r="Q26" s="25">
        <v>0</v>
      </c>
      <c r="R26" s="26">
        <f t="shared" si="3"/>
        <v>0</v>
      </c>
      <c r="S26" s="26">
        <f t="shared" si="4"/>
        <v>3030.8660620000001</v>
      </c>
      <c r="T26" s="10">
        <f t="shared" si="14"/>
        <v>2.5785054336391333E-2</v>
      </c>
      <c r="U26" s="9">
        <f t="shared" si="15"/>
        <v>1.0058191695927268</v>
      </c>
      <c r="V26" s="10">
        <f t="shared" si="16"/>
        <v>0.58191695927267695</v>
      </c>
      <c r="W26" s="31">
        <f t="shared" si="17"/>
        <v>3030.8660620000001</v>
      </c>
      <c r="X26" s="33">
        <f t="shared" si="18"/>
        <v>2.5785054336391333E-2</v>
      </c>
      <c r="Y26" s="32">
        <f t="shared" si="19"/>
        <v>1.0058191695927268</v>
      </c>
      <c r="Z26" s="33">
        <f t="shared" si="20"/>
        <v>0.58191695927267695</v>
      </c>
      <c r="AA26" s="8">
        <v>6.39</v>
      </c>
      <c r="AB26" s="11">
        <f t="shared" si="5"/>
        <v>1.0056693924069589</v>
      </c>
      <c r="AC26" s="12">
        <f t="shared" si="21"/>
        <v>2.4582942356277115E-2</v>
      </c>
      <c r="AD26" s="11">
        <f t="shared" si="22"/>
        <v>1.0056693924069589</v>
      </c>
      <c r="AE26" s="12">
        <f t="shared" si="23"/>
        <v>0.56693924069588508</v>
      </c>
      <c r="AF26" s="25">
        <v>3084.8038580000002</v>
      </c>
      <c r="AG26" s="25">
        <v>0.4</v>
      </c>
      <c r="AH26" s="12">
        <f t="shared" si="0"/>
        <v>4.9070207534805954</v>
      </c>
      <c r="AI26" s="12">
        <f t="shared" si="24"/>
        <v>1.814960118202702E-2</v>
      </c>
      <c r="AJ26" s="12">
        <f t="shared" si="25"/>
        <v>1.0040389224809663</v>
      </c>
      <c r="AK26" s="12">
        <f t="shared" si="26"/>
        <v>0.40389224809662672</v>
      </c>
      <c r="AN26" s="22" t="s">
        <v>21</v>
      </c>
      <c r="AO26" s="10">
        <f>+AO22-AO24</f>
        <v>5.1899999999999995</v>
      </c>
    </row>
    <row r="27" spans="1:44" x14ac:dyDescent="0.3">
      <c r="A27">
        <f t="shared" si="6"/>
        <v>25</v>
      </c>
      <c r="B27" s="7">
        <v>43266</v>
      </c>
      <c r="C27" s="40">
        <f>VLOOKUP(B27,'Base NTN-B Princ 2019'!A:B,2,FALSE)*100</f>
        <v>3.03</v>
      </c>
      <c r="D27" s="25">
        <v>3003.1511350000001</v>
      </c>
      <c r="E27" s="25">
        <v>0</v>
      </c>
      <c r="F27" s="26">
        <f t="shared" si="1"/>
        <v>0</v>
      </c>
      <c r="G27" s="26">
        <f t="shared" si="2"/>
        <v>3003.1511350000001</v>
      </c>
      <c r="H27" s="10">
        <f t="shared" si="7"/>
        <v>-0.22591586348605919</v>
      </c>
      <c r="I27" s="9">
        <f t="shared" si="8"/>
        <v>0.99662173087711803</v>
      </c>
      <c r="J27" s="10">
        <f t="shared" si="9"/>
        <v>-0.33782691228819717</v>
      </c>
      <c r="K27" s="31">
        <f t="shared" si="10"/>
        <v>3003.1511350000001</v>
      </c>
      <c r="L27" s="33">
        <f t="shared" si="11"/>
        <v>-0.22591586348605919</v>
      </c>
      <c r="M27" s="32">
        <f t="shared" si="12"/>
        <v>0.99662173087711803</v>
      </c>
      <c r="N27" s="33">
        <f t="shared" si="13"/>
        <v>-0.33782691228819717</v>
      </c>
      <c r="O27" s="40">
        <v>1.96</v>
      </c>
      <c r="P27" s="25">
        <v>3031.6506399999998</v>
      </c>
      <c r="Q27" s="25">
        <v>0</v>
      </c>
      <c r="R27" s="26">
        <f t="shared" si="3"/>
        <v>0</v>
      </c>
      <c r="S27" s="26">
        <f t="shared" si="4"/>
        <v>3031.6506399999998</v>
      </c>
      <c r="T27" s="10">
        <f t="shared" si="14"/>
        <v>2.5886264320185148E-2</v>
      </c>
      <c r="U27" s="9">
        <f t="shared" si="15"/>
        <v>1.0060795386015506</v>
      </c>
      <c r="V27" s="10">
        <f t="shared" si="16"/>
        <v>0.60795386015506381</v>
      </c>
      <c r="W27" s="31">
        <f t="shared" si="17"/>
        <v>3031.6506399999998</v>
      </c>
      <c r="X27" s="33">
        <f t="shared" si="18"/>
        <v>2.5886264320185148E-2</v>
      </c>
      <c r="Y27" s="32">
        <f t="shared" si="19"/>
        <v>1.0060795386015506</v>
      </c>
      <c r="Z27" s="33">
        <f t="shared" si="20"/>
        <v>0.60795386015506381</v>
      </c>
      <c r="AA27" s="8">
        <v>6.39</v>
      </c>
      <c r="AB27" s="11">
        <f t="shared" si="5"/>
        <v>1.0059166155339889</v>
      </c>
      <c r="AC27" s="12">
        <f t="shared" si="21"/>
        <v>2.4582942356277115E-2</v>
      </c>
      <c r="AD27" s="11">
        <f t="shared" si="22"/>
        <v>1.0059166155339889</v>
      </c>
      <c r="AE27" s="12">
        <f t="shared" si="23"/>
        <v>0.59166155339889226</v>
      </c>
      <c r="AF27" s="25">
        <v>3085.363738</v>
      </c>
      <c r="AG27" s="25">
        <v>0.4</v>
      </c>
      <c r="AH27" s="12">
        <f t="shared" si="0"/>
        <v>4.9070207534805954</v>
      </c>
      <c r="AI27" s="12">
        <f t="shared" si="24"/>
        <v>1.8149614230678068E-2</v>
      </c>
      <c r="AJ27" s="12">
        <f t="shared" si="25"/>
        <v>1.0042211516721224</v>
      </c>
      <c r="AK27" s="12">
        <f t="shared" si="26"/>
        <v>0.42211516721224474</v>
      </c>
      <c r="AN27" s="20" t="s">
        <v>20</v>
      </c>
      <c r="AO27" s="10">
        <f>AVERAGE(C3:C255)</f>
        <v>2.1022924901185767</v>
      </c>
    </row>
    <row r="28" spans="1:44" x14ac:dyDescent="0.3">
      <c r="A28">
        <f t="shared" si="6"/>
        <v>26</v>
      </c>
      <c r="B28" s="7">
        <v>43269</v>
      </c>
      <c r="C28" s="40">
        <f>VLOOKUP(B28,'Base NTN-B Princ 2019'!A:B,2,FALSE)*100</f>
        <v>2.82</v>
      </c>
      <c r="D28" s="25">
        <v>3010.2875119999999</v>
      </c>
      <c r="E28" s="25">
        <v>0</v>
      </c>
      <c r="F28" s="26">
        <f t="shared" si="1"/>
        <v>0</v>
      </c>
      <c r="G28" s="26">
        <f t="shared" si="2"/>
        <v>3010.2875119999999</v>
      </c>
      <c r="H28" s="10">
        <f t="shared" si="7"/>
        <v>0.23762963231619416</v>
      </c>
      <c r="I28" s="9">
        <f t="shared" si="8"/>
        <v>0.99898999943178457</v>
      </c>
      <c r="J28" s="10">
        <f t="shared" si="9"/>
        <v>-0.10100005682154301</v>
      </c>
      <c r="K28" s="31">
        <f t="shared" si="10"/>
        <v>3010.2875119999999</v>
      </c>
      <c r="L28" s="33">
        <f t="shared" si="11"/>
        <v>0.23762963231619416</v>
      </c>
      <c r="M28" s="32">
        <f t="shared" si="12"/>
        <v>0.99898999943178457</v>
      </c>
      <c r="N28" s="33">
        <f t="shared" si="13"/>
        <v>-0.10100005682154301</v>
      </c>
      <c r="O28" s="40">
        <v>1.96</v>
      </c>
      <c r="P28" s="25">
        <v>3033.1503379999999</v>
      </c>
      <c r="Q28" s="25">
        <v>0</v>
      </c>
      <c r="R28" s="26">
        <f t="shared" si="3"/>
        <v>0</v>
      </c>
      <c r="S28" s="26">
        <f t="shared" si="4"/>
        <v>3033.1503379999999</v>
      </c>
      <c r="T28" s="10">
        <f t="shared" si="14"/>
        <v>4.9468035010802325E-2</v>
      </c>
      <c r="U28" s="9">
        <f t="shared" si="15"/>
        <v>1.0065772263799426</v>
      </c>
      <c r="V28" s="10">
        <f t="shared" si="16"/>
        <v>0.65772263799426245</v>
      </c>
      <c r="W28" s="31">
        <f t="shared" si="17"/>
        <v>3033.1503379999999</v>
      </c>
      <c r="X28" s="33">
        <f t="shared" si="18"/>
        <v>4.9468035010802325E-2</v>
      </c>
      <c r="Y28" s="32">
        <f t="shared" si="19"/>
        <v>1.0065772263799426</v>
      </c>
      <c r="Z28" s="33">
        <f t="shared" si="20"/>
        <v>0.65772263799426245</v>
      </c>
      <c r="AA28" s="8">
        <v>6.39</v>
      </c>
      <c r="AB28" s="11">
        <f t="shared" si="5"/>
        <v>1.0061638994357378</v>
      </c>
      <c r="AC28" s="12">
        <f t="shared" si="21"/>
        <v>2.4582942356277115E-2</v>
      </c>
      <c r="AD28" s="11">
        <f t="shared" si="22"/>
        <v>1.0061638994357378</v>
      </c>
      <c r="AE28" s="12">
        <f t="shared" si="23"/>
        <v>0.61638994357378074</v>
      </c>
      <c r="AF28" s="25">
        <v>3086.651265</v>
      </c>
      <c r="AG28" s="25">
        <v>0.88</v>
      </c>
      <c r="AH28" s="12">
        <f t="shared" si="0"/>
        <v>11.086397456076313</v>
      </c>
      <c r="AI28" s="12">
        <f t="shared" si="24"/>
        <v>4.1730152725349967E-2</v>
      </c>
      <c r="AJ28" s="12">
        <f t="shared" si="25"/>
        <v>1.0046402146924156</v>
      </c>
      <c r="AK28" s="12">
        <f t="shared" si="26"/>
        <v>0.46402146924156007</v>
      </c>
    </row>
    <row r="29" spans="1:44" x14ac:dyDescent="0.3">
      <c r="A29">
        <f t="shared" si="6"/>
        <v>27</v>
      </c>
      <c r="B29" s="7">
        <v>43270</v>
      </c>
      <c r="C29" s="40">
        <f>VLOOKUP(B29,'Base NTN-B Princ 2019'!A:B,2,FALSE)*100</f>
        <v>2.76</v>
      </c>
      <c r="D29" s="25">
        <v>3013.4520560000001</v>
      </c>
      <c r="E29" s="25">
        <v>0</v>
      </c>
      <c r="F29" s="26">
        <f t="shared" si="1"/>
        <v>0</v>
      </c>
      <c r="G29" s="26">
        <f t="shared" si="2"/>
        <v>3013.4520560000001</v>
      </c>
      <c r="H29" s="10">
        <f t="shared" si="7"/>
        <v>0.10512431079707785</v>
      </c>
      <c r="I29" s="9">
        <f t="shared" si="8"/>
        <v>1.000040180783619</v>
      </c>
      <c r="J29" s="10">
        <f t="shared" si="9"/>
        <v>4.018078361900379E-3</v>
      </c>
      <c r="K29" s="31">
        <f t="shared" si="10"/>
        <v>3013.4520560000001</v>
      </c>
      <c r="L29" s="33">
        <f t="shared" si="11"/>
        <v>0.10512431079707785</v>
      </c>
      <c r="M29" s="32">
        <f t="shared" si="12"/>
        <v>1.000040180783619</v>
      </c>
      <c r="N29" s="33">
        <f t="shared" si="13"/>
        <v>4.018078361900379E-3</v>
      </c>
      <c r="O29" s="40">
        <v>1.96</v>
      </c>
      <c r="P29" s="25">
        <v>3034.6476720000001</v>
      </c>
      <c r="Q29" s="25">
        <v>0</v>
      </c>
      <c r="R29" s="26">
        <f t="shared" si="3"/>
        <v>0</v>
      </c>
      <c r="S29" s="26">
        <f t="shared" si="4"/>
        <v>3034.6476720000001</v>
      </c>
      <c r="T29" s="10">
        <f t="shared" si="14"/>
        <v>4.93656374773499E-2</v>
      </c>
      <c r="U29" s="9">
        <f t="shared" si="15"/>
        <v>1.007074129644447</v>
      </c>
      <c r="V29" s="10">
        <f t="shared" si="16"/>
        <v>0.70741296444469803</v>
      </c>
      <c r="W29" s="31">
        <f t="shared" si="17"/>
        <v>3034.6476720000001</v>
      </c>
      <c r="X29" s="33">
        <f t="shared" si="18"/>
        <v>4.93656374773499E-2</v>
      </c>
      <c r="Y29" s="32">
        <f t="shared" si="19"/>
        <v>1.007074129644447</v>
      </c>
      <c r="Z29" s="33">
        <f t="shared" si="20"/>
        <v>0.70741296444469803</v>
      </c>
      <c r="AA29" s="8">
        <v>6.39</v>
      </c>
      <c r="AB29" s="11">
        <f t="shared" si="5"/>
        <v>1.0064112441271458</v>
      </c>
      <c r="AC29" s="12">
        <f t="shared" si="21"/>
        <v>2.4582942356277115E-2</v>
      </c>
      <c r="AD29" s="11">
        <f t="shared" si="22"/>
        <v>1.0064112441271458</v>
      </c>
      <c r="AE29" s="12">
        <f t="shared" si="23"/>
        <v>0.64112441271457765</v>
      </c>
      <c r="AF29" s="25">
        <v>3087.9393289999998</v>
      </c>
      <c r="AG29" s="25">
        <v>0.88</v>
      </c>
      <c r="AH29" s="12">
        <f t="shared" si="0"/>
        <v>11.086397456076313</v>
      </c>
      <c r="AI29" s="12">
        <f t="shared" si="24"/>
        <v>4.1730143427787247E-2</v>
      </c>
      <c r="AJ29" s="12">
        <f t="shared" si="25"/>
        <v>1.0050594524949399</v>
      </c>
      <c r="AK29" s="12">
        <f t="shared" si="26"/>
        <v>0.50594524949398867</v>
      </c>
    </row>
    <row r="30" spans="1:44" x14ac:dyDescent="0.3">
      <c r="A30">
        <f t="shared" si="6"/>
        <v>28</v>
      </c>
      <c r="B30" s="7">
        <v>43271</v>
      </c>
      <c r="C30" s="40">
        <f>VLOOKUP(B30,'Base NTN-B Princ 2019'!A:B,2,FALSE)*100</f>
        <v>2.57</v>
      </c>
      <c r="D30" s="25">
        <v>3020.0230459999998</v>
      </c>
      <c r="E30" s="25">
        <v>0</v>
      </c>
      <c r="F30" s="26">
        <f t="shared" si="1"/>
        <v>0</v>
      </c>
      <c r="G30" s="26">
        <f t="shared" si="2"/>
        <v>3020.0230459999998</v>
      </c>
      <c r="H30" s="10">
        <f t="shared" si="7"/>
        <v>0.21805523625026968</v>
      </c>
      <c r="I30" s="9">
        <f t="shared" si="8"/>
        <v>1.0022208207624244</v>
      </c>
      <c r="J30" s="10">
        <f t="shared" si="9"/>
        <v>0.22208207624243581</v>
      </c>
      <c r="K30" s="31">
        <f t="shared" si="10"/>
        <v>3020.0230459999998</v>
      </c>
      <c r="L30" s="33">
        <f t="shared" si="11"/>
        <v>0.21805523625026968</v>
      </c>
      <c r="M30" s="32">
        <f t="shared" si="12"/>
        <v>1.0022208207624244</v>
      </c>
      <c r="N30" s="33">
        <f t="shared" si="13"/>
        <v>0.22208207624243581</v>
      </c>
      <c r="O30" s="40">
        <v>1.96</v>
      </c>
      <c r="P30" s="25">
        <v>3036.1488159999999</v>
      </c>
      <c r="Q30" s="25">
        <v>0</v>
      </c>
      <c r="R30" s="26">
        <f t="shared" si="3"/>
        <v>0</v>
      </c>
      <c r="S30" s="26">
        <f t="shared" si="4"/>
        <v>3036.1488159999999</v>
      </c>
      <c r="T30" s="10">
        <f t="shared" si="14"/>
        <v>4.9466829834998727E-2</v>
      </c>
      <c r="U30" s="9">
        <f t="shared" si="15"/>
        <v>1.0075722972904706</v>
      </c>
      <c r="V30" s="10">
        <f t="shared" si="16"/>
        <v>0.75722972904705976</v>
      </c>
      <c r="W30" s="31">
        <f t="shared" si="17"/>
        <v>3036.1488159999999</v>
      </c>
      <c r="X30" s="33">
        <f t="shared" si="18"/>
        <v>4.9466829834998727E-2</v>
      </c>
      <c r="Y30" s="32">
        <f t="shared" si="19"/>
        <v>1.0075722972904706</v>
      </c>
      <c r="Z30" s="33">
        <f t="shared" si="20"/>
        <v>0.75722972904705976</v>
      </c>
      <c r="AA30" s="8">
        <v>6.39</v>
      </c>
      <c r="AB30" s="11">
        <f t="shared" si="5"/>
        <v>1.0066586496231567</v>
      </c>
      <c r="AC30" s="12">
        <f t="shared" si="21"/>
        <v>2.4582942356277115E-2</v>
      </c>
      <c r="AD30" s="11">
        <f t="shared" si="22"/>
        <v>1.0066586496231567</v>
      </c>
      <c r="AE30" s="12">
        <f t="shared" si="23"/>
        <v>0.66586496231566539</v>
      </c>
      <c r="AF30" s="25">
        <v>3089.2279309999999</v>
      </c>
      <c r="AG30" s="25">
        <v>0.88</v>
      </c>
      <c r="AH30" s="12">
        <f t="shared" si="0"/>
        <v>11.086397456076313</v>
      </c>
      <c r="AI30" s="12">
        <f t="shared" si="24"/>
        <v>4.173015926505208E-2</v>
      </c>
      <c r="AJ30" s="12">
        <f t="shared" si="25"/>
        <v>1.0054788654051745</v>
      </c>
      <c r="AK30" s="12">
        <f t="shared" si="26"/>
        <v>0.54788654051745045</v>
      </c>
    </row>
    <row r="31" spans="1:44" x14ac:dyDescent="0.3">
      <c r="A31">
        <f t="shared" si="6"/>
        <v>29</v>
      </c>
      <c r="B31" s="7">
        <v>43272</v>
      </c>
      <c r="C31" s="40">
        <f>VLOOKUP(B31,'Base NTN-B Princ 2019'!A:B,2,FALSE)*100</f>
        <v>2.61</v>
      </c>
      <c r="D31" s="25">
        <v>3020.5384920000001</v>
      </c>
      <c r="E31" s="25">
        <v>0</v>
      </c>
      <c r="F31" s="26">
        <f t="shared" si="1"/>
        <v>0</v>
      </c>
      <c r="G31" s="26">
        <f t="shared" si="2"/>
        <v>3020.5384920000001</v>
      </c>
      <c r="H31" s="10">
        <f t="shared" si="7"/>
        <v>1.7067618099231296E-2</v>
      </c>
      <c r="I31" s="9">
        <f t="shared" si="8"/>
        <v>1.0023918759846231</v>
      </c>
      <c r="J31" s="10">
        <f t="shared" si="9"/>
        <v>0.2391875984623093</v>
      </c>
      <c r="K31" s="31">
        <f t="shared" si="10"/>
        <v>3020.5384920000001</v>
      </c>
      <c r="L31" s="33">
        <f t="shared" si="11"/>
        <v>1.7067618099231296E-2</v>
      </c>
      <c r="M31" s="32">
        <f t="shared" si="12"/>
        <v>1.0023918759846231</v>
      </c>
      <c r="N31" s="33">
        <f t="shared" si="13"/>
        <v>0.2391875984623093</v>
      </c>
      <c r="O31" s="40">
        <v>1.96</v>
      </c>
      <c r="P31" s="25">
        <v>3037.6506850000001</v>
      </c>
      <c r="Q31" s="25">
        <v>0</v>
      </c>
      <c r="R31" s="26">
        <f t="shared" si="3"/>
        <v>0</v>
      </c>
      <c r="S31" s="26">
        <f t="shared" si="4"/>
        <v>3037.6506850000001</v>
      </c>
      <c r="T31" s="10">
        <f t="shared" si="14"/>
        <v>4.9466251195773303E-2</v>
      </c>
      <c r="U31" s="9">
        <f t="shared" si="15"/>
        <v>1.0080707055340272</v>
      </c>
      <c r="V31" s="10">
        <f t="shared" si="16"/>
        <v>0.80707055340272227</v>
      </c>
      <c r="W31" s="31">
        <f t="shared" si="17"/>
        <v>3037.6506850000001</v>
      </c>
      <c r="X31" s="33">
        <f t="shared" si="18"/>
        <v>4.9466251195773303E-2</v>
      </c>
      <c r="Y31" s="32">
        <f t="shared" si="19"/>
        <v>1.0080707055340272</v>
      </c>
      <c r="Z31" s="33">
        <f t="shared" si="20"/>
        <v>0.80707055340272227</v>
      </c>
      <c r="AA31" s="8">
        <v>6.39</v>
      </c>
      <c r="AB31" s="11">
        <f t="shared" si="5"/>
        <v>1.006906115938718</v>
      </c>
      <c r="AC31" s="12">
        <f t="shared" si="21"/>
        <v>2.4582942356277115E-2</v>
      </c>
      <c r="AD31" s="11">
        <f t="shared" si="22"/>
        <v>1.006906115938718</v>
      </c>
      <c r="AE31" s="12">
        <f t="shared" si="23"/>
        <v>0.69061159387180382</v>
      </c>
      <c r="AF31" s="25">
        <v>3090.5170710000002</v>
      </c>
      <c r="AG31" s="25">
        <v>0.88</v>
      </c>
      <c r="AH31" s="12">
        <f t="shared" si="0"/>
        <v>11.086397456076313</v>
      </c>
      <c r="AI31" s="12">
        <f t="shared" si="24"/>
        <v>4.1730167821674158E-2</v>
      </c>
      <c r="AJ31" s="12">
        <f t="shared" si="25"/>
        <v>1.0058984534231195</v>
      </c>
      <c r="AK31" s="12">
        <f t="shared" si="26"/>
        <v>0.58984534231194541</v>
      </c>
    </row>
    <row r="32" spans="1:44" x14ac:dyDescent="0.3">
      <c r="A32">
        <f t="shared" si="6"/>
        <v>30</v>
      </c>
      <c r="B32" s="7">
        <v>43273</v>
      </c>
      <c r="C32" s="40">
        <f>VLOOKUP(B32,'Base NTN-B Princ 2019'!A:B,2,FALSE)*100</f>
        <v>2.5299999999999998</v>
      </c>
      <c r="D32" s="25">
        <v>3026.7611870000001</v>
      </c>
      <c r="E32" s="25">
        <v>0</v>
      </c>
      <c r="F32" s="26">
        <f t="shared" si="1"/>
        <v>0</v>
      </c>
      <c r="G32" s="26">
        <f t="shared" si="2"/>
        <v>3026.7611870000001</v>
      </c>
      <c r="H32" s="10">
        <f t="shared" si="7"/>
        <v>0.20601276946083935</v>
      </c>
      <c r="I32" s="9">
        <f t="shared" si="8"/>
        <v>1.0044569312491896</v>
      </c>
      <c r="J32" s="10">
        <f t="shared" si="9"/>
        <v>0.44569312491895552</v>
      </c>
      <c r="K32" s="31">
        <f t="shared" si="10"/>
        <v>3026.7611870000001</v>
      </c>
      <c r="L32" s="33">
        <f t="shared" si="11"/>
        <v>0.20601276946083935</v>
      </c>
      <c r="M32" s="32">
        <f t="shared" si="12"/>
        <v>1.0044569312491896</v>
      </c>
      <c r="N32" s="33">
        <f t="shared" si="13"/>
        <v>0.44569312491895552</v>
      </c>
      <c r="O32" s="40">
        <v>1.96</v>
      </c>
      <c r="P32" s="25">
        <v>3041.7320399999999</v>
      </c>
      <c r="Q32" s="25">
        <v>0</v>
      </c>
      <c r="R32" s="26">
        <f t="shared" si="3"/>
        <v>0</v>
      </c>
      <c r="S32" s="26">
        <f t="shared" si="4"/>
        <v>3041.7320399999999</v>
      </c>
      <c r="T32" s="10">
        <f t="shared" si="14"/>
        <v>0.13435893139897015</v>
      </c>
      <c r="U32" s="9">
        <f t="shared" si="15"/>
        <v>1.0094251385617288</v>
      </c>
      <c r="V32" s="10">
        <f t="shared" si="16"/>
        <v>0.94251385617287742</v>
      </c>
      <c r="W32" s="31">
        <f t="shared" si="17"/>
        <v>3041.7320399999999</v>
      </c>
      <c r="X32" s="33">
        <f t="shared" si="18"/>
        <v>0.13435893139897015</v>
      </c>
      <c r="Y32" s="32">
        <f t="shared" si="19"/>
        <v>1.0094251385617288</v>
      </c>
      <c r="Z32" s="33">
        <f t="shared" si="20"/>
        <v>0.94251385617287742</v>
      </c>
      <c r="AA32" s="8">
        <v>6.39</v>
      </c>
      <c r="AB32" s="11">
        <f t="shared" si="5"/>
        <v>1.0071536430887811</v>
      </c>
      <c r="AC32" s="12">
        <f t="shared" si="21"/>
        <v>2.4582942356277115E-2</v>
      </c>
      <c r="AD32" s="11">
        <f t="shared" si="22"/>
        <v>1.0071536430887811</v>
      </c>
      <c r="AE32" s="12">
        <f t="shared" si="23"/>
        <v>0.71536430887810809</v>
      </c>
      <c r="AF32" s="25">
        <v>3094.4301869999999</v>
      </c>
      <c r="AG32" s="25">
        <v>1.24</v>
      </c>
      <c r="AH32" s="12">
        <f t="shared" si="0"/>
        <v>15.937955571773355</v>
      </c>
      <c r="AI32" s="12">
        <f t="shared" si="24"/>
        <v>0.12661687057866633</v>
      </c>
      <c r="AJ32" s="12">
        <f t="shared" si="25"/>
        <v>1.0071720905660431</v>
      </c>
      <c r="AK32" s="12">
        <f t="shared" si="26"/>
        <v>0.71720905660430656</v>
      </c>
    </row>
    <row r="33" spans="1:37" x14ac:dyDescent="0.3">
      <c r="A33">
        <f t="shared" si="6"/>
        <v>31</v>
      </c>
      <c r="B33" s="7">
        <v>43276</v>
      </c>
      <c r="C33" s="40">
        <f>VLOOKUP(B33,'Base NTN-B Princ 2019'!A:B,2,FALSE)*100</f>
        <v>2.6</v>
      </c>
      <c r="D33" s="25">
        <v>3027.0176919999999</v>
      </c>
      <c r="E33" s="25">
        <v>0</v>
      </c>
      <c r="F33" s="26">
        <f t="shared" si="1"/>
        <v>0</v>
      </c>
      <c r="G33" s="26">
        <f t="shared" si="2"/>
        <v>3027.0176919999999</v>
      </c>
      <c r="H33" s="10">
        <f t="shared" si="7"/>
        <v>8.4745701478317059E-3</v>
      </c>
      <c r="I33" s="9">
        <f t="shared" si="8"/>
        <v>1.004542054656433</v>
      </c>
      <c r="J33" s="10">
        <f t="shared" si="9"/>
        <v>0.45420546564329811</v>
      </c>
      <c r="K33" s="31">
        <f t="shared" si="10"/>
        <v>3027.0176919999999</v>
      </c>
      <c r="L33" s="33">
        <f t="shared" si="11"/>
        <v>8.4745701478317059E-3</v>
      </c>
      <c r="M33" s="32">
        <f t="shared" si="12"/>
        <v>1.004542054656433</v>
      </c>
      <c r="N33" s="33">
        <f t="shared" si="13"/>
        <v>0.45420546564329811</v>
      </c>
      <c r="O33" s="40">
        <v>1.96</v>
      </c>
      <c r="P33" s="25">
        <v>3043.7498089999999</v>
      </c>
      <c r="Q33" s="25">
        <v>0</v>
      </c>
      <c r="R33" s="26">
        <f t="shared" si="3"/>
        <v>0</v>
      </c>
      <c r="S33" s="26">
        <f t="shared" si="4"/>
        <v>3043.7498089999999</v>
      </c>
      <c r="T33" s="10">
        <f t="shared" si="14"/>
        <v>6.6336185221627098E-2</v>
      </c>
      <c r="U33" s="9">
        <f t="shared" si="15"/>
        <v>1.0100947526913187</v>
      </c>
      <c r="V33" s="10">
        <f t="shared" si="16"/>
        <v>1.0094752691318654</v>
      </c>
      <c r="W33" s="31">
        <f t="shared" si="17"/>
        <v>3043.7498089999999</v>
      </c>
      <c r="X33" s="33">
        <f t="shared" si="18"/>
        <v>6.6336185221627098E-2</v>
      </c>
      <c r="Y33" s="32">
        <f t="shared" si="19"/>
        <v>1.0100947526913187</v>
      </c>
      <c r="Z33" s="33">
        <f t="shared" si="20"/>
        <v>1.0094752691318654</v>
      </c>
      <c r="AA33" s="8">
        <v>6.39</v>
      </c>
      <c r="AB33" s="11">
        <f t="shared" si="5"/>
        <v>1.0074012310883007</v>
      </c>
      <c r="AC33" s="12">
        <f t="shared" si="21"/>
        <v>2.4582942356277115E-2</v>
      </c>
      <c r="AD33" s="11">
        <f t="shared" si="22"/>
        <v>1.0074012310883007</v>
      </c>
      <c r="AE33" s="12">
        <f t="shared" si="23"/>
        <v>0.74012310883007082</v>
      </c>
      <c r="AF33" s="25">
        <v>3096.2466720000002</v>
      </c>
      <c r="AG33" s="25">
        <v>1.24</v>
      </c>
      <c r="AH33" s="12">
        <f t="shared" si="0"/>
        <v>15.937955571773355</v>
      </c>
      <c r="AI33" s="12">
        <f t="shared" si="24"/>
        <v>5.870176059008525E-2</v>
      </c>
      <c r="AJ33" s="12">
        <f t="shared" si="25"/>
        <v>1.0077633183153774</v>
      </c>
      <c r="AK33" s="12">
        <f t="shared" si="26"/>
        <v>0.77633183153773544</v>
      </c>
    </row>
    <row r="34" spans="1:37" x14ac:dyDescent="0.3">
      <c r="A34">
        <f t="shared" si="6"/>
        <v>32</v>
      </c>
      <c r="B34" s="7">
        <v>43277</v>
      </c>
      <c r="C34" s="40">
        <f>VLOOKUP(B34,'Base NTN-B Princ 2019'!A:B,2,FALSE)*100</f>
        <v>2.6</v>
      </c>
      <c r="D34" s="25">
        <v>3029.1044109999998</v>
      </c>
      <c r="E34" s="25">
        <v>0</v>
      </c>
      <c r="F34" s="26">
        <f t="shared" si="1"/>
        <v>0</v>
      </c>
      <c r="G34" s="26">
        <f t="shared" si="2"/>
        <v>3029.1044109999998</v>
      </c>
      <c r="H34" s="10">
        <f t="shared" si="7"/>
        <v>6.8936465271240976E-2</v>
      </c>
      <c r="I34" s="9">
        <f t="shared" si="8"/>
        <v>1.0052345504410762</v>
      </c>
      <c r="J34" s="10">
        <f t="shared" si="9"/>
        <v>0.52345504410762356</v>
      </c>
      <c r="K34" s="31">
        <f t="shared" si="10"/>
        <v>3029.1044109999998</v>
      </c>
      <c r="L34" s="33">
        <f t="shared" si="11"/>
        <v>6.8936465271240976E-2</v>
      </c>
      <c r="M34" s="32">
        <f t="shared" si="12"/>
        <v>1.0052345504410762</v>
      </c>
      <c r="N34" s="33">
        <f t="shared" si="13"/>
        <v>0.52345504410762356</v>
      </c>
      <c r="O34" s="40">
        <v>1.96</v>
      </c>
      <c r="P34" s="25">
        <v>3045.7719959999999</v>
      </c>
      <c r="Q34" s="25">
        <v>0</v>
      </c>
      <c r="R34" s="26">
        <f t="shared" si="3"/>
        <v>0</v>
      </c>
      <c r="S34" s="26">
        <f t="shared" si="4"/>
        <v>3045.7719959999999</v>
      </c>
      <c r="T34" s="10">
        <f t="shared" si="14"/>
        <v>6.6437359405191465E-2</v>
      </c>
      <c r="U34" s="9">
        <f t="shared" si="15"/>
        <v>1.0107658329724971</v>
      </c>
      <c r="V34" s="10">
        <f t="shared" si="16"/>
        <v>1.0765832972497114</v>
      </c>
      <c r="W34" s="31">
        <f t="shared" si="17"/>
        <v>3045.7719959999999</v>
      </c>
      <c r="X34" s="33">
        <f t="shared" si="18"/>
        <v>6.6437359405191465E-2</v>
      </c>
      <c r="Y34" s="32">
        <f t="shared" si="19"/>
        <v>1.0107658329724971</v>
      </c>
      <c r="Z34" s="33">
        <f t="shared" si="20"/>
        <v>1.0765832972497114</v>
      </c>
      <c r="AA34" s="8">
        <v>6.39</v>
      </c>
      <c r="AB34" s="11">
        <f t="shared" si="5"/>
        <v>1.0076488799522356</v>
      </c>
      <c r="AC34" s="12">
        <f t="shared" si="21"/>
        <v>2.4582942356277115E-2</v>
      </c>
      <c r="AD34" s="11">
        <f t="shared" si="22"/>
        <v>1.0076488799522356</v>
      </c>
      <c r="AE34" s="12">
        <f t="shared" si="23"/>
        <v>0.7648879952235621</v>
      </c>
      <c r="AF34" s="25">
        <v>3098.0642229999999</v>
      </c>
      <c r="AG34" s="25">
        <v>1.24</v>
      </c>
      <c r="AH34" s="12">
        <f t="shared" si="0"/>
        <v>15.937955571773355</v>
      </c>
      <c r="AI34" s="12">
        <f t="shared" si="24"/>
        <v>5.8701750620704374E-2</v>
      </c>
      <c r="AJ34" s="12">
        <f t="shared" si="25"/>
        <v>1.0083548930253419</v>
      </c>
      <c r="AK34" s="12">
        <f t="shared" si="26"/>
        <v>0.83548930253418696</v>
      </c>
    </row>
    <row r="35" spans="1:37" x14ac:dyDescent="0.3">
      <c r="A35">
        <f t="shared" si="6"/>
        <v>33</v>
      </c>
      <c r="B35" s="7">
        <v>43278</v>
      </c>
      <c r="C35" s="40">
        <f>VLOOKUP(B35,'Base NTN-B Princ 2019'!A:B,2,FALSE)*100</f>
        <v>2.64</v>
      </c>
      <c r="D35" s="25">
        <v>3030.1602750000002</v>
      </c>
      <c r="E35" s="25">
        <v>0</v>
      </c>
      <c r="F35" s="26">
        <f t="shared" si="1"/>
        <v>0</v>
      </c>
      <c r="G35" s="26">
        <f t="shared" si="2"/>
        <v>3030.1602750000002</v>
      </c>
      <c r="H35" s="10">
        <f t="shared" si="7"/>
        <v>3.4857299608637149E-2</v>
      </c>
      <c r="I35" s="9">
        <f t="shared" si="8"/>
        <v>1.0055849480600929</v>
      </c>
      <c r="J35" s="10">
        <f t="shared" si="9"/>
        <v>0.55849480600929091</v>
      </c>
      <c r="K35" s="31">
        <f t="shared" si="10"/>
        <v>3030.1602750000002</v>
      </c>
      <c r="L35" s="33">
        <f t="shared" si="11"/>
        <v>3.4857299608637149E-2</v>
      </c>
      <c r="M35" s="32">
        <f t="shared" si="12"/>
        <v>1.0055849480600929</v>
      </c>
      <c r="N35" s="33">
        <f t="shared" si="13"/>
        <v>0.55849480600929091</v>
      </c>
      <c r="O35" s="40">
        <v>1.96</v>
      </c>
      <c r="P35" s="25">
        <v>3047.7955080000002</v>
      </c>
      <c r="Q35" s="25">
        <v>0</v>
      </c>
      <c r="R35" s="26">
        <f t="shared" si="3"/>
        <v>0</v>
      </c>
      <c r="S35" s="26">
        <f t="shared" si="4"/>
        <v>3047.7955080000002</v>
      </c>
      <c r="T35" s="10">
        <f t="shared" si="14"/>
        <v>6.6436752411469513E-2</v>
      </c>
      <c r="U35" s="9">
        <f t="shared" si="15"/>
        <v>1.0114373529664087</v>
      </c>
      <c r="V35" s="10">
        <f t="shared" si="16"/>
        <v>1.1437352966408687</v>
      </c>
      <c r="W35" s="31">
        <f t="shared" si="17"/>
        <v>3047.7955080000002</v>
      </c>
      <c r="X35" s="33">
        <f t="shared" si="18"/>
        <v>6.6436752411469513E-2</v>
      </c>
      <c r="Y35" s="32">
        <f t="shared" si="19"/>
        <v>1.0114373529664087</v>
      </c>
      <c r="Z35" s="33">
        <f t="shared" si="20"/>
        <v>1.1437352966408687</v>
      </c>
      <c r="AA35" s="8">
        <v>6.39</v>
      </c>
      <c r="AB35" s="11">
        <f t="shared" si="5"/>
        <v>1.0078965896955479</v>
      </c>
      <c r="AC35" s="12">
        <f t="shared" si="21"/>
        <v>2.4582942356277115E-2</v>
      </c>
      <c r="AD35" s="11">
        <f t="shared" si="22"/>
        <v>1.0078965896955479</v>
      </c>
      <c r="AE35" s="12">
        <f t="shared" si="23"/>
        <v>0.7896589695547851</v>
      </c>
      <c r="AF35" s="25">
        <v>3099.8828400000002</v>
      </c>
      <c r="AG35" s="25">
        <v>1.24</v>
      </c>
      <c r="AH35" s="12">
        <f t="shared" si="0"/>
        <v>15.937955571773355</v>
      </c>
      <c r="AI35" s="12">
        <f t="shared" si="24"/>
        <v>5.8701720464626739E-2</v>
      </c>
      <c r="AJ35" s="12">
        <f t="shared" si="25"/>
        <v>1.0089468146959371</v>
      </c>
      <c r="AK35" s="12">
        <f t="shared" si="26"/>
        <v>0.89468146959370554</v>
      </c>
    </row>
    <row r="36" spans="1:37" x14ac:dyDescent="0.3">
      <c r="A36">
        <f t="shared" si="6"/>
        <v>34</v>
      </c>
      <c r="B36" s="7">
        <v>43279</v>
      </c>
      <c r="C36" s="40">
        <f>VLOOKUP(B36,'Base NTN-B Princ 2019'!A:B,2,FALSE)*100</f>
        <v>2.76</v>
      </c>
      <c r="D36" s="25">
        <v>3029.1754150000002</v>
      </c>
      <c r="E36" s="25">
        <v>0</v>
      </c>
      <c r="F36" s="26">
        <f t="shared" si="1"/>
        <v>0</v>
      </c>
      <c r="G36" s="26">
        <f t="shared" si="2"/>
        <v>3029.1754150000002</v>
      </c>
      <c r="H36" s="10">
        <f t="shared" si="7"/>
        <v>-3.2501911140658812E-2</v>
      </c>
      <c r="I36" s="9">
        <f t="shared" si="8"/>
        <v>1.0052581137338306</v>
      </c>
      <c r="J36" s="10">
        <f t="shared" si="9"/>
        <v>0.52581137338305606</v>
      </c>
      <c r="K36" s="31">
        <f t="shared" si="10"/>
        <v>3029.1754150000002</v>
      </c>
      <c r="L36" s="33">
        <f t="shared" si="11"/>
        <v>-3.2501911140658812E-2</v>
      </c>
      <c r="M36" s="32">
        <f t="shared" si="12"/>
        <v>1.0052581137338306</v>
      </c>
      <c r="N36" s="33">
        <f t="shared" si="13"/>
        <v>0.52581137338305606</v>
      </c>
      <c r="O36" s="40">
        <v>1.96</v>
      </c>
      <c r="P36" s="25">
        <v>3049.8172460000001</v>
      </c>
      <c r="Q36" s="25">
        <v>0</v>
      </c>
      <c r="R36" s="26">
        <f t="shared" si="3"/>
        <v>0</v>
      </c>
      <c r="S36" s="26">
        <f t="shared" si="4"/>
        <v>3049.8172460000001</v>
      </c>
      <c r="T36" s="10">
        <f t="shared" si="14"/>
        <v>6.6334437290604953E-2</v>
      </c>
      <c r="U36" s="9">
        <f t="shared" si="15"/>
        <v>1.012108284243046</v>
      </c>
      <c r="V36" s="10">
        <f t="shared" si="16"/>
        <v>1.2108284243045997</v>
      </c>
      <c r="W36" s="31">
        <f t="shared" si="17"/>
        <v>3049.8172460000001</v>
      </c>
      <c r="X36" s="33">
        <f t="shared" si="18"/>
        <v>6.6334437290604953E-2</v>
      </c>
      <c r="Y36" s="32">
        <f t="shared" si="19"/>
        <v>1.012108284243046</v>
      </c>
      <c r="Z36" s="33">
        <f t="shared" si="20"/>
        <v>1.2108284243045997</v>
      </c>
      <c r="AA36" s="8">
        <v>6.39</v>
      </c>
      <c r="AB36" s="11">
        <f t="shared" si="5"/>
        <v>1.0081443603332036</v>
      </c>
      <c r="AC36" s="12">
        <f t="shared" si="21"/>
        <v>2.4582942356277115E-2</v>
      </c>
      <c r="AD36" s="11">
        <f t="shared" si="22"/>
        <v>1.0081443603332036</v>
      </c>
      <c r="AE36" s="12">
        <f t="shared" si="23"/>
        <v>0.81443603332036485</v>
      </c>
      <c r="AF36" s="25">
        <v>3101.702526</v>
      </c>
      <c r="AG36" s="25">
        <v>1.24</v>
      </c>
      <c r="AH36" s="12">
        <f t="shared" si="0"/>
        <v>15.937955571773355</v>
      </c>
      <c r="AI36" s="12">
        <f t="shared" si="24"/>
        <v>5.8701766935165267E-2</v>
      </c>
      <c r="AJ36" s="12">
        <f t="shared" si="25"/>
        <v>1.0095390843035996</v>
      </c>
      <c r="AK36" s="12">
        <f t="shared" si="26"/>
        <v>0.95390843035996209</v>
      </c>
    </row>
    <row r="37" spans="1:37" x14ac:dyDescent="0.3">
      <c r="A37">
        <f t="shared" si="6"/>
        <v>35</v>
      </c>
      <c r="B37" s="7">
        <v>43280</v>
      </c>
      <c r="C37" s="40">
        <f>VLOOKUP(B37,'Base NTN-B Princ 2019'!A:B,2,FALSE)*100</f>
        <v>2.71</v>
      </c>
      <c r="D37" s="25">
        <v>3032.5550119999998</v>
      </c>
      <c r="E37" s="25">
        <v>0</v>
      </c>
      <c r="F37" s="26">
        <f t="shared" si="1"/>
        <v>0</v>
      </c>
      <c r="G37" s="26">
        <f t="shared" si="2"/>
        <v>3032.5550119999998</v>
      </c>
      <c r="H37" s="10">
        <f t="shared" si="7"/>
        <v>0.11156821698949937</v>
      </c>
      <c r="I37" s="9">
        <f t="shared" si="8"/>
        <v>1.0063796622874657</v>
      </c>
      <c r="J37" s="10">
        <f t="shared" si="9"/>
        <v>0.63796622874656705</v>
      </c>
      <c r="K37" s="31">
        <f t="shared" si="10"/>
        <v>3032.5550119999998</v>
      </c>
      <c r="L37" s="33">
        <f t="shared" si="11"/>
        <v>0.11156821698949937</v>
      </c>
      <c r="M37" s="32">
        <f t="shared" si="12"/>
        <v>1.0063796622874657</v>
      </c>
      <c r="N37" s="33">
        <f t="shared" si="13"/>
        <v>0.63796622874656705</v>
      </c>
      <c r="O37" s="40">
        <v>1.96</v>
      </c>
      <c r="P37" s="25">
        <v>3051.8434090000001</v>
      </c>
      <c r="Q37" s="25">
        <v>0</v>
      </c>
      <c r="R37" s="26">
        <f t="shared" si="3"/>
        <v>0</v>
      </c>
      <c r="S37" s="26">
        <f t="shared" si="4"/>
        <v>3051.8434090000001</v>
      </c>
      <c r="T37" s="10">
        <f t="shared" si="14"/>
        <v>6.6435554545352105E-2</v>
      </c>
      <c r="U37" s="9">
        <f t="shared" si="15"/>
        <v>1.0127806839942823</v>
      </c>
      <c r="V37" s="10">
        <f t="shared" si="16"/>
        <v>1.2780683994282338</v>
      </c>
      <c r="W37" s="31">
        <f t="shared" si="17"/>
        <v>3051.8434090000001</v>
      </c>
      <c r="X37" s="33">
        <f t="shared" si="18"/>
        <v>6.6435554545352105E-2</v>
      </c>
      <c r="Y37" s="32">
        <f t="shared" si="19"/>
        <v>1.0127806839942823</v>
      </c>
      <c r="Z37" s="33">
        <f t="shared" si="20"/>
        <v>1.2780683994282338</v>
      </c>
      <c r="AA37" s="8">
        <v>6.39</v>
      </c>
      <c r="AB37" s="11">
        <f t="shared" si="5"/>
        <v>1.0083921918801724</v>
      </c>
      <c r="AC37" s="12">
        <f t="shared" si="21"/>
        <v>2.4582942356277115E-2</v>
      </c>
      <c r="AD37" s="11">
        <f t="shared" si="22"/>
        <v>1.0083921918801724</v>
      </c>
      <c r="AE37" s="12">
        <f t="shared" si="23"/>
        <v>0.83921918801723727</v>
      </c>
      <c r="AF37" s="25">
        <v>3103.523279</v>
      </c>
      <c r="AG37" s="25">
        <v>1.24</v>
      </c>
      <c r="AH37" s="12">
        <f t="shared" si="0"/>
        <v>15.937955571773355</v>
      </c>
      <c r="AI37" s="12">
        <f t="shared" si="24"/>
        <v>5.870172863895462E-2</v>
      </c>
      <c r="AJ37" s="12">
        <f t="shared" si="25"/>
        <v>1.0101317011973716</v>
      </c>
      <c r="AK37" s="12">
        <f t="shared" si="26"/>
        <v>1.0131701197371612</v>
      </c>
    </row>
    <row r="38" spans="1:37" x14ac:dyDescent="0.3">
      <c r="A38">
        <f t="shared" si="6"/>
        <v>36</v>
      </c>
      <c r="B38" s="7">
        <v>43283</v>
      </c>
      <c r="C38" s="40">
        <f>VLOOKUP(B38,'Base NTN-B Princ 2019'!A:B,2,FALSE)*100</f>
        <v>2.7</v>
      </c>
      <c r="D38" s="25">
        <v>3034.912769</v>
      </c>
      <c r="E38" s="25">
        <v>0</v>
      </c>
      <c r="F38" s="26">
        <f t="shared" si="1"/>
        <v>0</v>
      </c>
      <c r="G38" s="26">
        <f t="shared" si="2"/>
        <v>3034.912769</v>
      </c>
      <c r="H38" s="10">
        <f t="shared" si="7"/>
        <v>7.7748202115723863E-2</v>
      </c>
      <c r="I38" s="9">
        <f t="shared" si="8"/>
        <v>1.0071621043813526</v>
      </c>
      <c r="J38" s="10">
        <f t="shared" si="9"/>
        <v>0.71621043813525631</v>
      </c>
      <c r="K38" s="31">
        <f t="shared" si="10"/>
        <v>3034.912769</v>
      </c>
      <c r="L38" s="33">
        <f t="shared" si="11"/>
        <v>7.7748202115723863E-2</v>
      </c>
      <c r="M38" s="32">
        <f t="shared" si="12"/>
        <v>1.0071621043813526</v>
      </c>
      <c r="N38" s="33">
        <f t="shared" si="13"/>
        <v>0.71621043813525631</v>
      </c>
      <c r="O38" s="40">
        <v>1.96</v>
      </c>
      <c r="P38" s="25">
        <v>3053.8709009999998</v>
      </c>
      <c r="Q38" s="25">
        <v>0</v>
      </c>
      <c r="R38" s="26">
        <f t="shared" si="3"/>
        <v>0</v>
      </c>
      <c r="S38" s="26">
        <f t="shared" si="4"/>
        <v>3053.8709009999998</v>
      </c>
      <c r="T38" s="10">
        <f t="shared" si="14"/>
        <v>6.6434994469921627E-2</v>
      </c>
      <c r="U38" s="9">
        <f t="shared" si="15"/>
        <v>1.0134535247856864</v>
      </c>
      <c r="V38" s="10">
        <f t="shared" si="16"/>
        <v>1.3453524785686399</v>
      </c>
      <c r="W38" s="31">
        <f t="shared" si="17"/>
        <v>3053.8709009999998</v>
      </c>
      <c r="X38" s="33">
        <f t="shared" si="18"/>
        <v>6.6434994469921627E-2</v>
      </c>
      <c r="Y38" s="32">
        <f t="shared" si="19"/>
        <v>1.0134535247856864</v>
      </c>
      <c r="Z38" s="33">
        <f t="shared" si="20"/>
        <v>1.3453524785686399</v>
      </c>
      <c r="AA38" s="8">
        <v>6.39</v>
      </c>
      <c r="AB38" s="11">
        <f t="shared" si="5"/>
        <v>1.0086400843514274</v>
      </c>
      <c r="AC38" s="12">
        <f t="shared" si="21"/>
        <v>2.4582942356277115E-2</v>
      </c>
      <c r="AD38" s="11">
        <f t="shared" si="22"/>
        <v>1.0086400843514274</v>
      </c>
      <c r="AE38" s="12">
        <f t="shared" si="23"/>
        <v>0.86400843514273795</v>
      </c>
      <c r="AF38" s="25">
        <v>3105.3451020000002</v>
      </c>
      <c r="AG38" s="25">
        <v>1.24</v>
      </c>
      <c r="AH38" s="12">
        <f t="shared" si="0"/>
        <v>15.937955571773355</v>
      </c>
      <c r="AI38" s="12">
        <f t="shared" si="24"/>
        <v>5.8701766870172811E-2</v>
      </c>
      <c r="AJ38" s="12">
        <f t="shared" si="25"/>
        <v>1.0107246663536902</v>
      </c>
      <c r="AK38" s="12">
        <f t="shared" si="26"/>
        <v>1.0724666353690182</v>
      </c>
    </row>
    <row r="39" spans="1:37" x14ac:dyDescent="0.3">
      <c r="A39">
        <f t="shared" si="6"/>
        <v>37</v>
      </c>
      <c r="B39" s="7">
        <v>43284</v>
      </c>
      <c r="C39" s="40">
        <f>VLOOKUP(B39,'Base NTN-B Princ 2019'!A:B,2,FALSE)*100</f>
        <v>2.74</v>
      </c>
      <c r="D39" s="25">
        <v>3036.0014169999999</v>
      </c>
      <c r="E39" s="25">
        <v>0</v>
      </c>
      <c r="F39" s="26">
        <f t="shared" si="1"/>
        <v>0</v>
      </c>
      <c r="G39" s="26">
        <f t="shared" si="2"/>
        <v>3036.0014169999999</v>
      </c>
      <c r="H39" s="10">
        <f t="shared" si="7"/>
        <v>3.5870816819505436E-2</v>
      </c>
      <c r="I39" s="9">
        <f t="shared" si="8"/>
        <v>1.0075233816548907</v>
      </c>
      <c r="J39" s="10">
        <f t="shared" si="9"/>
        <v>0.75233816548907484</v>
      </c>
      <c r="K39" s="31">
        <f t="shared" si="10"/>
        <v>3036.0014169999999</v>
      </c>
      <c r="L39" s="33">
        <f t="shared" si="11"/>
        <v>3.5870816819505436E-2</v>
      </c>
      <c r="M39" s="32">
        <f t="shared" si="12"/>
        <v>1.0075233816548907</v>
      </c>
      <c r="N39" s="33">
        <f t="shared" si="13"/>
        <v>0.75233816548907484</v>
      </c>
      <c r="O39" s="40">
        <v>1.96</v>
      </c>
      <c r="P39" s="25">
        <v>3055.8997210000002</v>
      </c>
      <c r="Q39" s="25">
        <v>0</v>
      </c>
      <c r="R39" s="26">
        <f t="shared" si="3"/>
        <v>0</v>
      </c>
      <c r="S39" s="26">
        <f t="shared" si="4"/>
        <v>3055.8997210000002</v>
      </c>
      <c r="T39" s="10">
        <f t="shared" si="14"/>
        <v>6.6434373481083497E-2</v>
      </c>
      <c r="U39" s="9">
        <f t="shared" si="15"/>
        <v>1.0141268062853996</v>
      </c>
      <c r="V39" s="10">
        <f t="shared" si="16"/>
        <v>1.412680628539964</v>
      </c>
      <c r="W39" s="31">
        <f t="shared" si="17"/>
        <v>3055.8997210000002</v>
      </c>
      <c r="X39" s="33">
        <f t="shared" si="18"/>
        <v>6.6434373481083497E-2</v>
      </c>
      <c r="Y39" s="32">
        <f t="shared" si="19"/>
        <v>1.0141268062853996</v>
      </c>
      <c r="Z39" s="33">
        <f t="shared" si="20"/>
        <v>1.412680628539964</v>
      </c>
      <c r="AA39" s="8">
        <v>6.39</v>
      </c>
      <c r="AB39" s="11">
        <f t="shared" si="5"/>
        <v>1.0088880377619458</v>
      </c>
      <c r="AC39" s="12">
        <f t="shared" si="21"/>
        <v>2.4582942356277115E-2</v>
      </c>
      <c r="AD39" s="11">
        <f t="shared" si="22"/>
        <v>1.0088880377619458</v>
      </c>
      <c r="AE39" s="12">
        <f t="shared" si="23"/>
        <v>0.88880377619457995</v>
      </c>
      <c r="AF39" s="25">
        <v>3107.167993</v>
      </c>
      <c r="AG39" s="25">
        <v>1.24</v>
      </c>
      <c r="AH39" s="12">
        <f t="shared" si="0"/>
        <v>15.937955571773355</v>
      </c>
      <c r="AI39" s="12">
        <f t="shared" si="24"/>
        <v>5.8701720424747528E-2</v>
      </c>
      <c r="AJ39" s="12">
        <f t="shared" si="25"/>
        <v>1.0113179791215972</v>
      </c>
      <c r="AK39" s="12">
        <f t="shared" si="26"/>
        <v>1.1317979121597155</v>
      </c>
    </row>
    <row r="40" spans="1:37" x14ac:dyDescent="0.3">
      <c r="A40">
        <f t="shared" si="6"/>
        <v>38</v>
      </c>
      <c r="B40" s="7">
        <v>43285</v>
      </c>
      <c r="C40" s="40">
        <f>VLOOKUP(B40,'Base NTN-B Princ 2019'!A:B,2,FALSE)*100</f>
        <v>2.76</v>
      </c>
      <c r="D40" s="25">
        <v>3037.6063899999999</v>
      </c>
      <c r="E40" s="25">
        <v>0</v>
      </c>
      <c r="F40" s="26">
        <f t="shared" si="1"/>
        <v>0</v>
      </c>
      <c r="G40" s="26">
        <f t="shared" si="2"/>
        <v>3037.6063899999999</v>
      </c>
      <c r="H40" s="10">
        <f t="shared" si="7"/>
        <v>5.286469864647092E-2</v>
      </c>
      <c r="I40" s="9">
        <f t="shared" si="8"/>
        <v>1.0080560058543953</v>
      </c>
      <c r="J40" s="10">
        <f t="shared" si="9"/>
        <v>0.8056005854395254</v>
      </c>
      <c r="K40" s="31">
        <f t="shared" si="10"/>
        <v>3037.6063899999999</v>
      </c>
      <c r="L40" s="33">
        <f t="shared" si="11"/>
        <v>5.286469864647092E-2</v>
      </c>
      <c r="M40" s="32">
        <f t="shared" si="12"/>
        <v>1.0080560058543953</v>
      </c>
      <c r="N40" s="33">
        <f t="shared" si="13"/>
        <v>0.8056005854395254</v>
      </c>
      <c r="O40" s="40">
        <v>1.96</v>
      </c>
      <c r="P40" s="25">
        <v>3057.9267620000001</v>
      </c>
      <c r="Q40" s="25">
        <v>0</v>
      </c>
      <c r="R40" s="26">
        <f t="shared" si="3"/>
        <v>0</v>
      </c>
      <c r="S40" s="26">
        <f t="shared" si="4"/>
        <v>3057.9267620000001</v>
      </c>
      <c r="T40" s="10">
        <f t="shared" si="14"/>
        <v>6.6332052261741659E-2</v>
      </c>
      <c r="U40" s="9">
        <f t="shared" si="15"/>
        <v>1.0147994974085452</v>
      </c>
      <c r="V40" s="10">
        <f t="shared" si="16"/>
        <v>1.4799497408545248</v>
      </c>
      <c r="W40" s="31">
        <f t="shared" si="17"/>
        <v>3057.9267620000001</v>
      </c>
      <c r="X40" s="33">
        <f t="shared" si="18"/>
        <v>6.6332052261741659E-2</v>
      </c>
      <c r="Y40" s="32">
        <f t="shared" si="19"/>
        <v>1.0147994974085452</v>
      </c>
      <c r="Z40" s="33">
        <f t="shared" si="20"/>
        <v>1.4799497408545248</v>
      </c>
      <c r="AA40" s="8">
        <v>6.39</v>
      </c>
      <c r="AB40" s="11">
        <f t="shared" si="5"/>
        <v>1.0091360521267081</v>
      </c>
      <c r="AC40" s="12">
        <f t="shared" si="21"/>
        <v>2.4582942356277115E-2</v>
      </c>
      <c r="AD40" s="11">
        <f t="shared" si="22"/>
        <v>1.0091360521267081</v>
      </c>
      <c r="AE40" s="12">
        <f t="shared" si="23"/>
        <v>0.91360521267080941</v>
      </c>
      <c r="AF40" s="25">
        <v>3108.991955</v>
      </c>
      <c r="AG40" s="25">
        <v>1.24</v>
      </c>
      <c r="AH40" s="12">
        <f t="shared" si="0"/>
        <v>15.937955571773355</v>
      </c>
      <c r="AI40" s="12">
        <f t="shared" si="24"/>
        <v>5.8701750407741393E-2</v>
      </c>
      <c r="AJ40" s="12">
        <f t="shared" si="25"/>
        <v>1.0119116404775297</v>
      </c>
      <c r="AK40" s="12">
        <f t="shared" si="26"/>
        <v>1.1911640477529684</v>
      </c>
    </row>
    <row r="41" spans="1:37" x14ac:dyDescent="0.3">
      <c r="A41">
        <f t="shared" si="6"/>
        <v>39</v>
      </c>
      <c r="B41" s="7">
        <v>43286</v>
      </c>
      <c r="C41" s="40">
        <f>VLOOKUP(B41,'Base NTN-B Princ 2019'!A:B,2,FALSE)*100</f>
        <v>2.76</v>
      </c>
      <c r="D41" s="25">
        <v>3039.7161540000002</v>
      </c>
      <c r="E41" s="25">
        <v>0</v>
      </c>
      <c r="F41" s="26">
        <f t="shared" si="1"/>
        <v>0</v>
      </c>
      <c r="G41" s="26">
        <f t="shared" si="2"/>
        <v>3039.7161540000002</v>
      </c>
      <c r="H41" s="10">
        <f t="shared" si="7"/>
        <v>6.9454818338066104E-2</v>
      </c>
      <c r="I41" s="9">
        <f t="shared" si="8"/>
        <v>1.0087561493220074</v>
      </c>
      <c r="J41" s="10">
        <f t="shared" si="9"/>
        <v>0.87561493220074116</v>
      </c>
      <c r="K41" s="31">
        <f t="shared" si="10"/>
        <v>3039.7161540000002</v>
      </c>
      <c r="L41" s="33">
        <f t="shared" si="11"/>
        <v>6.9454818338066104E-2</v>
      </c>
      <c r="M41" s="32">
        <f t="shared" si="12"/>
        <v>1.0087561493220074</v>
      </c>
      <c r="N41" s="33">
        <f t="shared" si="13"/>
        <v>0.87561493220074116</v>
      </c>
      <c r="O41" s="40">
        <v>1.96</v>
      </c>
      <c r="P41" s="25">
        <v>3059.9582409999998</v>
      </c>
      <c r="Q41" s="25">
        <v>0</v>
      </c>
      <c r="R41" s="26">
        <f t="shared" si="3"/>
        <v>0</v>
      </c>
      <c r="S41" s="26">
        <f t="shared" si="4"/>
        <v>3059.9582409999998</v>
      </c>
      <c r="T41" s="10">
        <f t="shared" si="14"/>
        <v>6.6433213026684257E-2</v>
      </c>
      <c r="U41" s="9">
        <f t="shared" si="15"/>
        <v>1.0154736613204525</v>
      </c>
      <c r="V41" s="10">
        <f t="shared" si="16"/>
        <v>1.547366132045247</v>
      </c>
      <c r="W41" s="31">
        <f t="shared" si="17"/>
        <v>3059.9582409999998</v>
      </c>
      <c r="X41" s="33">
        <f t="shared" si="18"/>
        <v>6.6433213026684257E-2</v>
      </c>
      <c r="Y41" s="32">
        <f t="shared" si="19"/>
        <v>1.0154736613204525</v>
      </c>
      <c r="Z41" s="33">
        <f t="shared" si="20"/>
        <v>1.547366132045247</v>
      </c>
      <c r="AA41" s="8">
        <v>6.39</v>
      </c>
      <c r="AB41" s="11">
        <f t="shared" si="5"/>
        <v>1.0093841274606987</v>
      </c>
      <c r="AC41" s="12">
        <f t="shared" si="21"/>
        <v>2.4582942356277115E-2</v>
      </c>
      <c r="AD41" s="11">
        <f t="shared" si="22"/>
        <v>1.0093841274606987</v>
      </c>
      <c r="AE41" s="12">
        <f t="shared" si="23"/>
        <v>0.93841274606987213</v>
      </c>
      <c r="AF41" s="25">
        <v>3110.816988</v>
      </c>
      <c r="AG41" s="25">
        <v>1.24</v>
      </c>
      <c r="AH41" s="12">
        <f t="shared" si="0"/>
        <v>15.937955571773355</v>
      </c>
      <c r="AI41" s="12">
        <f t="shared" si="24"/>
        <v>5.8701760133694769E-2</v>
      </c>
      <c r="AJ41" s="12">
        <f t="shared" si="25"/>
        <v>1.0125056504214878</v>
      </c>
      <c r="AK41" s="12">
        <f t="shared" si="26"/>
        <v>1.2505650421487768</v>
      </c>
    </row>
    <row r="42" spans="1:37" x14ac:dyDescent="0.3">
      <c r="A42">
        <f t="shared" si="6"/>
        <v>40</v>
      </c>
      <c r="B42" s="7">
        <v>43287</v>
      </c>
      <c r="C42" s="40">
        <f>VLOOKUP(B42,'Base NTN-B Princ 2019'!A:B,2,FALSE)*100</f>
        <v>2.91</v>
      </c>
      <c r="D42" s="25">
        <v>3038.5118259999999</v>
      </c>
      <c r="E42" s="25">
        <v>0</v>
      </c>
      <c r="F42" s="26">
        <f t="shared" si="1"/>
        <v>0</v>
      </c>
      <c r="G42" s="26">
        <f t="shared" si="2"/>
        <v>3038.5118259999999</v>
      </c>
      <c r="H42" s="10">
        <f t="shared" si="7"/>
        <v>-3.9619751943464898E-2</v>
      </c>
      <c r="I42" s="9">
        <f t="shared" si="8"/>
        <v>1.0083564826379317</v>
      </c>
      <c r="J42" s="10">
        <f t="shared" si="9"/>
        <v>0.83564826379316504</v>
      </c>
      <c r="K42" s="31">
        <f t="shared" si="10"/>
        <v>3038.5118259999999</v>
      </c>
      <c r="L42" s="33">
        <f t="shared" si="11"/>
        <v>-3.9619751943464898E-2</v>
      </c>
      <c r="M42" s="32">
        <f t="shared" si="12"/>
        <v>1.0083564826379317</v>
      </c>
      <c r="N42" s="33">
        <f t="shared" si="13"/>
        <v>0.83564826379316504</v>
      </c>
      <c r="O42" s="40">
        <v>1.96</v>
      </c>
      <c r="P42" s="25">
        <v>3062.423413</v>
      </c>
      <c r="Q42" s="25">
        <v>0</v>
      </c>
      <c r="R42" s="26">
        <f t="shared" si="3"/>
        <v>0</v>
      </c>
      <c r="S42" s="26">
        <f t="shared" si="4"/>
        <v>3062.423413</v>
      </c>
      <c r="T42" s="10">
        <f t="shared" si="14"/>
        <v>8.0562275882378742E-2</v>
      </c>
      <c r="U42" s="9">
        <f t="shared" si="15"/>
        <v>1.0162917500129984</v>
      </c>
      <c r="V42" s="10">
        <f t="shared" si="16"/>
        <v>1.6291750012998429</v>
      </c>
      <c r="W42" s="31">
        <f t="shared" si="17"/>
        <v>3062.423413</v>
      </c>
      <c r="X42" s="33">
        <f t="shared" si="18"/>
        <v>8.0562275882378742E-2</v>
      </c>
      <c r="Y42" s="32">
        <f t="shared" si="19"/>
        <v>1.0162917500129984</v>
      </c>
      <c r="Z42" s="33">
        <f t="shared" si="20"/>
        <v>1.6291750012998429</v>
      </c>
      <c r="AA42" s="8">
        <v>6.39</v>
      </c>
      <c r="AB42" s="11">
        <f t="shared" si="5"/>
        <v>1.0096322637789057</v>
      </c>
      <c r="AC42" s="12">
        <f t="shared" si="21"/>
        <v>2.4582942356277115E-2</v>
      </c>
      <c r="AD42" s="11">
        <f t="shared" si="22"/>
        <v>1.0096322637789057</v>
      </c>
      <c r="AE42" s="12">
        <f t="shared" si="23"/>
        <v>0.9632263778905692</v>
      </c>
      <c r="AF42" s="25">
        <v>3113.0826069999998</v>
      </c>
      <c r="AG42" s="25">
        <v>1.26</v>
      </c>
      <c r="AH42" s="12">
        <f t="shared" si="0"/>
        <v>16.213097432586608</v>
      </c>
      <c r="AI42" s="12">
        <f t="shared" si="24"/>
        <v>7.2830353207509191E-2</v>
      </c>
      <c r="AJ42" s="12">
        <f t="shared" si="25"/>
        <v>1.0132430618629358</v>
      </c>
      <c r="AK42" s="12">
        <f t="shared" si="26"/>
        <v>1.3243061862935779</v>
      </c>
    </row>
    <row r="43" spans="1:37" x14ac:dyDescent="0.3">
      <c r="A43">
        <f t="shared" si="6"/>
        <v>41</v>
      </c>
      <c r="B43" s="7">
        <v>43290</v>
      </c>
      <c r="C43" s="40">
        <f>+C42</f>
        <v>2.91</v>
      </c>
      <c r="D43" s="25">
        <v>3040.6698620000002</v>
      </c>
      <c r="E43" s="25">
        <v>0</v>
      </c>
      <c r="F43" s="26">
        <f t="shared" si="1"/>
        <v>0</v>
      </c>
      <c r="G43" s="26">
        <f t="shared" si="2"/>
        <v>3040.6698620000002</v>
      </c>
      <c r="H43" s="10">
        <f t="shared" si="7"/>
        <v>7.1022794169639525E-2</v>
      </c>
      <c r="I43" s="9">
        <f t="shared" si="8"/>
        <v>1.0090726455870918</v>
      </c>
      <c r="J43" s="10">
        <f t="shared" si="9"/>
        <v>0.90726455870917544</v>
      </c>
      <c r="K43" s="31">
        <f t="shared" si="10"/>
        <v>3040.6698620000002</v>
      </c>
      <c r="L43" s="33">
        <f t="shared" si="11"/>
        <v>7.1022794169639525E-2</v>
      </c>
      <c r="M43" s="32">
        <f t="shared" si="12"/>
        <v>1.0090726455870918</v>
      </c>
      <c r="N43" s="33">
        <f t="shared" si="13"/>
        <v>0.90726455870917544</v>
      </c>
      <c r="O43" s="40">
        <v>1.96</v>
      </c>
      <c r="P43" s="25">
        <v>3064.4866889999998</v>
      </c>
      <c r="Q43" s="25">
        <v>0</v>
      </c>
      <c r="R43" s="26">
        <f t="shared" si="3"/>
        <v>0</v>
      </c>
      <c r="S43" s="26">
        <f t="shared" si="4"/>
        <v>3064.4866889999998</v>
      </c>
      <c r="T43" s="10">
        <f t="shared" si="14"/>
        <v>6.7373962439076784E-2</v>
      </c>
      <c r="U43" s="9">
        <f t="shared" si="15"/>
        <v>1.0169764660349236</v>
      </c>
      <c r="V43" s="10">
        <f t="shared" si="16"/>
        <v>1.6976466034923643</v>
      </c>
      <c r="W43" s="31">
        <f t="shared" si="17"/>
        <v>3064.4866889999998</v>
      </c>
      <c r="X43" s="33">
        <f t="shared" si="18"/>
        <v>6.7373962439076784E-2</v>
      </c>
      <c r="Y43" s="32">
        <f t="shared" si="19"/>
        <v>1.0169764660349236</v>
      </c>
      <c r="Z43" s="33">
        <f t="shared" si="20"/>
        <v>1.6976466034923643</v>
      </c>
      <c r="AA43" s="8">
        <v>6.39</v>
      </c>
      <c r="AB43" s="11">
        <f t="shared" si="5"/>
        <v>1.0098804610963208</v>
      </c>
      <c r="AC43" s="12">
        <f t="shared" si="21"/>
        <v>2.4582942356277115E-2</v>
      </c>
      <c r="AD43" s="11">
        <f t="shared" si="22"/>
        <v>1.0098804610963208</v>
      </c>
      <c r="AE43" s="12">
        <f t="shared" si="23"/>
        <v>0.98804610963207917</v>
      </c>
      <c r="AF43" s="25">
        <v>3114.9393620000001</v>
      </c>
      <c r="AG43" s="25">
        <v>1.26</v>
      </c>
      <c r="AH43" s="12">
        <f t="shared" si="0"/>
        <v>16.213097432586608</v>
      </c>
      <c r="AI43" s="12">
        <f t="shared" si="24"/>
        <v>5.9643614847382231E-2</v>
      </c>
      <c r="AJ43" s="12">
        <f t="shared" si="25"/>
        <v>1.0138473966522212</v>
      </c>
      <c r="AK43" s="12">
        <f t="shared" si="26"/>
        <v>1.3847396652221233</v>
      </c>
    </row>
    <row r="44" spans="1:37" x14ac:dyDescent="0.3">
      <c r="A44">
        <f t="shared" si="6"/>
        <v>42</v>
      </c>
      <c r="B44" s="7">
        <v>43291</v>
      </c>
      <c r="C44" s="40">
        <f>VLOOKUP(B44,'Base NTN-B Princ 2019'!A:B,2,FALSE)*100</f>
        <v>2.93</v>
      </c>
      <c r="D44" s="25">
        <v>3042.3338199999998</v>
      </c>
      <c r="E44" s="25">
        <v>0</v>
      </c>
      <c r="F44" s="26">
        <f t="shared" si="1"/>
        <v>0</v>
      </c>
      <c r="G44" s="26">
        <f t="shared" si="2"/>
        <v>3042.3338199999998</v>
      </c>
      <c r="H44" s="10">
        <f t="shared" si="7"/>
        <v>5.4723402260625775E-2</v>
      </c>
      <c r="I44" s="9">
        <f t="shared" si="8"/>
        <v>1.0096248444700384</v>
      </c>
      <c r="J44" s="10">
        <f t="shared" si="9"/>
        <v>0.96248444700384184</v>
      </c>
      <c r="K44" s="31">
        <f t="shared" si="10"/>
        <v>3042.3338199999998</v>
      </c>
      <c r="L44" s="33">
        <f t="shared" si="11"/>
        <v>5.4723402260625775E-2</v>
      </c>
      <c r="M44" s="32">
        <f t="shared" si="12"/>
        <v>1.0096248444700384</v>
      </c>
      <c r="N44" s="33">
        <f t="shared" si="13"/>
        <v>0.96248444700384184</v>
      </c>
      <c r="O44" s="40">
        <v>1.96</v>
      </c>
      <c r="P44" s="25">
        <v>3066.5513340000002</v>
      </c>
      <c r="Q44" s="25">
        <v>0</v>
      </c>
      <c r="R44" s="26">
        <f t="shared" si="3"/>
        <v>0</v>
      </c>
      <c r="S44" s="26">
        <f t="shared" si="4"/>
        <v>3066.5513340000002</v>
      </c>
      <c r="T44" s="10">
        <f t="shared" si="14"/>
        <v>6.7373273553816837E-2</v>
      </c>
      <c r="U44" s="9">
        <f t="shared" si="15"/>
        <v>1.0176616363713633</v>
      </c>
      <c r="V44" s="10">
        <f t="shared" si="16"/>
        <v>1.766163637136331</v>
      </c>
      <c r="W44" s="31">
        <f t="shared" si="17"/>
        <v>3066.5513340000002</v>
      </c>
      <c r="X44" s="33">
        <f t="shared" si="18"/>
        <v>6.7373273553816837E-2</v>
      </c>
      <c r="Y44" s="32">
        <f t="shared" si="19"/>
        <v>1.0176616363713633</v>
      </c>
      <c r="Z44" s="33">
        <f t="shared" si="20"/>
        <v>1.766163637136331</v>
      </c>
      <c r="AA44" s="8">
        <v>6.39</v>
      </c>
      <c r="AB44" s="11">
        <f t="shared" si="5"/>
        <v>1.0101287194279394</v>
      </c>
      <c r="AC44" s="12">
        <f t="shared" si="21"/>
        <v>2.4582942356277115E-2</v>
      </c>
      <c r="AD44" s="11">
        <f t="shared" si="22"/>
        <v>1.0101287194279394</v>
      </c>
      <c r="AE44" s="12">
        <f t="shared" si="23"/>
        <v>1.0128719427939359</v>
      </c>
      <c r="AF44" s="25">
        <v>3116.797223</v>
      </c>
      <c r="AG44" s="25">
        <v>1.26</v>
      </c>
      <c r="AH44" s="12">
        <f t="shared" si="0"/>
        <v>16.213097432586608</v>
      </c>
      <c r="AI44" s="12">
        <f t="shared" si="24"/>
        <v>5.964356875336474E-2</v>
      </c>
      <c r="AJ44" s="12">
        <f t="shared" si="25"/>
        <v>1.0144520914212978</v>
      </c>
      <c r="AK44" s="12">
        <f t="shared" si="26"/>
        <v>1.4452091421297775</v>
      </c>
    </row>
    <row r="45" spans="1:37" x14ac:dyDescent="0.3">
      <c r="A45">
        <f t="shared" si="6"/>
        <v>43</v>
      </c>
      <c r="B45" s="7">
        <v>43292</v>
      </c>
      <c r="C45" s="40">
        <f>VLOOKUP(B45,'Base NTN-B Princ 2019'!A:B,2,FALSE)*100</f>
        <v>2.99</v>
      </c>
      <c r="D45" s="25">
        <v>3043.0194240000001</v>
      </c>
      <c r="E45" s="25">
        <v>0</v>
      </c>
      <c r="F45" s="26">
        <f t="shared" si="1"/>
        <v>0</v>
      </c>
      <c r="G45" s="26">
        <f t="shared" si="2"/>
        <v>3043.0194240000001</v>
      </c>
      <c r="H45" s="10">
        <f t="shared" si="7"/>
        <v>2.2535462594319711E-2</v>
      </c>
      <c r="I45" s="9">
        <f t="shared" si="8"/>
        <v>1.0098523680992069</v>
      </c>
      <c r="J45" s="10">
        <f t="shared" si="9"/>
        <v>0.98523680992068652</v>
      </c>
      <c r="K45" s="31">
        <f t="shared" si="10"/>
        <v>3043.0194240000001</v>
      </c>
      <c r="L45" s="33">
        <f t="shared" si="11"/>
        <v>2.2535462594319711E-2</v>
      </c>
      <c r="M45" s="32">
        <f t="shared" si="12"/>
        <v>1.0098523680992069</v>
      </c>
      <c r="N45" s="33">
        <f t="shared" si="13"/>
        <v>0.98523680992068652</v>
      </c>
      <c r="O45" s="40">
        <v>1.96</v>
      </c>
      <c r="P45" s="25">
        <v>3068.614235</v>
      </c>
      <c r="Q45" s="25">
        <v>0</v>
      </c>
      <c r="R45" s="26">
        <f t="shared" si="3"/>
        <v>0</v>
      </c>
      <c r="S45" s="26">
        <f t="shared" si="4"/>
        <v>3068.614235</v>
      </c>
      <c r="T45" s="10">
        <f t="shared" si="14"/>
        <v>6.7271040831040629E-2</v>
      </c>
      <c r="U45" s="9">
        <f t="shared" si="15"/>
        <v>1.0183462279462885</v>
      </c>
      <c r="V45" s="10">
        <f t="shared" si="16"/>
        <v>1.8346227946288485</v>
      </c>
      <c r="W45" s="31">
        <f t="shared" si="17"/>
        <v>3068.614235</v>
      </c>
      <c r="X45" s="33">
        <f t="shared" si="18"/>
        <v>6.7271040831040629E-2</v>
      </c>
      <c r="Y45" s="32">
        <f t="shared" si="19"/>
        <v>1.0183462279462885</v>
      </c>
      <c r="Z45" s="33">
        <f t="shared" si="20"/>
        <v>1.8346227946288485</v>
      </c>
      <c r="AA45" s="8">
        <v>6.39</v>
      </c>
      <c r="AB45" s="11">
        <f t="shared" si="5"/>
        <v>1.0103770387887605</v>
      </c>
      <c r="AC45" s="12">
        <f t="shared" si="21"/>
        <v>2.4582942356277115E-2</v>
      </c>
      <c r="AD45" s="11">
        <f t="shared" si="22"/>
        <v>1.0103770387887605</v>
      </c>
      <c r="AE45" s="12">
        <f t="shared" si="23"/>
        <v>1.0377038788760506</v>
      </c>
      <c r="AF45" s="25">
        <v>3118.6561929999998</v>
      </c>
      <c r="AG45" s="25">
        <v>1.26</v>
      </c>
      <c r="AH45" s="12">
        <f t="shared" si="0"/>
        <v>16.213097432586608</v>
      </c>
      <c r="AI45" s="12">
        <f t="shared" si="24"/>
        <v>5.964359780230577E-2</v>
      </c>
      <c r="AJ45" s="12">
        <f t="shared" si="25"/>
        <v>1.0150571471466021</v>
      </c>
      <c r="AK45" s="12">
        <f t="shared" si="26"/>
        <v>1.5057147146602112</v>
      </c>
    </row>
    <row r="46" spans="1:37" x14ac:dyDescent="0.3">
      <c r="A46">
        <f t="shared" si="6"/>
        <v>44</v>
      </c>
      <c r="B46" s="7">
        <v>43293</v>
      </c>
      <c r="C46" s="40">
        <f>VLOOKUP(B46,'Base NTN-B Princ 2019'!A:B,2,FALSE)*100</f>
        <v>3.1300000000000003</v>
      </c>
      <c r="D46" s="25">
        <v>3041.7606820000001</v>
      </c>
      <c r="E46" s="25">
        <v>0</v>
      </c>
      <c r="F46" s="26">
        <f t="shared" si="1"/>
        <v>0</v>
      </c>
      <c r="G46" s="26">
        <f t="shared" si="2"/>
        <v>3041.7606820000001</v>
      </c>
      <c r="H46" s="10">
        <f t="shared" si="7"/>
        <v>-4.1364901915263985E-2</v>
      </c>
      <c r="I46" s="9">
        <f t="shared" si="8"/>
        <v>1.0094346436576536</v>
      </c>
      <c r="J46" s="10">
        <f t="shared" si="9"/>
        <v>0.94346436576535631</v>
      </c>
      <c r="K46" s="31">
        <f t="shared" si="10"/>
        <v>3041.7606820000001</v>
      </c>
      <c r="L46" s="33">
        <f t="shared" si="11"/>
        <v>-4.1364901915263985E-2</v>
      </c>
      <c r="M46" s="32">
        <f t="shared" si="12"/>
        <v>1.0094346436576536</v>
      </c>
      <c r="N46" s="33">
        <f t="shared" si="13"/>
        <v>0.94346436576535631</v>
      </c>
      <c r="O46" s="40">
        <v>1.96</v>
      </c>
      <c r="P46" s="25">
        <v>3070.6816269999999</v>
      </c>
      <c r="Q46" s="25">
        <v>0</v>
      </c>
      <c r="R46" s="26">
        <f t="shared" si="3"/>
        <v>0</v>
      </c>
      <c r="S46" s="26">
        <f t="shared" si="4"/>
        <v>3070.6816269999999</v>
      </c>
      <c r="T46" s="10">
        <f t="shared" si="14"/>
        <v>6.737217003101037E-2</v>
      </c>
      <c r="U46" s="9">
        <f t="shared" si="15"/>
        <v>1.0190323098984848</v>
      </c>
      <c r="V46" s="10">
        <f t="shared" si="16"/>
        <v>1.9032309898484812</v>
      </c>
      <c r="W46" s="31">
        <f t="shared" si="17"/>
        <v>3070.6816269999999</v>
      </c>
      <c r="X46" s="33">
        <f t="shared" si="18"/>
        <v>6.737217003101037E-2</v>
      </c>
      <c r="Y46" s="32">
        <f t="shared" si="19"/>
        <v>1.0190323098984848</v>
      </c>
      <c r="Z46" s="33">
        <f t="shared" si="20"/>
        <v>1.9032309898484812</v>
      </c>
      <c r="AA46" s="8">
        <v>6.39</v>
      </c>
      <c r="AB46" s="11">
        <f t="shared" si="5"/>
        <v>1.0106254191937869</v>
      </c>
      <c r="AC46" s="12">
        <f t="shared" si="21"/>
        <v>2.4582942356277115E-2</v>
      </c>
      <c r="AD46" s="11">
        <f t="shared" si="22"/>
        <v>1.0106254191937869</v>
      </c>
      <c r="AE46" s="12">
        <f t="shared" si="23"/>
        <v>1.06254191937869</v>
      </c>
      <c r="AF46" s="25">
        <v>3120.5162719999998</v>
      </c>
      <c r="AG46" s="25">
        <v>1.26</v>
      </c>
      <c r="AH46" s="12">
        <f t="shared" si="0"/>
        <v>16.213097432586608</v>
      </c>
      <c r="AI46" s="12">
        <f t="shared" si="24"/>
        <v>5.9643605607284655E-2</v>
      </c>
      <c r="AJ46" s="12">
        <f t="shared" si="25"/>
        <v>1.0156625638281347</v>
      </c>
      <c r="AK46" s="12">
        <f t="shared" si="26"/>
        <v>1.566256382813469</v>
      </c>
    </row>
    <row r="47" spans="1:37" x14ac:dyDescent="0.3">
      <c r="A47">
        <f t="shared" si="6"/>
        <v>45</v>
      </c>
      <c r="B47" s="7">
        <v>43294</v>
      </c>
      <c r="C47" s="40">
        <f>VLOOKUP(B47,'Base NTN-B Princ 2019'!A:B,2,FALSE)*100</f>
        <v>3.25</v>
      </c>
      <c r="D47" s="25">
        <v>3041.0270369999998</v>
      </c>
      <c r="E47" s="25">
        <v>0</v>
      </c>
      <c r="F47" s="26">
        <f t="shared" si="1"/>
        <v>0</v>
      </c>
      <c r="G47" s="26">
        <f t="shared" si="2"/>
        <v>3041.0270369999998</v>
      </c>
      <c r="H47" s="10">
        <f t="shared" si="7"/>
        <v>-2.4119090115859443E-2</v>
      </c>
      <c r="I47" s="9">
        <f t="shared" si="8"/>
        <v>1.0091911772062891</v>
      </c>
      <c r="J47" s="10">
        <f t="shared" si="9"/>
        <v>0.91911772062891473</v>
      </c>
      <c r="K47" s="31">
        <f t="shared" si="10"/>
        <v>3041.0270369999998</v>
      </c>
      <c r="L47" s="33">
        <f t="shared" si="11"/>
        <v>-2.4119090115859443E-2</v>
      </c>
      <c r="M47" s="32">
        <f t="shared" si="12"/>
        <v>1.0091911772062891</v>
      </c>
      <c r="N47" s="33">
        <f t="shared" si="13"/>
        <v>0.91911772062891473</v>
      </c>
      <c r="O47" s="40">
        <v>1.96</v>
      </c>
      <c r="P47" s="25">
        <v>3072.7503919999999</v>
      </c>
      <c r="Q47" s="25">
        <v>0</v>
      </c>
      <c r="R47" s="26">
        <f t="shared" si="3"/>
        <v>0</v>
      </c>
      <c r="S47" s="26">
        <f t="shared" si="4"/>
        <v>3072.7503919999999</v>
      </c>
      <c r="T47" s="10">
        <f t="shared" si="14"/>
        <v>6.7371523697201674E-2</v>
      </c>
      <c r="U47" s="9">
        <f t="shared" si="15"/>
        <v>1.0197188474926302</v>
      </c>
      <c r="V47" s="10">
        <f t="shared" si="16"/>
        <v>1.9718847492630198</v>
      </c>
      <c r="W47" s="31">
        <f t="shared" si="17"/>
        <v>3072.7503919999999</v>
      </c>
      <c r="X47" s="33">
        <f t="shared" si="18"/>
        <v>6.7371523697201674E-2</v>
      </c>
      <c r="Y47" s="32">
        <f t="shared" si="19"/>
        <v>1.0197188474926302</v>
      </c>
      <c r="Z47" s="33">
        <f t="shared" si="20"/>
        <v>1.9718847492630198</v>
      </c>
      <c r="AA47" s="8">
        <v>6.39</v>
      </c>
      <c r="AB47" s="11">
        <f t="shared" si="5"/>
        <v>1.0108738606580252</v>
      </c>
      <c r="AC47" s="12">
        <f t="shared" si="21"/>
        <v>2.4582942356277115E-2</v>
      </c>
      <c r="AD47" s="11">
        <f t="shared" si="22"/>
        <v>1.0108738606580252</v>
      </c>
      <c r="AE47" s="12">
        <f t="shared" si="23"/>
        <v>1.0873860658025203</v>
      </c>
      <c r="AF47" s="25">
        <v>3122.3774600000002</v>
      </c>
      <c r="AG47" s="25">
        <v>1.26</v>
      </c>
      <c r="AH47" s="12">
        <f t="shared" si="0"/>
        <v>16.213097432586608</v>
      </c>
      <c r="AI47" s="12">
        <f t="shared" si="24"/>
        <v>5.9643592206226614E-2</v>
      </c>
      <c r="AJ47" s="12">
        <f t="shared" si="25"/>
        <v>1.0162683414658957</v>
      </c>
      <c r="AK47" s="12">
        <f t="shared" si="26"/>
        <v>1.626834146589573</v>
      </c>
    </row>
    <row r="48" spans="1:37" x14ac:dyDescent="0.3">
      <c r="A48">
        <f t="shared" si="6"/>
        <v>46</v>
      </c>
      <c r="B48" s="7">
        <v>43297</v>
      </c>
      <c r="C48" s="40">
        <f>VLOOKUP(B48,'Base NTN-B Princ 2019'!A:B,2,FALSE)*100</f>
        <v>3.25</v>
      </c>
      <c r="D48" s="25">
        <v>3043.2282220000002</v>
      </c>
      <c r="E48" s="25">
        <v>0</v>
      </c>
      <c r="F48" s="26">
        <f t="shared" si="1"/>
        <v>0</v>
      </c>
      <c r="G48" s="26">
        <f t="shared" si="2"/>
        <v>3043.2282220000002</v>
      </c>
      <c r="H48" s="10">
        <f t="shared" si="7"/>
        <v>7.2382947379900919E-2</v>
      </c>
      <c r="I48" s="9">
        <f t="shared" si="8"/>
        <v>1.0099216595250491</v>
      </c>
      <c r="J48" s="10">
        <f t="shared" si="9"/>
        <v>0.99216595250490869</v>
      </c>
      <c r="K48" s="31">
        <f t="shared" si="10"/>
        <v>3043.2282220000002</v>
      </c>
      <c r="L48" s="33">
        <f t="shared" si="11"/>
        <v>7.2382947379900919E-2</v>
      </c>
      <c r="M48" s="32">
        <f t="shared" si="12"/>
        <v>1.0099216595250491</v>
      </c>
      <c r="N48" s="33">
        <f t="shared" si="13"/>
        <v>0.99216595250490869</v>
      </c>
      <c r="O48" s="40">
        <v>1.96</v>
      </c>
      <c r="P48" s="25">
        <v>3074.820534</v>
      </c>
      <c r="Q48" s="25">
        <v>0</v>
      </c>
      <c r="R48" s="26">
        <f t="shared" si="3"/>
        <v>0</v>
      </c>
      <c r="S48" s="26">
        <f t="shared" si="4"/>
        <v>3074.820534</v>
      </c>
      <c r="T48" s="10">
        <f t="shared" si="14"/>
        <v>6.7370978306269258E-2</v>
      </c>
      <c r="U48" s="9">
        <f t="shared" si="15"/>
        <v>1.0204058420561595</v>
      </c>
      <c r="V48" s="10">
        <f t="shared" si="16"/>
        <v>2.0405842056159473</v>
      </c>
      <c r="W48" s="31">
        <f t="shared" si="17"/>
        <v>3074.820534</v>
      </c>
      <c r="X48" s="33">
        <f t="shared" si="18"/>
        <v>6.7370978306269258E-2</v>
      </c>
      <c r="Y48" s="32">
        <f t="shared" si="19"/>
        <v>1.0204058420561595</v>
      </c>
      <c r="Z48" s="33">
        <f t="shared" si="20"/>
        <v>2.0405842056159473</v>
      </c>
      <c r="AA48" s="8">
        <v>6.39</v>
      </c>
      <c r="AB48" s="11">
        <f t="shared" si="5"/>
        <v>1.0111223631964854</v>
      </c>
      <c r="AC48" s="12">
        <f t="shared" si="21"/>
        <v>2.4582942356277115E-2</v>
      </c>
      <c r="AD48" s="11">
        <f t="shared" si="22"/>
        <v>1.0111223631964854</v>
      </c>
      <c r="AE48" s="12">
        <f t="shared" si="23"/>
        <v>1.1122363196485407</v>
      </c>
      <c r="AF48" s="25">
        <v>3124.239759</v>
      </c>
      <c r="AG48" s="25">
        <v>1.26</v>
      </c>
      <c r="AH48" s="12">
        <f t="shared" si="0"/>
        <v>16.213097432586608</v>
      </c>
      <c r="AI48" s="12">
        <f t="shared" si="24"/>
        <v>5.9643621690752546E-2</v>
      </c>
      <c r="AJ48" s="12">
        <f t="shared" si="25"/>
        <v>1.0168744807108425</v>
      </c>
      <c r="AK48" s="12">
        <f t="shared" si="26"/>
        <v>1.6874480710842521</v>
      </c>
    </row>
    <row r="49" spans="1:37" x14ac:dyDescent="0.3">
      <c r="A49">
        <f t="shared" si="6"/>
        <v>47</v>
      </c>
      <c r="B49" s="7">
        <v>43298</v>
      </c>
      <c r="C49" s="40">
        <f>VLOOKUP(B49,'Base NTN-B Princ 2019'!A:B,2,FALSE)*100</f>
        <v>3.2400000000000007</v>
      </c>
      <c r="D49" s="25">
        <v>3044.367213</v>
      </c>
      <c r="E49" s="25">
        <v>0</v>
      </c>
      <c r="F49" s="26">
        <f t="shared" si="1"/>
        <v>0</v>
      </c>
      <c r="G49" s="26">
        <f t="shared" si="2"/>
        <v>3044.367213</v>
      </c>
      <c r="H49" s="10">
        <f t="shared" si="7"/>
        <v>3.7427064844042235E-2</v>
      </c>
      <c r="I49" s="9">
        <f t="shared" si="8"/>
        <v>1.0102996435594336</v>
      </c>
      <c r="J49" s="10">
        <f t="shared" si="9"/>
        <v>1.029964355943358</v>
      </c>
      <c r="K49" s="31">
        <f t="shared" si="10"/>
        <v>3044.367213</v>
      </c>
      <c r="L49" s="33">
        <f t="shared" si="11"/>
        <v>3.7427064844042235E-2</v>
      </c>
      <c r="M49" s="32">
        <f t="shared" si="12"/>
        <v>1.0102996435594336</v>
      </c>
      <c r="N49" s="33">
        <f t="shared" si="13"/>
        <v>1.029964355943358</v>
      </c>
      <c r="O49" s="40">
        <v>1.96</v>
      </c>
      <c r="P49" s="25">
        <v>3075.571109</v>
      </c>
      <c r="Q49" s="25">
        <v>0</v>
      </c>
      <c r="R49" s="26">
        <f t="shared" si="3"/>
        <v>0</v>
      </c>
      <c r="S49" s="26">
        <f t="shared" si="4"/>
        <v>3075.571109</v>
      </c>
      <c r="T49" s="10">
        <f t="shared" si="14"/>
        <v>2.4410367749938544E-2</v>
      </c>
      <c r="U49" s="9">
        <f t="shared" si="15"/>
        <v>1.0206549268747473</v>
      </c>
      <c r="V49" s="10">
        <f t="shared" si="16"/>
        <v>2.0654926874747348</v>
      </c>
      <c r="W49" s="31">
        <f t="shared" si="17"/>
        <v>3075.571109</v>
      </c>
      <c r="X49" s="33">
        <f t="shared" si="18"/>
        <v>2.4410367749938544E-2</v>
      </c>
      <c r="Y49" s="32">
        <f t="shared" si="19"/>
        <v>1.0206549268747473</v>
      </c>
      <c r="Z49" s="33">
        <f t="shared" si="20"/>
        <v>2.0654926874747348</v>
      </c>
      <c r="AA49" s="8">
        <v>6.39</v>
      </c>
      <c r="AB49" s="11">
        <f t="shared" si="5"/>
        <v>1.0113709268241815</v>
      </c>
      <c r="AC49" s="12">
        <f t="shared" si="21"/>
        <v>2.4582942356277115E-2</v>
      </c>
      <c r="AD49" s="11">
        <f t="shared" si="22"/>
        <v>1.0113709268241815</v>
      </c>
      <c r="AE49" s="12">
        <f t="shared" si="23"/>
        <v>1.1370926824181504</v>
      </c>
      <c r="AF49" s="25">
        <v>3124.7642729999998</v>
      </c>
      <c r="AG49" s="25">
        <v>0.37</v>
      </c>
      <c r="AH49" s="12">
        <f t="shared" si="0"/>
        <v>4.531477698255304</v>
      </c>
      <c r="AI49" s="12">
        <f t="shared" si="24"/>
        <v>1.678853226576571E-2</v>
      </c>
      <c r="AJ49" s="12">
        <f t="shared" si="25"/>
        <v>1.0170451990111391</v>
      </c>
      <c r="AK49" s="12">
        <f t="shared" si="26"/>
        <v>1.7045199011139101</v>
      </c>
    </row>
    <row r="50" spans="1:37" x14ac:dyDescent="0.3">
      <c r="A50">
        <f t="shared" si="6"/>
        <v>48</v>
      </c>
      <c r="B50" s="7">
        <v>43299</v>
      </c>
      <c r="C50" s="40">
        <f>VLOOKUP(B50,'Base NTN-B Princ 2019'!A:B,2,FALSE)*100</f>
        <v>3.2099999999999995</v>
      </c>
      <c r="D50" s="25">
        <v>3045.9815450000001</v>
      </c>
      <c r="E50" s="25">
        <v>0</v>
      </c>
      <c r="F50" s="26">
        <f t="shared" si="1"/>
        <v>0</v>
      </c>
      <c r="G50" s="26">
        <f t="shared" si="2"/>
        <v>3045.9815450000001</v>
      </c>
      <c r="H50" s="10">
        <f t="shared" si="7"/>
        <v>5.3026848834347717E-2</v>
      </c>
      <c r="I50" s="9">
        <f t="shared" si="8"/>
        <v>1.0108353736241977</v>
      </c>
      <c r="J50" s="10">
        <f t="shared" si="9"/>
        <v>1.0835373624197731</v>
      </c>
      <c r="K50" s="31">
        <f t="shared" si="10"/>
        <v>3045.9815450000001</v>
      </c>
      <c r="L50" s="33">
        <f t="shared" si="11"/>
        <v>5.3026848834347717E-2</v>
      </c>
      <c r="M50" s="32">
        <f t="shared" si="12"/>
        <v>1.0108353736241977</v>
      </c>
      <c r="N50" s="33">
        <f t="shared" si="13"/>
        <v>1.0835373624197731</v>
      </c>
      <c r="O50" s="40">
        <v>1.96</v>
      </c>
      <c r="P50" s="25">
        <v>3076.324975</v>
      </c>
      <c r="Q50" s="25">
        <v>0</v>
      </c>
      <c r="R50" s="26">
        <f t="shared" si="3"/>
        <v>0</v>
      </c>
      <c r="S50" s="26">
        <f t="shared" si="4"/>
        <v>3076.324975</v>
      </c>
      <c r="T50" s="10">
        <f t="shared" si="14"/>
        <v>2.4511415060235464E-2</v>
      </c>
      <c r="U50" s="9">
        <f t="shared" si="15"/>
        <v>1.0209051038402064</v>
      </c>
      <c r="V50" s="10">
        <f t="shared" si="16"/>
        <v>2.0905103840206385</v>
      </c>
      <c r="W50" s="31">
        <f t="shared" si="17"/>
        <v>3076.324975</v>
      </c>
      <c r="X50" s="33">
        <f t="shared" si="18"/>
        <v>2.4511415060235464E-2</v>
      </c>
      <c r="Y50" s="32">
        <f t="shared" si="19"/>
        <v>1.0209051038402064</v>
      </c>
      <c r="Z50" s="33">
        <f t="shared" si="20"/>
        <v>2.0905103840206385</v>
      </c>
      <c r="AA50" s="8">
        <v>6.39</v>
      </c>
      <c r="AB50" s="11">
        <f t="shared" si="5"/>
        <v>1.0116195515561308</v>
      </c>
      <c r="AC50" s="12">
        <f t="shared" si="21"/>
        <v>2.4582942356277115E-2</v>
      </c>
      <c r="AD50" s="11">
        <f t="shared" si="22"/>
        <v>1.0116195515561308</v>
      </c>
      <c r="AE50" s="12">
        <f t="shared" si="23"/>
        <v>1.1619551556130814</v>
      </c>
      <c r="AF50" s="25">
        <v>3125.2888760000001</v>
      </c>
      <c r="AG50" s="25">
        <v>0.37</v>
      </c>
      <c r="AH50" s="12">
        <f t="shared" si="0"/>
        <v>4.531477698255304</v>
      </c>
      <c r="AI50" s="12">
        <f t="shared" si="24"/>
        <v>1.678856240558968E-2</v>
      </c>
      <c r="AJ50" s="12">
        <f t="shared" si="25"/>
        <v>1.0172159462790682</v>
      </c>
      <c r="AK50" s="12">
        <f t="shared" si="26"/>
        <v>1.7215946279068195</v>
      </c>
    </row>
    <row r="51" spans="1:37" x14ac:dyDescent="0.3">
      <c r="A51">
        <f t="shared" si="6"/>
        <v>49</v>
      </c>
      <c r="B51" s="7">
        <v>43300</v>
      </c>
      <c r="C51" s="40">
        <f>VLOOKUP(B51,'Base NTN-B Princ 2019'!A:B,2,FALSE)*100</f>
        <v>3.2099999999999995</v>
      </c>
      <c r="D51" s="25">
        <v>3046.8742710000001</v>
      </c>
      <c r="E51" s="25">
        <v>0</v>
      </c>
      <c r="F51" s="26">
        <f t="shared" si="1"/>
        <v>0</v>
      </c>
      <c r="G51" s="26">
        <f t="shared" si="2"/>
        <v>3046.8742710000001</v>
      </c>
      <c r="H51" s="10">
        <f t="shared" si="7"/>
        <v>2.9308319397580718E-2</v>
      </c>
      <c r="I51" s="9">
        <f t="shared" si="8"/>
        <v>1.0111316324840833</v>
      </c>
      <c r="J51" s="10">
        <f t="shared" si="9"/>
        <v>1.1131632484083331</v>
      </c>
      <c r="K51" s="31">
        <f t="shared" si="10"/>
        <v>3046.8742710000001</v>
      </c>
      <c r="L51" s="33">
        <f t="shared" si="11"/>
        <v>2.9308319397580718E-2</v>
      </c>
      <c r="M51" s="32">
        <f t="shared" si="12"/>
        <v>1.0111316324840833</v>
      </c>
      <c r="N51" s="33">
        <f t="shared" si="13"/>
        <v>1.1131632484083331</v>
      </c>
      <c r="O51" s="40">
        <v>1.96</v>
      </c>
      <c r="P51" s="25">
        <v>3077.0790069999998</v>
      </c>
      <c r="Q51" s="25">
        <v>0</v>
      </c>
      <c r="R51" s="26">
        <f t="shared" si="3"/>
        <v>0</v>
      </c>
      <c r="S51" s="26">
        <f t="shared" si="4"/>
        <v>3077.0790069999998</v>
      </c>
      <c r="T51" s="10">
        <f t="shared" si="14"/>
        <v>2.4510804486777005E-2</v>
      </c>
      <c r="U51" s="9">
        <f t="shared" si="15"/>
        <v>1.0211553358942043</v>
      </c>
      <c r="V51" s="10">
        <f t="shared" si="16"/>
        <v>2.1155335894204264</v>
      </c>
      <c r="W51" s="31">
        <f t="shared" si="17"/>
        <v>3077.0790069999998</v>
      </c>
      <c r="X51" s="33">
        <f t="shared" si="18"/>
        <v>2.4510804486777005E-2</v>
      </c>
      <c r="Y51" s="32">
        <f t="shared" si="19"/>
        <v>1.0211553358942043</v>
      </c>
      <c r="Z51" s="33">
        <f t="shared" si="20"/>
        <v>2.1155335894204264</v>
      </c>
      <c r="AA51" s="8">
        <v>6.39</v>
      </c>
      <c r="AB51" s="11">
        <f t="shared" si="5"/>
        <v>1.0118682374073547</v>
      </c>
      <c r="AC51" s="12">
        <f t="shared" si="21"/>
        <v>2.4582942356277115E-2</v>
      </c>
      <c r="AD51" s="11">
        <f t="shared" si="22"/>
        <v>1.0118682374073547</v>
      </c>
      <c r="AE51" s="12">
        <f t="shared" si="23"/>
        <v>1.1868237407354654</v>
      </c>
      <c r="AF51" s="25">
        <v>3125.8135670000001</v>
      </c>
      <c r="AG51" s="25">
        <v>0.37</v>
      </c>
      <c r="AH51" s="12">
        <f t="shared" si="0"/>
        <v>4.531477698255304</v>
      </c>
      <c r="AI51" s="12">
        <f t="shared" si="24"/>
        <v>1.6788560060132518E-2</v>
      </c>
      <c r="AJ51" s="12">
        <f t="shared" si="25"/>
        <v>1.0173867221891506</v>
      </c>
      <c r="AK51" s="12">
        <f t="shared" si="26"/>
        <v>1.7386722189150605</v>
      </c>
    </row>
    <row r="52" spans="1:37" x14ac:dyDescent="0.3">
      <c r="A52">
        <f t="shared" si="6"/>
        <v>50</v>
      </c>
      <c r="B52" s="7">
        <v>43301</v>
      </c>
      <c r="C52" s="40">
        <f>VLOOKUP(B52,'Base NTN-B Princ 2019'!A:B,2,FALSE)*100</f>
        <v>3.1300000000000003</v>
      </c>
      <c r="D52" s="25">
        <v>3049.6742770000001</v>
      </c>
      <c r="E52" s="25">
        <v>0</v>
      </c>
      <c r="F52" s="26">
        <f t="shared" si="1"/>
        <v>0</v>
      </c>
      <c r="G52" s="26">
        <f t="shared" si="2"/>
        <v>3049.6742770000001</v>
      </c>
      <c r="H52" s="10">
        <f t="shared" si="7"/>
        <v>9.1897654808081874E-2</v>
      </c>
      <c r="I52" s="9">
        <f t="shared" si="8"/>
        <v>1.0120608387413588</v>
      </c>
      <c r="J52" s="10">
        <f t="shared" si="9"/>
        <v>1.206083874135877</v>
      </c>
      <c r="K52" s="31">
        <f t="shared" si="10"/>
        <v>3049.6742770000001</v>
      </c>
      <c r="L52" s="33">
        <f t="shared" si="11"/>
        <v>9.1897654808081874E-2</v>
      </c>
      <c r="M52" s="32">
        <f t="shared" si="12"/>
        <v>1.0120608387413588</v>
      </c>
      <c r="N52" s="33">
        <f t="shared" si="13"/>
        <v>1.206083874135877</v>
      </c>
      <c r="O52" s="40">
        <v>1.96</v>
      </c>
      <c r="P52" s="25">
        <v>3077.8332059999998</v>
      </c>
      <c r="Q52" s="25">
        <v>0</v>
      </c>
      <c r="R52" s="26">
        <f t="shared" si="3"/>
        <v>0</v>
      </c>
      <c r="S52" s="26">
        <f t="shared" si="4"/>
        <v>3077.8332059999998</v>
      </c>
      <c r="T52" s="10">
        <f t="shared" si="14"/>
        <v>2.4510225388563178E-2</v>
      </c>
      <c r="U52" s="9">
        <f t="shared" si="15"/>
        <v>1.0214056233685993</v>
      </c>
      <c r="V52" s="10">
        <f t="shared" si="16"/>
        <v>2.1405623368599302</v>
      </c>
      <c r="W52" s="31">
        <f t="shared" si="17"/>
        <v>3077.8332059999998</v>
      </c>
      <c r="X52" s="33">
        <f t="shared" si="18"/>
        <v>2.4510225388563178E-2</v>
      </c>
      <c r="Y52" s="32">
        <f t="shared" si="19"/>
        <v>1.0214056233685993</v>
      </c>
      <c r="Z52" s="33">
        <f t="shared" si="20"/>
        <v>2.1405623368599302</v>
      </c>
      <c r="AA52" s="8">
        <v>6.39</v>
      </c>
      <c r="AB52" s="11">
        <f t="shared" si="5"/>
        <v>1.0121169843928779</v>
      </c>
      <c r="AC52" s="12">
        <f t="shared" si="21"/>
        <v>2.4582942356277115E-2</v>
      </c>
      <c r="AD52" s="11">
        <f t="shared" si="22"/>
        <v>1.0121169843928779</v>
      </c>
      <c r="AE52" s="12">
        <f t="shared" si="23"/>
        <v>1.2116984392877894</v>
      </c>
      <c r="AF52" s="25">
        <v>3126.338346</v>
      </c>
      <c r="AG52" s="25">
        <v>0.37</v>
      </c>
      <c r="AH52" s="12">
        <f t="shared" si="0"/>
        <v>4.531477698255304</v>
      </c>
      <c r="AI52" s="12">
        <f t="shared" si="24"/>
        <v>1.6788557242830571E-2</v>
      </c>
      <c r="AJ52" s="12">
        <f t="shared" si="25"/>
        <v>1.0175575267413863</v>
      </c>
      <c r="AK52" s="12">
        <f t="shared" si="26"/>
        <v>1.7557526741386331</v>
      </c>
    </row>
    <row r="53" spans="1:37" x14ac:dyDescent="0.3">
      <c r="A53">
        <f t="shared" si="6"/>
        <v>51</v>
      </c>
      <c r="B53" s="7">
        <v>43304</v>
      </c>
      <c r="C53" s="40">
        <f>VLOOKUP(B53,'Base NTN-B Princ 2019'!A:B,2,FALSE)*100</f>
        <v>3.18</v>
      </c>
      <c r="D53" s="25">
        <v>3048.8898180000001</v>
      </c>
      <c r="E53" s="25">
        <v>0</v>
      </c>
      <c r="F53" s="26">
        <f t="shared" si="1"/>
        <v>0</v>
      </c>
      <c r="G53" s="26">
        <f t="shared" si="2"/>
        <v>3048.8898180000001</v>
      </c>
      <c r="H53" s="10">
        <f t="shared" si="7"/>
        <v>-2.572271425562711E-2</v>
      </c>
      <c r="I53" s="9">
        <f t="shared" si="8"/>
        <v>1.0118005092237163</v>
      </c>
      <c r="J53" s="10">
        <f t="shared" si="9"/>
        <v>1.1800509223716338</v>
      </c>
      <c r="K53" s="31">
        <f t="shared" si="10"/>
        <v>3048.8898180000001</v>
      </c>
      <c r="L53" s="33">
        <f t="shared" si="11"/>
        <v>-2.572271425562711E-2</v>
      </c>
      <c r="M53" s="32">
        <f t="shared" si="12"/>
        <v>1.0118005092237163</v>
      </c>
      <c r="N53" s="33">
        <f t="shared" si="13"/>
        <v>1.1800509223716338</v>
      </c>
      <c r="O53" s="40">
        <v>1.96</v>
      </c>
      <c r="P53" s="25">
        <v>3078.0994690000002</v>
      </c>
      <c r="Q53" s="25">
        <v>0</v>
      </c>
      <c r="R53" s="26">
        <f t="shared" si="3"/>
        <v>0</v>
      </c>
      <c r="S53" s="26">
        <f t="shared" si="4"/>
        <v>3078.0994690000002</v>
      </c>
      <c r="T53" s="10">
        <f t="shared" si="14"/>
        <v>8.6509886072283493E-3</v>
      </c>
      <c r="U53" s="9">
        <f t="shared" si="15"/>
        <v>1.0214939850527105</v>
      </c>
      <c r="V53" s="10">
        <f t="shared" si="16"/>
        <v>2.1493985052710496</v>
      </c>
      <c r="W53" s="31">
        <f t="shared" si="17"/>
        <v>3078.0994690000002</v>
      </c>
      <c r="X53" s="33">
        <f t="shared" si="18"/>
        <v>8.6509886072283493E-3</v>
      </c>
      <c r="Y53" s="32">
        <f t="shared" si="19"/>
        <v>1.0214939850527105</v>
      </c>
      <c r="Z53" s="33">
        <f t="shared" si="20"/>
        <v>2.1493985052710496</v>
      </c>
      <c r="AA53" s="8">
        <v>6.39</v>
      </c>
      <c r="AB53" s="11">
        <f t="shared" si="5"/>
        <v>1.0123657925277292</v>
      </c>
      <c r="AC53" s="12">
        <f t="shared" si="21"/>
        <v>2.4582942356277115E-2</v>
      </c>
      <c r="AD53" s="11">
        <f t="shared" si="22"/>
        <v>1.0123657925277292</v>
      </c>
      <c r="AE53" s="12">
        <f t="shared" si="23"/>
        <v>1.236579252772918</v>
      </c>
      <c r="AF53" s="25">
        <v>3126.3674569999998</v>
      </c>
      <c r="AG53" s="25">
        <v>0.3</v>
      </c>
      <c r="AH53" s="12">
        <f t="shared" si="0"/>
        <v>3.659998028812983</v>
      </c>
      <c r="AI53" s="12">
        <f t="shared" si="24"/>
        <v>9.311532143341239E-4</v>
      </c>
      <c r="AJ53" s="12">
        <f t="shared" si="25"/>
        <v>1.0175670017610043</v>
      </c>
      <c r="AK53" s="12">
        <f t="shared" si="26"/>
        <v>1.7567001761004342</v>
      </c>
    </row>
    <row r="54" spans="1:37" x14ac:dyDescent="0.3">
      <c r="A54">
        <f t="shared" si="6"/>
        <v>52</v>
      </c>
      <c r="B54" s="7">
        <v>43305</v>
      </c>
      <c r="C54" s="40">
        <f>VLOOKUP(B54,'Base NTN-B Princ 2019'!A:B,2,FALSE)*100</f>
        <v>3.15</v>
      </c>
      <c r="D54" s="25">
        <v>3050.393106</v>
      </c>
      <c r="E54" s="25">
        <v>0</v>
      </c>
      <c r="F54" s="26">
        <f t="shared" si="1"/>
        <v>0</v>
      </c>
      <c r="G54" s="26">
        <f t="shared" si="2"/>
        <v>3050.393106</v>
      </c>
      <c r="H54" s="10">
        <f t="shared" si="7"/>
        <v>4.9306078269051312E-2</v>
      </c>
      <c r="I54" s="9">
        <f t="shared" si="8"/>
        <v>1.0122993883747209</v>
      </c>
      <c r="J54" s="10">
        <f t="shared" si="9"/>
        <v>1.2299388374720888</v>
      </c>
      <c r="K54" s="31">
        <f t="shared" si="10"/>
        <v>3050.393106</v>
      </c>
      <c r="L54" s="33">
        <f t="shared" si="11"/>
        <v>4.9306078269051312E-2</v>
      </c>
      <c r="M54" s="32">
        <f t="shared" si="12"/>
        <v>1.0122993883747209</v>
      </c>
      <c r="N54" s="33">
        <f t="shared" si="13"/>
        <v>1.2299388374720888</v>
      </c>
      <c r="O54" s="40">
        <v>1.96</v>
      </c>
      <c r="P54" s="25">
        <v>3078.7562469999998</v>
      </c>
      <c r="Q54" s="25">
        <v>0</v>
      </c>
      <c r="R54" s="26">
        <f t="shared" si="3"/>
        <v>0</v>
      </c>
      <c r="S54" s="26">
        <f t="shared" si="4"/>
        <v>3078.7562469999998</v>
      </c>
      <c r="T54" s="10">
        <f t="shared" si="14"/>
        <v>2.1337127231069175E-2</v>
      </c>
      <c r="U54" s="9">
        <f t="shared" si="15"/>
        <v>1.0217119425239589</v>
      </c>
      <c r="V54" s="10">
        <f t="shared" si="16"/>
        <v>2.1711942523958916</v>
      </c>
      <c r="W54" s="31">
        <f t="shared" si="17"/>
        <v>3078.7562469999998</v>
      </c>
      <c r="X54" s="33">
        <f t="shared" si="18"/>
        <v>2.1337127231069175E-2</v>
      </c>
      <c r="Y54" s="32">
        <f t="shared" si="19"/>
        <v>1.0217119425239589</v>
      </c>
      <c r="Z54" s="33">
        <f t="shared" si="20"/>
        <v>2.1711942523958916</v>
      </c>
      <c r="AA54" s="8">
        <v>6.39</v>
      </c>
      <c r="AB54" s="11">
        <f t="shared" si="5"/>
        <v>1.0126146618269409</v>
      </c>
      <c r="AC54" s="12">
        <f t="shared" si="21"/>
        <v>2.4582942356277115E-2</v>
      </c>
      <c r="AD54" s="11">
        <f t="shared" si="22"/>
        <v>1.0126146618269409</v>
      </c>
      <c r="AE54" s="12">
        <f t="shared" si="23"/>
        <v>1.2614661826940932</v>
      </c>
      <c r="AF54" s="25">
        <v>3126.7931709999998</v>
      </c>
      <c r="AG54" s="25">
        <v>0.3</v>
      </c>
      <c r="AH54" s="12">
        <f t="shared" si="0"/>
        <v>3.659998028812983</v>
      </c>
      <c r="AI54" s="12">
        <f t="shared" si="24"/>
        <v>1.3616889436551816E-2</v>
      </c>
      <c r="AJ54" s="12">
        <f t="shared" si="25"/>
        <v>1.017705562734577</v>
      </c>
      <c r="AK54" s="12">
        <f t="shared" si="26"/>
        <v>1.7705562734577018</v>
      </c>
    </row>
    <row r="55" spans="1:37" x14ac:dyDescent="0.3">
      <c r="A55">
        <f t="shared" si="6"/>
        <v>53</v>
      </c>
      <c r="B55" s="7">
        <v>43306</v>
      </c>
      <c r="C55" s="40">
        <f>VLOOKUP(B55,'Base NTN-B Princ 2019'!A:B,2,FALSE)*100</f>
        <v>3.1300000000000003</v>
      </c>
      <c r="D55" s="25">
        <v>3051.6528229999999</v>
      </c>
      <c r="E55" s="25">
        <v>0</v>
      </c>
      <c r="F55" s="26">
        <f t="shared" si="1"/>
        <v>0</v>
      </c>
      <c r="G55" s="26">
        <f t="shared" si="2"/>
        <v>3051.6528229999999</v>
      </c>
      <c r="H55" s="10">
        <f t="shared" si="7"/>
        <v>4.1296874082297208E-2</v>
      </c>
      <c r="I55" s="9">
        <f t="shared" si="8"/>
        <v>1.0127174363784739</v>
      </c>
      <c r="J55" s="10">
        <f t="shared" si="9"/>
        <v>1.271743637847389</v>
      </c>
      <c r="K55" s="31">
        <f t="shared" si="10"/>
        <v>3051.6528229999999</v>
      </c>
      <c r="L55" s="33">
        <f t="shared" si="11"/>
        <v>4.1296874082297208E-2</v>
      </c>
      <c r="M55" s="32">
        <f t="shared" si="12"/>
        <v>1.0127174363784739</v>
      </c>
      <c r="N55" s="33">
        <f t="shared" si="13"/>
        <v>1.271743637847389</v>
      </c>
      <c r="O55" s="40">
        <v>1.96</v>
      </c>
      <c r="P55" s="25">
        <v>3079.410018</v>
      </c>
      <c r="Q55" s="25">
        <v>0</v>
      </c>
      <c r="R55" s="26">
        <f t="shared" si="3"/>
        <v>0</v>
      </c>
      <c r="S55" s="26">
        <f t="shared" si="4"/>
        <v>3079.410018</v>
      </c>
      <c r="T55" s="10">
        <f t="shared" si="14"/>
        <v>2.123490616177115E-2</v>
      </c>
      <c r="U55" s="9">
        <f t="shared" si="15"/>
        <v>1.0219289020961975</v>
      </c>
      <c r="V55" s="10">
        <f t="shared" si="16"/>
        <v>2.1928902096197467</v>
      </c>
      <c r="W55" s="31">
        <f t="shared" si="17"/>
        <v>3079.410018</v>
      </c>
      <c r="X55" s="33">
        <f t="shared" si="18"/>
        <v>2.123490616177115E-2</v>
      </c>
      <c r="Y55" s="32">
        <f t="shared" si="19"/>
        <v>1.0219289020961975</v>
      </c>
      <c r="Z55" s="33">
        <f t="shared" si="20"/>
        <v>2.1928902096197467</v>
      </c>
      <c r="AA55" s="8">
        <v>6.39</v>
      </c>
      <c r="AB55" s="11">
        <f t="shared" si="5"/>
        <v>1.0128635923055491</v>
      </c>
      <c r="AC55" s="12">
        <f t="shared" si="21"/>
        <v>2.4582942356277115E-2</v>
      </c>
      <c r="AD55" s="11">
        <f t="shared" si="22"/>
        <v>1.0128635923055491</v>
      </c>
      <c r="AE55" s="12">
        <f t="shared" si="23"/>
        <v>1.2863592305549121</v>
      </c>
      <c r="AF55" s="25">
        <v>3127.218942</v>
      </c>
      <c r="AG55" s="25">
        <v>0.3</v>
      </c>
      <c r="AH55" s="12">
        <f t="shared" si="0"/>
        <v>3.659998028812983</v>
      </c>
      <c r="AI55" s="12">
        <f t="shared" si="24"/>
        <v>1.3616858446185987E-2</v>
      </c>
      <c r="AJ55" s="12">
        <f t="shared" si="25"/>
        <v>1.0178441422604536</v>
      </c>
      <c r="AK55" s="12">
        <f t="shared" si="26"/>
        <v>1.784414226045361</v>
      </c>
    </row>
    <row r="56" spans="1:37" x14ac:dyDescent="0.3">
      <c r="A56">
        <f t="shared" si="6"/>
        <v>54</v>
      </c>
      <c r="B56" s="7">
        <v>43307</v>
      </c>
      <c r="C56" s="40">
        <f>VLOOKUP(B56,'Base NTN-B Princ 2019'!A:B,2,FALSE)*100</f>
        <v>3.12</v>
      </c>
      <c r="D56" s="25">
        <v>3052.6751260000001</v>
      </c>
      <c r="E56" s="25">
        <v>0</v>
      </c>
      <c r="F56" s="26">
        <f t="shared" si="1"/>
        <v>0</v>
      </c>
      <c r="G56" s="26">
        <f t="shared" si="2"/>
        <v>3052.6751260000001</v>
      </c>
      <c r="H56" s="10">
        <f t="shared" si="7"/>
        <v>3.3499977202366971E-2</v>
      </c>
      <c r="I56" s="9">
        <f t="shared" si="8"/>
        <v>1.013056696488785</v>
      </c>
      <c r="J56" s="10">
        <f t="shared" si="9"/>
        <v>1.3056696488785047</v>
      </c>
      <c r="K56" s="31">
        <f t="shared" si="10"/>
        <v>3052.6751260000001</v>
      </c>
      <c r="L56" s="33">
        <f t="shared" si="11"/>
        <v>3.3499977202366971E-2</v>
      </c>
      <c r="M56" s="32">
        <f t="shared" si="12"/>
        <v>1.013056696488785</v>
      </c>
      <c r="N56" s="33">
        <f t="shared" si="13"/>
        <v>1.3056696488785047</v>
      </c>
      <c r="O56" s="40">
        <v>1.96</v>
      </c>
      <c r="P56" s="25">
        <v>3080.067039</v>
      </c>
      <c r="Q56" s="25">
        <v>0</v>
      </c>
      <c r="R56" s="26">
        <f t="shared" si="3"/>
        <v>0</v>
      </c>
      <c r="S56" s="26">
        <f t="shared" si="4"/>
        <v>3080.067039</v>
      </c>
      <c r="T56" s="10">
        <f t="shared" si="14"/>
        <v>2.133593760360597E-2</v>
      </c>
      <c r="U56" s="9">
        <f t="shared" si="15"/>
        <v>1.0221469402091019</v>
      </c>
      <c r="V56" s="10">
        <f t="shared" si="16"/>
        <v>2.2146940209101906</v>
      </c>
      <c r="W56" s="31">
        <f t="shared" si="17"/>
        <v>3080.067039</v>
      </c>
      <c r="X56" s="33">
        <f t="shared" si="18"/>
        <v>2.133593760360597E-2</v>
      </c>
      <c r="Y56" s="32">
        <f t="shared" si="19"/>
        <v>1.0221469402091019</v>
      </c>
      <c r="Z56" s="33">
        <f t="shared" si="20"/>
        <v>2.2146940209101906</v>
      </c>
      <c r="AA56" s="8">
        <v>6.39</v>
      </c>
      <c r="AB56" s="11">
        <f t="shared" si="5"/>
        <v>1.0131125839785933</v>
      </c>
      <c r="AC56" s="12">
        <f t="shared" si="21"/>
        <v>2.4582942356277115E-2</v>
      </c>
      <c r="AD56" s="11">
        <f t="shared" si="22"/>
        <v>1.0131125839785933</v>
      </c>
      <c r="AE56" s="12">
        <f t="shared" si="23"/>
        <v>1.3112583978593273</v>
      </c>
      <c r="AF56" s="25">
        <v>3127.6447720000001</v>
      </c>
      <c r="AG56" s="25">
        <v>0.3</v>
      </c>
      <c r="AH56" s="12">
        <f t="shared" si="0"/>
        <v>3.659998028812983</v>
      </c>
      <c r="AI56" s="12">
        <f t="shared" si="24"/>
        <v>1.3616891170653567E-2</v>
      </c>
      <c r="AJ56" s="12">
        <f t="shared" si="25"/>
        <v>1.0179827409895921</v>
      </c>
      <c r="AK56" s="12">
        <f t="shared" si="26"/>
        <v>1.7982740989592072</v>
      </c>
    </row>
    <row r="57" spans="1:37" x14ac:dyDescent="0.3">
      <c r="A57">
        <f t="shared" si="6"/>
        <v>55</v>
      </c>
      <c r="B57" s="7">
        <v>43308</v>
      </c>
      <c r="C57" s="40">
        <f>VLOOKUP(B57,'Base NTN-B Princ 2019'!A:B,2,FALSE)*100</f>
        <v>3.1300000000000003</v>
      </c>
      <c r="D57" s="25">
        <v>3053.231569</v>
      </c>
      <c r="E57" s="25">
        <v>0</v>
      </c>
      <c r="F57" s="26">
        <f t="shared" si="1"/>
        <v>0</v>
      </c>
      <c r="G57" s="26">
        <f t="shared" si="2"/>
        <v>3053.231569</v>
      </c>
      <c r="H57" s="10">
        <f t="shared" si="7"/>
        <v>1.8228045141799321E-2</v>
      </c>
      <c r="I57" s="9">
        <f t="shared" si="8"/>
        <v>1.013241356920733</v>
      </c>
      <c r="J57" s="10">
        <f t="shared" si="9"/>
        <v>1.3241356920733027</v>
      </c>
      <c r="K57" s="31">
        <f t="shared" si="10"/>
        <v>3053.231569</v>
      </c>
      <c r="L57" s="33">
        <f t="shared" si="11"/>
        <v>1.8228045141799321E-2</v>
      </c>
      <c r="M57" s="32">
        <f t="shared" si="12"/>
        <v>1.013241356920733</v>
      </c>
      <c r="N57" s="33">
        <f t="shared" si="13"/>
        <v>1.3241356920733027</v>
      </c>
      <c r="O57" s="40">
        <v>1.96</v>
      </c>
      <c r="P57" s="25">
        <v>3080.7241819999999</v>
      </c>
      <c r="Q57" s="25">
        <v>0</v>
      </c>
      <c r="R57" s="26">
        <f t="shared" si="3"/>
        <v>0</v>
      </c>
      <c r="S57" s="26">
        <f t="shared" si="4"/>
        <v>3080.7241819999999</v>
      </c>
      <c r="T57" s="10">
        <f t="shared" si="14"/>
        <v>2.1335347305084795E-2</v>
      </c>
      <c r="U57" s="9">
        <f t="shared" si="15"/>
        <v>1.0223650188087638</v>
      </c>
      <c r="V57" s="10">
        <f t="shared" si="16"/>
        <v>2.2365018808763848</v>
      </c>
      <c r="W57" s="31">
        <f t="shared" si="17"/>
        <v>3080.7241819999999</v>
      </c>
      <c r="X57" s="33">
        <f t="shared" si="18"/>
        <v>2.1335347305084795E-2</v>
      </c>
      <c r="Y57" s="32">
        <f t="shared" si="19"/>
        <v>1.0223650188087638</v>
      </c>
      <c r="Z57" s="33">
        <f t="shared" si="20"/>
        <v>2.2365018808763848</v>
      </c>
      <c r="AA57" s="8">
        <v>6.39</v>
      </c>
      <c r="AB57" s="11">
        <f t="shared" si="5"/>
        <v>1.0133616368611169</v>
      </c>
      <c r="AC57" s="12">
        <f t="shared" si="21"/>
        <v>2.4582942356277115E-2</v>
      </c>
      <c r="AD57" s="11">
        <f t="shared" si="22"/>
        <v>1.0133616368611169</v>
      </c>
      <c r="AE57" s="12">
        <f t="shared" si="23"/>
        <v>1.336163686111691</v>
      </c>
      <c r="AF57" s="25">
        <v>3128.0706599999999</v>
      </c>
      <c r="AG57" s="25">
        <v>0.3</v>
      </c>
      <c r="AH57" s="12">
        <f t="shared" si="0"/>
        <v>3.659998028812983</v>
      </c>
      <c r="AI57" s="12">
        <f t="shared" si="24"/>
        <v>1.361689165637614E-2</v>
      </c>
      <c r="AJ57" s="12">
        <f t="shared" si="25"/>
        <v>1.0181213585965132</v>
      </c>
      <c r="AK57" s="12">
        <f t="shared" si="26"/>
        <v>1.8121358596513204</v>
      </c>
    </row>
    <row r="58" spans="1:37" x14ac:dyDescent="0.3">
      <c r="A58">
        <f t="shared" si="6"/>
        <v>56</v>
      </c>
      <c r="B58" s="7">
        <v>43311</v>
      </c>
      <c r="C58" s="40">
        <f>VLOOKUP(B58,'Base NTN-B Princ 2019'!A:B,2,FALSE)*100</f>
        <v>3.16</v>
      </c>
      <c r="D58" s="25">
        <v>3053.3250880000001</v>
      </c>
      <c r="E58" s="25">
        <v>0</v>
      </c>
      <c r="F58" s="26">
        <f t="shared" si="1"/>
        <v>0</v>
      </c>
      <c r="G58" s="26">
        <f t="shared" si="2"/>
        <v>3053.3250880000001</v>
      </c>
      <c r="H58" s="10">
        <f t="shared" si="7"/>
        <v>3.0629514298663452E-3</v>
      </c>
      <c r="I58" s="9">
        <f t="shared" si="8"/>
        <v>1.0132723920113629</v>
      </c>
      <c r="J58" s="10">
        <f t="shared" si="9"/>
        <v>1.3272392011362877</v>
      </c>
      <c r="K58" s="31">
        <f t="shared" si="10"/>
        <v>3053.3250880000001</v>
      </c>
      <c r="L58" s="33">
        <f t="shared" si="11"/>
        <v>3.0629514298663452E-3</v>
      </c>
      <c r="M58" s="32">
        <f t="shared" si="12"/>
        <v>1.0132723920113629</v>
      </c>
      <c r="N58" s="33">
        <f t="shared" si="13"/>
        <v>1.3272392011362877</v>
      </c>
      <c r="O58" s="40">
        <v>1.96</v>
      </c>
      <c r="P58" s="25">
        <v>3081.3814459999999</v>
      </c>
      <c r="Q58" s="25">
        <v>0</v>
      </c>
      <c r="R58" s="26">
        <f t="shared" si="3"/>
        <v>0</v>
      </c>
      <c r="S58" s="26">
        <f t="shared" si="4"/>
        <v>3081.3814459999999</v>
      </c>
      <c r="T58" s="10">
        <f t="shared" si="14"/>
        <v>2.1334723953558843E-2</v>
      </c>
      <c r="U58" s="9">
        <f t="shared" si="15"/>
        <v>1.0225831375633245</v>
      </c>
      <c r="V58" s="10">
        <f t="shared" si="16"/>
        <v>2.2583137563324529</v>
      </c>
      <c r="W58" s="31">
        <f t="shared" si="17"/>
        <v>3081.3814459999999</v>
      </c>
      <c r="X58" s="33">
        <f t="shared" si="18"/>
        <v>2.1334723953558843E-2</v>
      </c>
      <c r="Y58" s="32">
        <f t="shared" si="19"/>
        <v>1.0225831375633245</v>
      </c>
      <c r="Z58" s="33">
        <f t="shared" si="20"/>
        <v>2.2583137563324529</v>
      </c>
      <c r="AA58" s="8">
        <v>6.39</v>
      </c>
      <c r="AB58" s="11">
        <f t="shared" si="5"/>
        <v>1.0136107509681671</v>
      </c>
      <c r="AC58" s="12">
        <f t="shared" si="21"/>
        <v>2.4582942356277115E-2</v>
      </c>
      <c r="AD58" s="11">
        <f t="shared" si="22"/>
        <v>1.0136107509681671</v>
      </c>
      <c r="AE58" s="12">
        <f t="shared" si="23"/>
        <v>1.3610750968167107</v>
      </c>
      <c r="AF58" s="25">
        <v>3128.4966049999998</v>
      </c>
      <c r="AG58" s="25">
        <v>0.3</v>
      </c>
      <c r="AH58" s="12">
        <f t="shared" si="0"/>
        <v>3.659998028812983</v>
      </c>
      <c r="AI58" s="12">
        <f t="shared" si="24"/>
        <v>1.3616859920939639E-2</v>
      </c>
      <c r="AJ58" s="12">
        <f t="shared" si="25"/>
        <v>1.0182599947557385</v>
      </c>
      <c r="AK58" s="12">
        <f t="shared" si="26"/>
        <v>1.8259994755738473</v>
      </c>
    </row>
    <row r="59" spans="1:37" x14ac:dyDescent="0.3">
      <c r="A59">
        <f t="shared" si="6"/>
        <v>57</v>
      </c>
      <c r="B59" s="7">
        <v>43312</v>
      </c>
      <c r="C59" s="40">
        <f>VLOOKUP(B59,'Base NTN-B Princ 2019'!A:B,2,FALSE)*100</f>
        <v>3.17</v>
      </c>
      <c r="D59" s="25">
        <v>3053.8879149999998</v>
      </c>
      <c r="E59" s="25">
        <v>0</v>
      </c>
      <c r="F59" s="26">
        <f t="shared" si="1"/>
        <v>0</v>
      </c>
      <c r="G59" s="26">
        <f t="shared" si="2"/>
        <v>3053.8879149999998</v>
      </c>
      <c r="H59" s="10">
        <f t="shared" si="7"/>
        <v>1.8433248467775165E-2</v>
      </c>
      <c r="I59" s="9">
        <f t="shared" si="8"/>
        <v>1.0134591710290377</v>
      </c>
      <c r="J59" s="10">
        <f t="shared" si="9"/>
        <v>1.3459171029037709</v>
      </c>
      <c r="K59" s="31">
        <f t="shared" si="10"/>
        <v>3053.8879149999998</v>
      </c>
      <c r="L59" s="33">
        <f t="shared" si="11"/>
        <v>1.8433248467775165E-2</v>
      </c>
      <c r="M59" s="32">
        <f t="shared" si="12"/>
        <v>1.0134591710290377</v>
      </c>
      <c r="N59" s="33">
        <f t="shared" si="13"/>
        <v>1.3459171029037709</v>
      </c>
      <c r="O59" s="40">
        <v>1.96</v>
      </c>
      <c r="P59" s="25">
        <v>3082.0388320000002</v>
      </c>
      <c r="Q59" s="25">
        <v>0</v>
      </c>
      <c r="R59" s="26">
        <f t="shared" si="3"/>
        <v>0</v>
      </c>
      <c r="S59" s="26">
        <f t="shared" si="4"/>
        <v>3082.0388320000002</v>
      </c>
      <c r="T59" s="10">
        <f t="shared" si="14"/>
        <v>2.1334132483130652E-2</v>
      </c>
      <c r="U59" s="9">
        <f t="shared" si="15"/>
        <v>1.0228012968046425</v>
      </c>
      <c r="V59" s="10">
        <f t="shared" si="16"/>
        <v>2.280129680464249</v>
      </c>
      <c r="W59" s="31">
        <f t="shared" si="17"/>
        <v>3082.0388320000002</v>
      </c>
      <c r="X59" s="33">
        <f t="shared" si="18"/>
        <v>2.1334132483130652E-2</v>
      </c>
      <c r="Y59" s="32">
        <f t="shared" si="19"/>
        <v>1.0228012968046425</v>
      </c>
      <c r="Z59" s="33">
        <f t="shared" si="20"/>
        <v>2.280129680464249</v>
      </c>
      <c r="AA59" s="8">
        <v>6.39</v>
      </c>
      <c r="AB59" s="11">
        <f t="shared" si="5"/>
        <v>1.0138599263147947</v>
      </c>
      <c r="AC59" s="12">
        <f t="shared" si="21"/>
        <v>2.4582942356277115E-2</v>
      </c>
      <c r="AD59" s="11">
        <f t="shared" si="22"/>
        <v>1.0138599263147947</v>
      </c>
      <c r="AE59" s="12">
        <f t="shared" si="23"/>
        <v>1.3859926314794713</v>
      </c>
      <c r="AF59" s="25">
        <v>3128.9226090000002</v>
      </c>
      <c r="AG59" s="25">
        <v>0.3</v>
      </c>
      <c r="AH59" s="12">
        <f t="shared" si="0"/>
        <v>3.659998028812983</v>
      </c>
      <c r="AI59" s="12">
        <f t="shared" si="24"/>
        <v>1.361689187451276E-2</v>
      </c>
      <c r="AJ59" s="12">
        <f t="shared" si="25"/>
        <v>1.0183986501182258</v>
      </c>
      <c r="AK59" s="12">
        <f t="shared" si="26"/>
        <v>1.8398650118225834</v>
      </c>
    </row>
    <row r="60" spans="1:37" x14ac:dyDescent="0.3">
      <c r="A60">
        <f t="shared" si="6"/>
        <v>58</v>
      </c>
      <c r="B60" s="7">
        <v>43313</v>
      </c>
      <c r="C60" s="40">
        <f>VLOOKUP(B60,'Base NTN-B Princ 2019'!A:B,2,FALSE)*100</f>
        <v>3.18</v>
      </c>
      <c r="D60" s="25">
        <v>3054.4539679999998</v>
      </c>
      <c r="E60" s="25">
        <v>0</v>
      </c>
      <c r="F60" s="26">
        <f t="shared" si="1"/>
        <v>0</v>
      </c>
      <c r="G60" s="26">
        <f t="shared" si="2"/>
        <v>3054.4539679999998</v>
      </c>
      <c r="H60" s="10">
        <f t="shared" si="7"/>
        <v>1.8535487082527169E-2</v>
      </c>
      <c r="I60" s="9">
        <f t="shared" si="8"/>
        <v>1.0136470206227706</v>
      </c>
      <c r="J60" s="10">
        <f t="shared" si="9"/>
        <v>1.3647020622770567</v>
      </c>
      <c r="K60" s="31">
        <f t="shared" si="10"/>
        <v>3054.4539679999998</v>
      </c>
      <c r="L60" s="33">
        <f t="shared" si="11"/>
        <v>1.8535487082527169E-2</v>
      </c>
      <c r="M60" s="32">
        <f t="shared" si="12"/>
        <v>1.0136470206227706</v>
      </c>
      <c r="N60" s="33">
        <f t="shared" si="13"/>
        <v>1.3647020622770567</v>
      </c>
      <c r="O60" s="40">
        <v>1.96</v>
      </c>
      <c r="P60" s="25">
        <v>3082.69634</v>
      </c>
      <c r="Q60" s="25">
        <v>0</v>
      </c>
      <c r="R60" s="26">
        <f t="shared" si="3"/>
        <v>0</v>
      </c>
      <c r="S60" s="26">
        <f t="shared" si="4"/>
        <v>3082.69634</v>
      </c>
      <c r="T60" s="10">
        <f t="shared" si="14"/>
        <v>2.1333540420487296E-2</v>
      </c>
      <c r="U60" s="9">
        <f t="shared" si="15"/>
        <v>1.0230194965327175</v>
      </c>
      <c r="V60" s="10">
        <f t="shared" si="16"/>
        <v>2.3019496532717509</v>
      </c>
      <c r="W60" s="31">
        <f t="shared" si="17"/>
        <v>3082.69634</v>
      </c>
      <c r="X60" s="33">
        <f t="shared" si="18"/>
        <v>2.1333540420487296E-2</v>
      </c>
      <c r="Y60" s="32">
        <f t="shared" si="19"/>
        <v>1.0230194965327175</v>
      </c>
      <c r="Z60" s="33">
        <f t="shared" si="20"/>
        <v>2.3019496532717509</v>
      </c>
      <c r="AA60" s="8">
        <v>6.39</v>
      </c>
      <c r="AB60" s="11">
        <f t="shared" si="5"/>
        <v>1.0141091629160541</v>
      </c>
      <c r="AC60" s="12">
        <f t="shared" si="21"/>
        <v>2.4582942356277115E-2</v>
      </c>
      <c r="AD60" s="11">
        <f t="shared" si="22"/>
        <v>1.0141091629160541</v>
      </c>
      <c r="AE60" s="12">
        <f t="shared" si="23"/>
        <v>1.410916291605413</v>
      </c>
      <c r="AF60" s="25">
        <v>3129.3486699999999</v>
      </c>
      <c r="AG60" s="25">
        <v>0.3</v>
      </c>
      <c r="AH60" s="12">
        <f t="shared" si="0"/>
        <v>3.659998028812983</v>
      </c>
      <c r="AI60" s="12">
        <f t="shared" si="24"/>
        <v>1.3616859642806567E-2</v>
      </c>
      <c r="AJ60" s="12">
        <f t="shared" si="25"/>
        <v>1.0185373240330167</v>
      </c>
      <c r="AK60" s="12">
        <f t="shared" si="26"/>
        <v>1.8537324033016667</v>
      </c>
    </row>
    <row r="61" spans="1:37" x14ac:dyDescent="0.3">
      <c r="A61">
        <f t="shared" si="6"/>
        <v>59</v>
      </c>
      <c r="B61" s="7">
        <v>43314</v>
      </c>
      <c r="C61" s="40">
        <f>VLOOKUP(B61,'Base NTN-B Princ 2019'!A:B,2,FALSE)*100</f>
        <v>3.2099999999999995</v>
      </c>
      <c r="D61" s="25">
        <v>3054.5631720000001</v>
      </c>
      <c r="E61" s="25">
        <v>0</v>
      </c>
      <c r="F61" s="26">
        <f t="shared" si="1"/>
        <v>0</v>
      </c>
      <c r="G61" s="26">
        <f t="shared" si="2"/>
        <v>3054.5631720000001</v>
      </c>
      <c r="H61" s="10">
        <f t="shared" si="7"/>
        <v>3.5752380341813605E-3</v>
      </c>
      <c r="I61" s="9">
        <f t="shared" si="8"/>
        <v>1.0136832609165842</v>
      </c>
      <c r="J61" s="10">
        <f t="shared" si="9"/>
        <v>1.3683260916584228</v>
      </c>
      <c r="K61" s="31">
        <f t="shared" si="10"/>
        <v>3054.5631720000001</v>
      </c>
      <c r="L61" s="33">
        <f t="shared" si="11"/>
        <v>3.5752380341813605E-3</v>
      </c>
      <c r="M61" s="32">
        <f t="shared" si="12"/>
        <v>1.0136832609165842</v>
      </c>
      <c r="N61" s="33">
        <f t="shared" si="13"/>
        <v>1.3683260916584228</v>
      </c>
      <c r="O61" s="40">
        <v>1.96</v>
      </c>
      <c r="P61" s="25">
        <v>3083.3539700000001</v>
      </c>
      <c r="Q61" s="25">
        <v>0</v>
      </c>
      <c r="R61" s="26">
        <f t="shared" si="3"/>
        <v>0</v>
      </c>
      <c r="S61" s="26">
        <f t="shared" si="4"/>
        <v>3083.3539700000001</v>
      </c>
      <c r="T61" s="10">
        <f t="shared" si="14"/>
        <v>2.1332947766117272E-2</v>
      </c>
      <c r="U61" s="9">
        <f t="shared" si="15"/>
        <v>1.02323773674755</v>
      </c>
      <c r="V61" s="10">
        <f t="shared" si="16"/>
        <v>2.3237736747550031</v>
      </c>
      <c r="W61" s="31">
        <f t="shared" si="17"/>
        <v>3083.3539700000001</v>
      </c>
      <c r="X61" s="33">
        <f t="shared" si="18"/>
        <v>2.1332947766117272E-2</v>
      </c>
      <c r="Y61" s="32">
        <f t="shared" si="19"/>
        <v>1.02323773674755</v>
      </c>
      <c r="Z61" s="33">
        <f t="shared" si="20"/>
        <v>2.3237736747550031</v>
      </c>
      <c r="AA61" s="8">
        <v>6.39</v>
      </c>
      <c r="AB61" s="11">
        <f t="shared" si="5"/>
        <v>1.0143584607870035</v>
      </c>
      <c r="AC61" s="12">
        <f t="shared" si="21"/>
        <v>2.4582942356277115E-2</v>
      </c>
      <c r="AD61" s="11">
        <f t="shared" si="22"/>
        <v>1.0143584607870035</v>
      </c>
      <c r="AE61" s="12">
        <f t="shared" si="23"/>
        <v>1.4358460787003535</v>
      </c>
      <c r="AF61" s="25">
        <v>3129.7747899999999</v>
      </c>
      <c r="AG61" s="25">
        <v>0.3</v>
      </c>
      <c r="AH61" s="12">
        <f t="shared" si="0"/>
        <v>3.659998028812983</v>
      </c>
      <c r="AI61" s="12">
        <f t="shared" si="24"/>
        <v>1.3616891082968152E-2</v>
      </c>
      <c r="AJ61" s="12">
        <f t="shared" si="25"/>
        <v>1.0186760171510696</v>
      </c>
      <c r="AK61" s="12">
        <f t="shared" si="26"/>
        <v>1.867601715106959</v>
      </c>
    </row>
    <row r="62" spans="1:37" x14ac:dyDescent="0.3">
      <c r="A62">
        <f t="shared" si="6"/>
        <v>60</v>
      </c>
      <c r="B62" s="7">
        <v>43315</v>
      </c>
      <c r="C62" s="40">
        <f>VLOOKUP(B62,'Base NTN-B Princ 2019'!A:B,2,FALSE)*100</f>
        <v>3.2099999999999995</v>
      </c>
      <c r="D62" s="25">
        <v>3055.364122</v>
      </c>
      <c r="E62" s="25">
        <v>0</v>
      </c>
      <c r="F62" s="26">
        <f t="shared" si="1"/>
        <v>0</v>
      </c>
      <c r="G62" s="26">
        <f t="shared" si="2"/>
        <v>3055.364122</v>
      </c>
      <c r="H62" s="10">
        <f t="shared" si="7"/>
        <v>2.6221425287320521E-2</v>
      </c>
      <c r="I62" s="9">
        <f t="shared" si="8"/>
        <v>1.0139490631154955</v>
      </c>
      <c r="J62" s="10">
        <f t="shared" si="9"/>
        <v>1.3949063115495486</v>
      </c>
      <c r="K62" s="31">
        <f t="shared" si="10"/>
        <v>3055.364122</v>
      </c>
      <c r="L62" s="33">
        <f t="shared" si="11"/>
        <v>2.6221425287320521E-2</v>
      </c>
      <c r="M62" s="32">
        <f t="shared" si="12"/>
        <v>1.0139490631154955</v>
      </c>
      <c r="N62" s="33">
        <f t="shared" si="13"/>
        <v>1.3949063115495486</v>
      </c>
      <c r="O62" s="40">
        <v>1.96</v>
      </c>
      <c r="P62" s="25">
        <v>3084.0117209999999</v>
      </c>
      <c r="Q62" s="25">
        <v>0</v>
      </c>
      <c r="R62" s="26">
        <f t="shared" si="3"/>
        <v>0</v>
      </c>
      <c r="S62" s="26">
        <f t="shared" si="4"/>
        <v>3084.0117209999999</v>
      </c>
      <c r="T62" s="10">
        <f t="shared" si="14"/>
        <v>2.1332322088207789E-2</v>
      </c>
      <c r="U62" s="9">
        <f t="shared" si="15"/>
        <v>1.0234560171172811</v>
      </c>
      <c r="V62" s="10">
        <f t="shared" si="16"/>
        <v>2.3456017117281069</v>
      </c>
      <c r="W62" s="31">
        <f t="shared" si="17"/>
        <v>3084.0117209999999</v>
      </c>
      <c r="X62" s="33">
        <f t="shared" si="18"/>
        <v>2.1332322088207789E-2</v>
      </c>
      <c r="Y62" s="32">
        <f t="shared" si="19"/>
        <v>1.0234560171172811</v>
      </c>
      <c r="Z62" s="33">
        <f t="shared" si="20"/>
        <v>2.3456017117281069</v>
      </c>
      <c r="AA62" s="8">
        <v>6.39</v>
      </c>
      <c r="AB62" s="11">
        <f t="shared" si="5"/>
        <v>1.0146078199427049</v>
      </c>
      <c r="AC62" s="12">
        <f t="shared" si="21"/>
        <v>2.4582942356277115E-2</v>
      </c>
      <c r="AD62" s="11">
        <f t="shared" si="22"/>
        <v>1.0146078199427049</v>
      </c>
      <c r="AE62" s="12">
        <f t="shared" si="23"/>
        <v>1.460781994270488</v>
      </c>
      <c r="AF62" s="25">
        <v>3130.2009670000002</v>
      </c>
      <c r="AG62" s="25">
        <v>0.3</v>
      </c>
      <c r="AH62" s="12">
        <f t="shared" si="0"/>
        <v>3.659998028812983</v>
      </c>
      <c r="AI62" s="12">
        <f t="shared" si="24"/>
        <v>1.361685835550297E-2</v>
      </c>
      <c r="AJ62" s="12">
        <f t="shared" si="25"/>
        <v>1.0188147288214264</v>
      </c>
      <c r="AK62" s="12">
        <f t="shared" si="26"/>
        <v>1.881472882142643</v>
      </c>
    </row>
    <row r="63" spans="1:37" x14ac:dyDescent="0.3">
      <c r="A63">
        <f t="shared" si="6"/>
        <v>61</v>
      </c>
      <c r="B63" s="7">
        <v>43318</v>
      </c>
      <c r="C63" s="40">
        <f>VLOOKUP(B63,'Base NTN-B Princ 2019'!A:B,2,FALSE)*100</f>
        <v>3.2</v>
      </c>
      <c r="D63" s="25">
        <v>3056.3875090000001</v>
      </c>
      <c r="E63" s="25">
        <v>0</v>
      </c>
      <c r="F63" s="26">
        <f t="shared" si="1"/>
        <v>0</v>
      </c>
      <c r="G63" s="26">
        <f t="shared" si="2"/>
        <v>3056.3875090000001</v>
      </c>
      <c r="H63" s="10">
        <f t="shared" si="7"/>
        <v>3.3494763934394101E-2</v>
      </c>
      <c r="I63" s="9">
        <f t="shared" si="8"/>
        <v>1.014288682960601</v>
      </c>
      <c r="J63" s="10">
        <f t="shared" si="9"/>
        <v>1.428868296060104</v>
      </c>
      <c r="K63" s="31">
        <f t="shared" si="10"/>
        <v>3056.3875090000001</v>
      </c>
      <c r="L63" s="33">
        <f t="shared" si="11"/>
        <v>3.3494763934394101E-2</v>
      </c>
      <c r="M63" s="32">
        <f t="shared" si="12"/>
        <v>1.014288682960601</v>
      </c>
      <c r="N63" s="33">
        <f t="shared" si="13"/>
        <v>1.428868296060104</v>
      </c>
      <c r="O63" s="40">
        <v>1.96</v>
      </c>
      <c r="P63" s="25">
        <v>3084.6664649999998</v>
      </c>
      <c r="Q63" s="25">
        <v>0</v>
      </c>
      <c r="R63" s="26">
        <f t="shared" si="3"/>
        <v>0</v>
      </c>
      <c r="S63" s="26">
        <f t="shared" si="4"/>
        <v>3084.6664649999998</v>
      </c>
      <c r="T63" s="10">
        <f t="shared" si="14"/>
        <v>2.1230269507133137E-2</v>
      </c>
      <c r="U63" s="9">
        <f t="shared" si="15"/>
        <v>1.023673299588002</v>
      </c>
      <c r="V63" s="10">
        <f t="shared" si="16"/>
        <v>2.3673299588002017</v>
      </c>
      <c r="W63" s="31">
        <f t="shared" si="17"/>
        <v>3084.6664649999998</v>
      </c>
      <c r="X63" s="33">
        <f t="shared" si="18"/>
        <v>2.1230269507133137E-2</v>
      </c>
      <c r="Y63" s="32">
        <f t="shared" si="19"/>
        <v>1.023673299588002</v>
      </c>
      <c r="Z63" s="33">
        <f t="shared" si="20"/>
        <v>2.3673299588002017</v>
      </c>
      <c r="AA63" s="8">
        <v>6.39</v>
      </c>
      <c r="AB63" s="11">
        <f t="shared" si="5"/>
        <v>1.0148572403982237</v>
      </c>
      <c r="AC63" s="12">
        <f t="shared" si="21"/>
        <v>2.4582942356277115E-2</v>
      </c>
      <c r="AD63" s="11">
        <f t="shared" si="22"/>
        <v>1.0148572403982237</v>
      </c>
      <c r="AE63" s="12">
        <f t="shared" si="23"/>
        <v>1.485724039822367</v>
      </c>
      <c r="AF63" s="25">
        <v>3130.627203</v>
      </c>
      <c r="AG63" s="25">
        <v>0.3</v>
      </c>
      <c r="AH63" s="12">
        <f t="shared" si="0"/>
        <v>3.659998028812983</v>
      </c>
      <c r="AI63" s="12">
        <f t="shared" si="24"/>
        <v>1.3616889282608291E-2</v>
      </c>
      <c r="AJ63" s="12">
        <f t="shared" si="25"/>
        <v>1.0189534596950449</v>
      </c>
      <c r="AK63" s="12">
        <f t="shared" si="26"/>
        <v>1.8953459695044916</v>
      </c>
    </row>
    <row r="64" spans="1:37" x14ac:dyDescent="0.3">
      <c r="A64">
        <f t="shared" si="6"/>
        <v>62</v>
      </c>
      <c r="B64" s="7">
        <v>43319</v>
      </c>
      <c r="C64" s="40">
        <f>VLOOKUP(B64,'Base NTN-B Princ 2019'!A:B,2,FALSE)*100</f>
        <v>3.17</v>
      </c>
      <c r="D64" s="25">
        <v>3057.8588589999999</v>
      </c>
      <c r="E64" s="25">
        <v>0</v>
      </c>
      <c r="F64" s="26">
        <f t="shared" si="1"/>
        <v>0</v>
      </c>
      <c r="G64" s="26">
        <f t="shared" si="2"/>
        <v>3057.8588589999999</v>
      </c>
      <c r="H64" s="10">
        <f t="shared" si="7"/>
        <v>4.8140165331367335E-2</v>
      </c>
      <c r="I64" s="9">
        <f t="shared" si="8"/>
        <v>1.0147769632095156</v>
      </c>
      <c r="J64" s="10">
        <f t="shared" si="9"/>
        <v>1.4776963209515603</v>
      </c>
      <c r="K64" s="31">
        <f t="shared" si="10"/>
        <v>3057.8588589999999</v>
      </c>
      <c r="L64" s="33">
        <f t="shared" si="11"/>
        <v>4.8140165331367335E-2</v>
      </c>
      <c r="M64" s="32">
        <f t="shared" si="12"/>
        <v>1.0147769632095156</v>
      </c>
      <c r="N64" s="33">
        <f t="shared" si="13"/>
        <v>1.4776963209515603</v>
      </c>
      <c r="O64" s="40">
        <v>1.96</v>
      </c>
      <c r="P64" s="25">
        <v>3085.3244599999998</v>
      </c>
      <c r="Q64" s="25">
        <v>0</v>
      </c>
      <c r="R64" s="26">
        <f t="shared" si="3"/>
        <v>0</v>
      </c>
      <c r="S64" s="26">
        <f t="shared" si="4"/>
        <v>3085.3244599999998</v>
      </c>
      <c r="T64" s="10">
        <f t="shared" si="14"/>
        <v>2.1331155490100784E-2</v>
      </c>
      <c r="U64" s="9">
        <f t="shared" si="15"/>
        <v>1.0238916609312478</v>
      </c>
      <c r="V64" s="10">
        <f t="shared" si="16"/>
        <v>2.3891660931247838</v>
      </c>
      <c r="W64" s="31">
        <f t="shared" si="17"/>
        <v>3085.3244599999998</v>
      </c>
      <c r="X64" s="33">
        <f t="shared" si="18"/>
        <v>2.1331155490100784E-2</v>
      </c>
      <c r="Y64" s="32">
        <f t="shared" si="19"/>
        <v>1.0238916609312478</v>
      </c>
      <c r="Z64" s="33">
        <f t="shared" si="20"/>
        <v>2.3891660931247838</v>
      </c>
      <c r="AA64" s="8">
        <v>6.39</v>
      </c>
      <c r="AB64" s="11">
        <f t="shared" si="5"/>
        <v>1.0151067221686292</v>
      </c>
      <c r="AC64" s="12">
        <f t="shared" si="21"/>
        <v>2.4582942356277115E-2</v>
      </c>
      <c r="AD64" s="11">
        <f t="shared" si="22"/>
        <v>1.0151067221686292</v>
      </c>
      <c r="AE64" s="12">
        <f t="shared" si="23"/>
        <v>1.5106722168629183</v>
      </c>
      <c r="AF64" s="25">
        <v>3131.0534969999999</v>
      </c>
      <c r="AG64" s="25">
        <v>0.3</v>
      </c>
      <c r="AH64" s="12">
        <f t="shared" si="0"/>
        <v>3.659998028812983</v>
      </c>
      <c r="AI64" s="12">
        <f t="shared" si="24"/>
        <v>1.3616888002232486E-2</v>
      </c>
      <c r="AJ64" s="12">
        <f t="shared" si="25"/>
        <v>1.0190922094464465</v>
      </c>
      <c r="AK64" s="12">
        <f t="shared" si="26"/>
        <v>1.9092209446446518</v>
      </c>
    </row>
    <row r="65" spans="1:37" x14ac:dyDescent="0.3">
      <c r="A65">
        <f t="shared" si="6"/>
        <v>63</v>
      </c>
      <c r="B65" s="7">
        <v>43320</v>
      </c>
      <c r="C65" s="40">
        <f>VLOOKUP(B65,'Base NTN-B Princ 2019'!A:B,2,FALSE)*100</f>
        <v>3.25</v>
      </c>
      <c r="D65" s="25">
        <v>3057.5772350000002</v>
      </c>
      <c r="E65" s="25">
        <v>0</v>
      </c>
      <c r="F65" s="26">
        <f t="shared" si="1"/>
        <v>0</v>
      </c>
      <c r="G65" s="26">
        <f t="shared" si="2"/>
        <v>3057.5772350000002</v>
      </c>
      <c r="H65" s="10">
        <f t="shared" si="7"/>
        <v>-9.2098429975262519E-3</v>
      </c>
      <c r="I65" s="9">
        <f t="shared" si="8"/>
        <v>1.0146835038444288</v>
      </c>
      <c r="J65" s="10">
        <f t="shared" si="9"/>
        <v>1.4683503844428847</v>
      </c>
      <c r="K65" s="31">
        <f t="shared" si="10"/>
        <v>3057.5772350000002</v>
      </c>
      <c r="L65" s="33">
        <f t="shared" si="11"/>
        <v>-9.2098429975262519E-3</v>
      </c>
      <c r="M65" s="32">
        <f t="shared" si="12"/>
        <v>1.0146835038444288</v>
      </c>
      <c r="N65" s="33">
        <f t="shared" si="13"/>
        <v>1.4683503844428847</v>
      </c>
      <c r="O65" s="40">
        <v>1.96</v>
      </c>
      <c r="P65" s="25">
        <v>3086.6973469999998</v>
      </c>
      <c r="Q65" s="25">
        <v>0</v>
      </c>
      <c r="R65" s="26">
        <f t="shared" si="3"/>
        <v>0</v>
      </c>
      <c r="S65" s="26">
        <f t="shared" si="4"/>
        <v>3086.6973469999998</v>
      </c>
      <c r="T65" s="10">
        <f t="shared" si="14"/>
        <v>4.4497329788129036E-2</v>
      </c>
      <c r="U65" s="9">
        <f t="shared" si="15"/>
        <v>1.0243472653802856</v>
      </c>
      <c r="V65" s="10">
        <f t="shared" si="16"/>
        <v>2.4347265380285643</v>
      </c>
      <c r="W65" s="31">
        <f t="shared" si="17"/>
        <v>3086.6973469999998</v>
      </c>
      <c r="X65" s="33">
        <f t="shared" si="18"/>
        <v>4.4497329788129036E-2</v>
      </c>
      <c r="Y65" s="32">
        <f t="shared" si="19"/>
        <v>1.0243472653802856</v>
      </c>
      <c r="Z65" s="33">
        <f t="shared" si="20"/>
        <v>2.4347265380285643</v>
      </c>
      <c r="AA65" s="8">
        <v>6.39</v>
      </c>
      <c r="AB65" s="11">
        <f t="shared" si="5"/>
        <v>1.0153562652689947</v>
      </c>
      <c r="AC65" s="12">
        <f t="shared" si="21"/>
        <v>2.4582942356277115E-2</v>
      </c>
      <c r="AD65" s="11">
        <f t="shared" si="22"/>
        <v>1.0153562652689947</v>
      </c>
      <c r="AE65" s="12">
        <f t="shared" si="23"/>
        <v>1.5356265268994695</v>
      </c>
      <c r="AF65" s="25">
        <v>3132.205156</v>
      </c>
      <c r="AG65" s="25">
        <v>0.33</v>
      </c>
      <c r="AH65" s="12">
        <f t="shared" si="0"/>
        <v>4.0326705154239528</v>
      </c>
      <c r="AI65" s="12">
        <f t="shared" si="24"/>
        <v>3.6781837202837231E-2</v>
      </c>
      <c r="AJ65" s="12">
        <f t="shared" si="25"/>
        <v>1.0194670502838719</v>
      </c>
      <c r="AK65" s="12">
        <f t="shared" si="26"/>
        <v>1.9467050283871856</v>
      </c>
    </row>
    <row r="66" spans="1:37" x14ac:dyDescent="0.3">
      <c r="A66">
        <f t="shared" si="6"/>
        <v>64</v>
      </c>
      <c r="B66" s="7">
        <v>43321</v>
      </c>
      <c r="C66" s="40">
        <f>VLOOKUP(B66,'Base NTN-B Princ 2019'!A:B,2,FALSE)*100</f>
        <v>3.25</v>
      </c>
      <c r="D66" s="25">
        <v>3058.4236930000002</v>
      </c>
      <c r="E66" s="25">
        <v>0</v>
      </c>
      <c r="F66" s="26">
        <f t="shared" si="1"/>
        <v>0</v>
      </c>
      <c r="G66" s="26">
        <f t="shared" si="2"/>
        <v>3058.4236930000002</v>
      </c>
      <c r="H66" s="10">
        <f t="shared" si="7"/>
        <v>2.7683944997702881E-2</v>
      </c>
      <c r="I66" s="9">
        <f t="shared" si="8"/>
        <v>1.014964408267534</v>
      </c>
      <c r="J66" s="10">
        <f t="shared" si="9"/>
        <v>1.496440826753398</v>
      </c>
      <c r="K66" s="31">
        <f t="shared" si="10"/>
        <v>3058.4236930000002</v>
      </c>
      <c r="L66" s="33">
        <f t="shared" si="11"/>
        <v>2.7683944997702881E-2</v>
      </c>
      <c r="M66" s="32">
        <f t="shared" si="12"/>
        <v>1.014964408267534</v>
      </c>
      <c r="N66" s="33">
        <f t="shared" si="13"/>
        <v>1.496440826753398</v>
      </c>
      <c r="O66" s="40">
        <v>1.96</v>
      </c>
      <c r="P66" s="25">
        <v>3087.397798</v>
      </c>
      <c r="Q66" s="25">
        <v>0</v>
      </c>
      <c r="R66" s="26">
        <f t="shared" si="3"/>
        <v>0</v>
      </c>
      <c r="S66" s="26">
        <f t="shared" si="4"/>
        <v>3087.397798</v>
      </c>
      <c r="T66" s="10">
        <f t="shared" si="14"/>
        <v>2.2692571420424024E-2</v>
      </c>
      <c r="U66" s="9">
        <f t="shared" si="15"/>
        <v>1.0245797161150751</v>
      </c>
      <c r="V66" s="10">
        <f t="shared" si="16"/>
        <v>2.4579716115075145</v>
      </c>
      <c r="W66" s="31">
        <f t="shared" si="17"/>
        <v>3087.397798</v>
      </c>
      <c r="X66" s="33">
        <f t="shared" si="18"/>
        <v>2.2692571420424024E-2</v>
      </c>
      <c r="Y66" s="32">
        <f t="shared" si="19"/>
        <v>1.0245797161150751</v>
      </c>
      <c r="Z66" s="33">
        <f t="shared" si="20"/>
        <v>2.4579716115075145</v>
      </c>
      <c r="AA66" s="8">
        <v>6.39</v>
      </c>
      <c r="AB66" s="11">
        <f t="shared" si="5"/>
        <v>1.0156058697143966</v>
      </c>
      <c r="AC66" s="12">
        <f t="shared" si="21"/>
        <v>2.4582942356277115E-2</v>
      </c>
      <c r="AD66" s="11">
        <f t="shared" si="22"/>
        <v>1.0156058697143966</v>
      </c>
      <c r="AE66" s="12">
        <f t="shared" si="23"/>
        <v>1.5605869714396592</v>
      </c>
      <c r="AF66" s="25">
        <v>3132.6743409999999</v>
      </c>
      <c r="AG66" s="25">
        <v>0.33</v>
      </c>
      <c r="AH66" s="12">
        <f t="shared" si="0"/>
        <v>4.0326705154239528</v>
      </c>
      <c r="AI66" s="12">
        <f t="shared" si="24"/>
        <v>1.4979382787272399E-2</v>
      </c>
      <c r="AJ66" s="12">
        <f t="shared" si="25"/>
        <v>1.019619760155724</v>
      </c>
      <c r="AK66" s="12">
        <f t="shared" si="26"/>
        <v>1.9619760155723975</v>
      </c>
    </row>
    <row r="67" spans="1:37" x14ac:dyDescent="0.3">
      <c r="A67">
        <f t="shared" si="6"/>
        <v>65</v>
      </c>
      <c r="B67" s="7">
        <v>43322</v>
      </c>
      <c r="C67" s="40">
        <f>VLOOKUP(B67,'Base NTN-B Princ 2019'!A:B,2,FALSE)*100</f>
        <v>3.25</v>
      </c>
      <c r="D67" s="25">
        <v>3059.270336</v>
      </c>
      <c r="E67" s="25">
        <v>0</v>
      </c>
      <c r="F67" s="26">
        <f t="shared" si="1"/>
        <v>0</v>
      </c>
      <c r="G67" s="26">
        <f t="shared" si="2"/>
        <v>3059.270336</v>
      </c>
      <c r="H67" s="10">
        <f t="shared" si="7"/>
        <v>2.7682331978318153E-2</v>
      </c>
      <c r="I67" s="9">
        <f t="shared" si="8"/>
        <v>1.0152453740844924</v>
      </c>
      <c r="J67" s="10">
        <f t="shared" si="9"/>
        <v>1.5245374084492447</v>
      </c>
      <c r="K67" s="31">
        <f t="shared" si="10"/>
        <v>3059.270336</v>
      </c>
      <c r="L67" s="33">
        <f t="shared" si="11"/>
        <v>2.7682331978318153E-2</v>
      </c>
      <c r="M67" s="32">
        <f t="shared" si="12"/>
        <v>1.0152453740844924</v>
      </c>
      <c r="N67" s="33">
        <f t="shared" si="13"/>
        <v>1.5245374084492447</v>
      </c>
      <c r="O67" s="40">
        <v>1.96</v>
      </c>
      <c r="P67" s="25">
        <v>3088.0983900000001</v>
      </c>
      <c r="Q67" s="25">
        <v>0</v>
      </c>
      <c r="R67" s="26">
        <f t="shared" si="3"/>
        <v>0</v>
      </c>
      <c r="S67" s="26">
        <f t="shared" si="4"/>
        <v>3088.0983900000001</v>
      </c>
      <c r="T67" s="10">
        <f t="shared" si="14"/>
        <v>2.2691990013523622E-2</v>
      </c>
      <c r="U67" s="9">
        <f t="shared" si="15"/>
        <v>1.0248122136419366</v>
      </c>
      <c r="V67" s="10">
        <f t="shared" si="16"/>
        <v>2.4812213641936642</v>
      </c>
      <c r="W67" s="31">
        <f t="shared" si="17"/>
        <v>3088.0983900000001</v>
      </c>
      <c r="X67" s="33">
        <f t="shared" si="18"/>
        <v>2.2691990013523622E-2</v>
      </c>
      <c r="Y67" s="32">
        <f t="shared" si="19"/>
        <v>1.0248122136419366</v>
      </c>
      <c r="Z67" s="33">
        <f t="shared" si="20"/>
        <v>2.4812213641936642</v>
      </c>
      <c r="AA67" s="8">
        <v>6.39</v>
      </c>
      <c r="AB67" s="11">
        <f t="shared" si="5"/>
        <v>1.0158555355199155</v>
      </c>
      <c r="AC67" s="12">
        <f t="shared" si="21"/>
        <v>2.4582942356277115E-2</v>
      </c>
      <c r="AD67" s="11">
        <f t="shared" si="22"/>
        <v>1.0158555355199155</v>
      </c>
      <c r="AE67" s="12">
        <f t="shared" si="23"/>
        <v>1.5855535519915476</v>
      </c>
      <c r="AF67" s="25">
        <v>3133.1435959999999</v>
      </c>
      <c r="AG67" s="25">
        <v>0.33</v>
      </c>
      <c r="AH67" s="12">
        <f t="shared" si="0"/>
        <v>4.0326705154239528</v>
      </c>
      <c r="AI67" s="12">
        <f t="shared" si="24"/>
        <v>1.4979373816759178E-2</v>
      </c>
      <c r="AJ67" s="12">
        <f t="shared" si="25"/>
        <v>1.0197724928111072</v>
      </c>
      <c r="AK67" s="12">
        <f t="shared" si="26"/>
        <v>1.9772492811107156</v>
      </c>
    </row>
    <row r="68" spans="1:37" x14ac:dyDescent="0.3">
      <c r="A68">
        <f t="shared" si="6"/>
        <v>66</v>
      </c>
      <c r="B68" s="7">
        <v>43325</v>
      </c>
      <c r="C68" s="40">
        <f>VLOOKUP(B68,'Base NTN-B Princ 2019'!A:B,2,FALSE)*100</f>
        <v>3.42</v>
      </c>
      <c r="D68" s="25">
        <v>3056.3818959999999</v>
      </c>
      <c r="E68" s="25">
        <v>0</v>
      </c>
      <c r="F68" s="26">
        <f t="shared" ref="F68:F131" si="27">+(F67*(1+AC67/100))+E68</f>
        <v>0</v>
      </c>
      <c r="G68" s="26">
        <f t="shared" ref="G68:G131" si="28">+D68+E68</f>
        <v>3056.3818959999999</v>
      </c>
      <c r="H68" s="10">
        <f t="shared" si="7"/>
        <v>-9.4415977758177672E-2</v>
      </c>
      <c r="I68" s="9">
        <f t="shared" si="8"/>
        <v>1.0142868202379058</v>
      </c>
      <c r="J68" s="10">
        <f t="shared" si="9"/>
        <v>1.428682023790584</v>
      </c>
      <c r="K68" s="31">
        <f t="shared" si="10"/>
        <v>3056.3818959999999</v>
      </c>
      <c r="L68" s="33">
        <f t="shared" si="11"/>
        <v>-9.4415977758177672E-2</v>
      </c>
      <c r="M68" s="32">
        <f t="shared" si="12"/>
        <v>1.0142868202379058</v>
      </c>
      <c r="N68" s="33">
        <f t="shared" si="13"/>
        <v>1.428682023790584</v>
      </c>
      <c r="O68" s="40">
        <v>1.96</v>
      </c>
      <c r="P68" s="25">
        <v>3088.7991219999999</v>
      </c>
      <c r="Q68" s="25">
        <v>0</v>
      </c>
      <c r="R68" s="26">
        <f t="shared" ref="R68:R131" si="29">+(R67*(1+AQ67/100))+Q68</f>
        <v>0</v>
      </c>
      <c r="S68" s="26">
        <f t="shared" ref="S68:S131" si="30">+P68+Q68</f>
        <v>3088.7991219999999</v>
      </c>
      <c r="T68" s="10">
        <f t="shared" si="14"/>
        <v>2.2691375451922013E-2</v>
      </c>
      <c r="U68" s="9">
        <f t="shared" si="15"/>
        <v>1.0250447576290114</v>
      </c>
      <c r="V68" s="10">
        <f t="shared" si="16"/>
        <v>2.5044757629011372</v>
      </c>
      <c r="W68" s="31">
        <f t="shared" si="17"/>
        <v>3088.7991219999999</v>
      </c>
      <c r="X68" s="33">
        <f t="shared" si="18"/>
        <v>2.2691375451922013E-2</v>
      </c>
      <c r="Y68" s="32">
        <f t="shared" si="19"/>
        <v>1.0250447576290114</v>
      </c>
      <c r="Z68" s="33">
        <f t="shared" si="20"/>
        <v>2.5044757629011372</v>
      </c>
      <c r="AA68" s="8">
        <v>6.39</v>
      </c>
      <c r="AB68" s="11">
        <f t="shared" ref="AB68:AB131" si="31">+((AA67/100+1)^(1/252))*AB67</f>
        <v>1.0161052627006353</v>
      </c>
      <c r="AC68" s="12">
        <f t="shared" si="21"/>
        <v>2.4582942356277115E-2</v>
      </c>
      <c r="AD68" s="11">
        <f t="shared" si="22"/>
        <v>1.0161052627006353</v>
      </c>
      <c r="AE68" s="12">
        <f t="shared" si="23"/>
        <v>1.6105262700635281</v>
      </c>
      <c r="AF68" s="25">
        <v>3133.6129209999999</v>
      </c>
      <c r="AG68" s="25">
        <v>0.33</v>
      </c>
      <c r="AH68" s="12">
        <f t="shared" ref="AH68:AH131" si="32">+((1+AG68/100)^(252/21)-1)*100</f>
        <v>4.0326705154239528</v>
      </c>
      <c r="AI68" s="12">
        <f t="shared" si="24"/>
        <v>1.4979364514267068E-2</v>
      </c>
      <c r="AJ68" s="12">
        <f t="shared" si="25"/>
        <v>1.0199252482500216</v>
      </c>
      <c r="AK68" s="12">
        <f t="shared" si="26"/>
        <v>1.9925248250021621</v>
      </c>
    </row>
    <row r="69" spans="1:37" x14ac:dyDescent="0.3">
      <c r="A69">
        <f t="shared" ref="A69:A132" si="33">+A68+1</f>
        <v>67</v>
      </c>
      <c r="B69" s="7">
        <v>43326</v>
      </c>
      <c r="C69" s="40">
        <f>VLOOKUP(B69,'Base NTN-B Princ 2019'!A:B,2,FALSE)*100</f>
        <v>3.2799999999999994</v>
      </c>
      <c r="D69" s="25">
        <v>3060.3060180000002</v>
      </c>
      <c r="E69" s="25">
        <v>0</v>
      </c>
      <c r="F69" s="26">
        <f t="shared" si="27"/>
        <v>0</v>
      </c>
      <c r="G69" s="26">
        <f t="shared" si="28"/>
        <v>3060.3060180000002</v>
      </c>
      <c r="H69" s="10">
        <f t="shared" ref="H69:H132" si="34">+(G69/D68-1)*100</f>
        <v>0.12839108899107554</v>
      </c>
      <c r="I69" s="9">
        <f t="shared" ref="I69:I132" si="35">+(1+H69/100)*I68</f>
        <v>1.0155890741319022</v>
      </c>
      <c r="J69" s="10">
        <f t="shared" ref="J69:J132" si="36">+(I69-1)*100</f>
        <v>1.5589074131902247</v>
      </c>
      <c r="K69" s="31">
        <f t="shared" ref="K69:K132" si="37">+D69+F69</f>
        <v>3060.3060180000002</v>
      </c>
      <c r="L69" s="33">
        <f t="shared" ref="L69:L132" si="38">+(K69/K68-1)*100</f>
        <v>0.12839108899107554</v>
      </c>
      <c r="M69" s="32">
        <f t="shared" ref="M69:M132" si="39">+(1+L69/100)*M68</f>
        <v>1.0155890741319022</v>
      </c>
      <c r="N69" s="33">
        <f t="shared" ref="N69:N132" si="40">+(M69-1)*100</f>
        <v>1.5589074131902247</v>
      </c>
      <c r="O69" s="40">
        <v>1.96</v>
      </c>
      <c r="P69" s="25">
        <v>3089.4999950000001</v>
      </c>
      <c r="Q69" s="25">
        <v>0</v>
      </c>
      <c r="R69" s="26">
        <f t="shared" si="29"/>
        <v>0</v>
      </c>
      <c r="S69" s="26">
        <f t="shared" si="30"/>
        <v>3089.4999950000001</v>
      </c>
      <c r="T69" s="10">
        <f t="shared" ref="T69:T132" si="41">+(S69/P68-1)*100</f>
        <v>2.26907925157116E-2</v>
      </c>
      <c r="U69" s="9">
        <f t="shared" ref="U69:U132" si="42">+(1+T69/100)*U68</f>
        <v>1.0252773484081581</v>
      </c>
      <c r="V69" s="10">
        <f t="shared" ref="V69:V132" si="43">+(U69-1)*100</f>
        <v>2.5277348408158096</v>
      </c>
      <c r="W69" s="31">
        <f t="shared" ref="W69:W132" si="44">+P69+R69</f>
        <v>3089.4999950000001</v>
      </c>
      <c r="X69" s="33">
        <f t="shared" ref="X69:X132" si="45">+(W69/W68-1)*100</f>
        <v>2.26907925157116E-2</v>
      </c>
      <c r="Y69" s="32">
        <f t="shared" ref="Y69:Y132" si="46">+(1+X69/100)*Y68</f>
        <v>1.0252773484081581</v>
      </c>
      <c r="Z69" s="33">
        <f t="shared" ref="Z69:Z132" si="47">+(Y69-1)*100</f>
        <v>2.5277348408158096</v>
      </c>
      <c r="AA69" s="8">
        <v>6.39</v>
      </c>
      <c r="AB69" s="11">
        <f t="shared" si="31"/>
        <v>1.0163550512716442</v>
      </c>
      <c r="AC69" s="12">
        <f t="shared" ref="AC69:AC132" si="48">+(AB69/AB68-1)*100</f>
        <v>2.4582942356277115E-2</v>
      </c>
      <c r="AD69" s="11">
        <f t="shared" ref="AD69:AD132" si="49">+(1+AC69/100)*AD68</f>
        <v>1.0163550512716442</v>
      </c>
      <c r="AE69" s="12">
        <f t="shared" ref="AE69:AE132" si="50">+(AD69-1)*100</f>
        <v>1.6355051271644161</v>
      </c>
      <c r="AF69" s="25">
        <v>3134.082316</v>
      </c>
      <c r="AG69" s="25">
        <v>0.33</v>
      </c>
      <c r="AH69" s="12">
        <f t="shared" si="32"/>
        <v>4.0326705154239528</v>
      </c>
      <c r="AI69" s="12">
        <f t="shared" ref="AI69:AI132" si="51">+(AF69/AF68-1)*100</f>
        <v>1.4979354879929296E-2</v>
      </c>
      <c r="AJ69" s="12">
        <f t="shared" ref="AJ69:AJ132" si="52">+(1+AI69/100)*AJ68</f>
        <v>1.0200780264724669</v>
      </c>
      <c r="AK69" s="12">
        <f t="shared" ref="AK69:AK132" si="53">+(AJ69-1)*100</f>
        <v>2.0078026472466926</v>
      </c>
    </row>
    <row r="70" spans="1:37" x14ac:dyDescent="0.3">
      <c r="A70">
        <f t="shared" si="33"/>
        <v>68</v>
      </c>
      <c r="B70" s="7">
        <v>43327</v>
      </c>
      <c r="C70" s="40">
        <f>VLOOKUP(B70,'Base NTN-B Princ 2019'!A:B,2,FALSE)*100</f>
        <v>3.2199999999999998</v>
      </c>
      <c r="D70" s="25">
        <v>3062.4633610000001</v>
      </c>
      <c r="E70" s="25">
        <v>0</v>
      </c>
      <c r="F70" s="26">
        <f t="shared" si="27"/>
        <v>0</v>
      </c>
      <c r="G70" s="26">
        <f t="shared" si="28"/>
        <v>3062.4633610000001</v>
      </c>
      <c r="H70" s="10">
        <f t="shared" si="34"/>
        <v>7.0494355378536433E-2</v>
      </c>
      <c r="I70" s="9">
        <f t="shared" si="35"/>
        <v>1.0163050071030064</v>
      </c>
      <c r="J70" s="10">
        <f t="shared" si="36"/>
        <v>1.6305007103006419</v>
      </c>
      <c r="K70" s="31">
        <f t="shared" si="37"/>
        <v>3062.4633610000001</v>
      </c>
      <c r="L70" s="33">
        <f t="shared" si="38"/>
        <v>7.0494355378536433E-2</v>
      </c>
      <c r="M70" s="32">
        <f t="shared" si="39"/>
        <v>1.0163050071030064</v>
      </c>
      <c r="N70" s="33">
        <f t="shared" si="40"/>
        <v>1.6305007103006419</v>
      </c>
      <c r="O70" s="40">
        <v>1.96</v>
      </c>
      <c r="P70" s="25">
        <v>3090.2010089999999</v>
      </c>
      <c r="Q70" s="25">
        <v>0</v>
      </c>
      <c r="R70" s="26">
        <f t="shared" si="29"/>
        <v>0</v>
      </c>
      <c r="S70" s="26">
        <f t="shared" si="30"/>
        <v>3090.2010089999999</v>
      </c>
      <c r="T70" s="10">
        <f t="shared" si="41"/>
        <v>2.2690208808362478E-2</v>
      </c>
      <c r="U70" s="9">
        <f t="shared" si="42"/>
        <v>1.0255099859793768</v>
      </c>
      <c r="V70" s="10">
        <f t="shared" si="43"/>
        <v>2.5509985979376815</v>
      </c>
      <c r="W70" s="31">
        <f t="shared" si="44"/>
        <v>3090.2010089999999</v>
      </c>
      <c r="X70" s="33">
        <f t="shared" si="45"/>
        <v>2.2690208808362478E-2</v>
      </c>
      <c r="Y70" s="32">
        <f t="shared" si="46"/>
        <v>1.0255099859793768</v>
      </c>
      <c r="Z70" s="33">
        <f t="shared" si="47"/>
        <v>2.5509985979376815</v>
      </c>
      <c r="AA70" s="8">
        <v>6.39</v>
      </c>
      <c r="AB70" s="11">
        <f t="shared" si="31"/>
        <v>1.0166049012480334</v>
      </c>
      <c r="AC70" s="12">
        <f t="shared" si="48"/>
        <v>2.4582942356277115E-2</v>
      </c>
      <c r="AD70" s="11">
        <f t="shared" si="49"/>
        <v>1.0166049012480334</v>
      </c>
      <c r="AE70" s="12">
        <f t="shared" si="50"/>
        <v>1.6604901248033377</v>
      </c>
      <c r="AF70" s="25">
        <v>3134.5517829999999</v>
      </c>
      <c r="AG70" s="25">
        <v>0.33</v>
      </c>
      <c r="AH70" s="12">
        <f t="shared" si="32"/>
        <v>4.0326705154239528</v>
      </c>
      <c r="AI70" s="12">
        <f t="shared" si="51"/>
        <v>1.4979408728454935E-2</v>
      </c>
      <c r="AJ70" s="12">
        <f t="shared" si="52"/>
        <v>1.0202308281294015</v>
      </c>
      <c r="AK70" s="12">
        <f t="shared" si="53"/>
        <v>2.0230828129401468</v>
      </c>
    </row>
    <row r="71" spans="1:37" x14ac:dyDescent="0.3">
      <c r="A71">
        <f t="shared" si="33"/>
        <v>69</v>
      </c>
      <c r="B71" s="7">
        <v>43328</v>
      </c>
      <c r="C71" s="40">
        <f>VLOOKUP(B71,'Base NTN-B Princ 2019'!A:B,2,FALSE)*100</f>
        <v>3.18</v>
      </c>
      <c r="D71" s="25">
        <v>3063.7558180000001</v>
      </c>
      <c r="E71" s="25">
        <v>0</v>
      </c>
      <c r="F71" s="26">
        <f t="shared" si="27"/>
        <v>0</v>
      </c>
      <c r="G71" s="26">
        <f t="shared" si="28"/>
        <v>3063.7558180000001</v>
      </c>
      <c r="H71" s="10">
        <f t="shared" si="34"/>
        <v>4.2203182459554789E-2</v>
      </c>
      <c r="I71" s="9">
        <f t="shared" si="35"/>
        <v>1.0167339201594996</v>
      </c>
      <c r="J71" s="10">
        <f t="shared" si="36"/>
        <v>1.6733920159499593</v>
      </c>
      <c r="K71" s="31">
        <f t="shared" si="37"/>
        <v>3063.7558180000001</v>
      </c>
      <c r="L71" s="33">
        <f t="shared" si="38"/>
        <v>4.2203182459554789E-2</v>
      </c>
      <c r="M71" s="32">
        <f t="shared" si="39"/>
        <v>1.0167339201594996</v>
      </c>
      <c r="N71" s="33">
        <f t="shared" si="40"/>
        <v>1.6733920159499593</v>
      </c>
      <c r="O71" s="40">
        <v>1.96</v>
      </c>
      <c r="P71" s="25">
        <v>3090.4813709999999</v>
      </c>
      <c r="Q71" s="25">
        <v>0</v>
      </c>
      <c r="R71" s="26">
        <f t="shared" si="29"/>
        <v>0</v>
      </c>
      <c r="S71" s="26">
        <f t="shared" si="30"/>
        <v>3090.4813709999999</v>
      </c>
      <c r="T71" s="10">
        <f t="shared" si="41"/>
        <v>9.0726136967589355E-3</v>
      </c>
      <c r="U71" s="9">
        <f t="shared" si="42"/>
        <v>1.0256030265388265</v>
      </c>
      <c r="V71" s="10">
        <f t="shared" si="43"/>
        <v>2.5603026538826512</v>
      </c>
      <c r="W71" s="31">
        <f t="shared" si="44"/>
        <v>3090.4813709999999</v>
      </c>
      <c r="X71" s="33">
        <f t="shared" si="45"/>
        <v>9.0726136967589355E-3</v>
      </c>
      <c r="Y71" s="32">
        <f t="shared" si="46"/>
        <v>1.0256030265388265</v>
      </c>
      <c r="Z71" s="33">
        <f t="shared" si="47"/>
        <v>2.5603026538826512</v>
      </c>
      <c r="AA71" s="8">
        <v>6.39</v>
      </c>
      <c r="AB71" s="11">
        <f t="shared" si="31"/>
        <v>1.0168548126448982</v>
      </c>
      <c r="AC71" s="12">
        <f t="shared" si="48"/>
        <v>2.4582942356277115E-2</v>
      </c>
      <c r="AD71" s="11">
        <f t="shared" si="49"/>
        <v>1.0168548126448982</v>
      </c>
      <c r="AE71" s="12">
        <f t="shared" si="50"/>
        <v>1.6854812644898187</v>
      </c>
      <c r="AF71" s="25">
        <v>3134.5945200000001</v>
      </c>
      <c r="AG71" s="25">
        <v>0.03</v>
      </c>
      <c r="AH71" s="12">
        <f t="shared" si="32"/>
        <v>0.36059459440103137</v>
      </c>
      <c r="AI71" s="12">
        <f t="shared" si="51"/>
        <v>1.3634166208920107E-3</v>
      </c>
      <c r="AJ71" s="12">
        <f t="shared" si="52"/>
        <v>1.0202447381260837</v>
      </c>
      <c r="AK71" s="12">
        <f t="shared" si="53"/>
        <v>2.0244738126083739</v>
      </c>
    </row>
    <row r="72" spans="1:37" x14ac:dyDescent="0.3">
      <c r="A72">
        <f t="shared" si="33"/>
        <v>70</v>
      </c>
      <c r="B72" s="7">
        <v>43329</v>
      </c>
      <c r="C72" s="40">
        <f>VLOOKUP(B72,'Base NTN-B Princ 2019'!A:B,2,FALSE)*100</f>
        <v>3.2300000000000004</v>
      </c>
      <c r="D72" s="25">
        <v>3063.1017019999999</v>
      </c>
      <c r="E72" s="25">
        <v>0</v>
      </c>
      <c r="F72" s="26">
        <f t="shared" si="27"/>
        <v>0</v>
      </c>
      <c r="G72" s="26">
        <f t="shared" si="28"/>
        <v>3063.1017019999999</v>
      </c>
      <c r="H72" s="10">
        <f t="shared" si="34"/>
        <v>-2.135013489512616E-2</v>
      </c>
      <c r="I72" s="9">
        <f t="shared" si="35"/>
        <v>1.016516846096021</v>
      </c>
      <c r="J72" s="10">
        <f t="shared" si="36"/>
        <v>1.6516846096020998</v>
      </c>
      <c r="K72" s="31">
        <f t="shared" si="37"/>
        <v>3063.1017019999999</v>
      </c>
      <c r="L72" s="33">
        <f t="shared" si="38"/>
        <v>-2.135013489512616E-2</v>
      </c>
      <c r="M72" s="32">
        <f t="shared" si="39"/>
        <v>1.016516846096021</v>
      </c>
      <c r="N72" s="33">
        <f t="shared" si="40"/>
        <v>1.6516846096020998</v>
      </c>
      <c r="O72" s="40">
        <v>1.96</v>
      </c>
      <c r="P72" s="25">
        <v>3090.7617409999998</v>
      </c>
      <c r="Q72" s="25">
        <v>0</v>
      </c>
      <c r="R72" s="26">
        <f t="shared" si="29"/>
        <v>0</v>
      </c>
      <c r="S72" s="26">
        <f t="shared" si="30"/>
        <v>3090.7617409999998</v>
      </c>
      <c r="T72" s="10">
        <f t="shared" si="41"/>
        <v>9.0720495075968799E-3</v>
      </c>
      <c r="U72" s="9">
        <f t="shared" si="42"/>
        <v>1.0256960697531454</v>
      </c>
      <c r="V72" s="10">
        <f t="shared" si="43"/>
        <v>2.5696069753145423</v>
      </c>
      <c r="W72" s="31">
        <f t="shared" si="44"/>
        <v>3090.7617409999998</v>
      </c>
      <c r="X72" s="33">
        <f t="shared" si="45"/>
        <v>9.0720495075968799E-3</v>
      </c>
      <c r="Y72" s="32">
        <f t="shared" si="46"/>
        <v>1.0256960697531454</v>
      </c>
      <c r="Z72" s="33">
        <f t="shared" si="47"/>
        <v>2.5696069753145423</v>
      </c>
      <c r="AA72" s="8">
        <v>6.39</v>
      </c>
      <c r="AB72" s="11">
        <f t="shared" si="31"/>
        <v>1.0171047854773376</v>
      </c>
      <c r="AC72" s="12">
        <f t="shared" si="48"/>
        <v>2.4582942356277115E-2</v>
      </c>
      <c r="AD72" s="11">
        <f t="shared" si="49"/>
        <v>1.0171047854773376</v>
      </c>
      <c r="AE72" s="12">
        <f t="shared" si="50"/>
        <v>1.7104785477337625</v>
      </c>
      <c r="AF72" s="25">
        <v>3134.6372590000001</v>
      </c>
      <c r="AG72" s="25">
        <v>0.03</v>
      </c>
      <c r="AH72" s="12">
        <f t="shared" si="32"/>
        <v>0.36059459440103137</v>
      </c>
      <c r="AI72" s="12">
        <f t="shared" si="51"/>
        <v>1.3634618362123874E-3</v>
      </c>
      <c r="AJ72" s="12">
        <f t="shared" si="52"/>
        <v>1.020258648773724</v>
      </c>
      <c r="AK72" s="12">
        <f t="shared" si="53"/>
        <v>2.0258648773723964</v>
      </c>
    </row>
    <row r="73" spans="1:37" x14ac:dyDescent="0.3">
      <c r="A73">
        <f t="shared" si="33"/>
        <v>71</v>
      </c>
      <c r="B73" s="7">
        <v>43332</v>
      </c>
      <c r="C73" s="40">
        <f>VLOOKUP(B73,'Base NTN-B Princ 2019'!A:B,2,FALSE)*100</f>
        <v>3.19</v>
      </c>
      <c r="D73" s="25">
        <v>3064.387933</v>
      </c>
      <c r="E73" s="25">
        <v>0</v>
      </c>
      <c r="F73" s="26">
        <f t="shared" si="27"/>
        <v>0</v>
      </c>
      <c r="G73" s="26">
        <f t="shared" si="28"/>
        <v>3064.387933</v>
      </c>
      <c r="H73" s="10">
        <f t="shared" si="34"/>
        <v>4.1991129421536932E-2</v>
      </c>
      <c r="I73" s="9">
        <f t="shared" si="35"/>
        <v>1.0169436930004569</v>
      </c>
      <c r="J73" s="10">
        <f t="shared" si="36"/>
        <v>1.694369300045695</v>
      </c>
      <c r="K73" s="31">
        <f t="shared" si="37"/>
        <v>3064.387933</v>
      </c>
      <c r="L73" s="33">
        <f t="shared" si="38"/>
        <v>4.1991129421536932E-2</v>
      </c>
      <c r="M73" s="32">
        <f t="shared" si="39"/>
        <v>1.0169436930004569</v>
      </c>
      <c r="N73" s="33">
        <f t="shared" si="40"/>
        <v>1.694369300045695</v>
      </c>
      <c r="O73" s="40">
        <v>1.96</v>
      </c>
      <c r="P73" s="25">
        <v>3091.042117</v>
      </c>
      <c r="Q73" s="25">
        <v>0</v>
      </c>
      <c r="R73" s="26">
        <f t="shared" si="29"/>
        <v>0</v>
      </c>
      <c r="S73" s="26">
        <f t="shared" si="30"/>
        <v>3091.042117</v>
      </c>
      <c r="T73" s="10">
        <f t="shared" si="41"/>
        <v>9.0714206883335535E-3</v>
      </c>
      <c r="U73" s="9">
        <f t="shared" si="42"/>
        <v>1.0257891149586165</v>
      </c>
      <c r="V73" s="10">
        <f t="shared" si="43"/>
        <v>2.5789114958616466</v>
      </c>
      <c r="W73" s="31">
        <f t="shared" si="44"/>
        <v>3091.042117</v>
      </c>
      <c r="X73" s="33">
        <f t="shared" si="45"/>
        <v>9.0714206883335535E-3</v>
      </c>
      <c r="Y73" s="32">
        <f t="shared" si="46"/>
        <v>1.0257891149586165</v>
      </c>
      <c r="Z73" s="33">
        <f t="shared" si="47"/>
        <v>2.5789114958616466</v>
      </c>
      <c r="AA73" s="8">
        <v>6.39</v>
      </c>
      <c r="AB73" s="11">
        <f t="shared" si="31"/>
        <v>1.0173548197604545</v>
      </c>
      <c r="AC73" s="12">
        <f t="shared" si="48"/>
        <v>2.4582942356277115E-2</v>
      </c>
      <c r="AD73" s="11">
        <f t="shared" si="49"/>
        <v>1.0173548197604545</v>
      </c>
      <c r="AE73" s="12">
        <f t="shared" si="50"/>
        <v>1.7354819760454498</v>
      </c>
      <c r="AF73" s="25">
        <v>3134.6799980000001</v>
      </c>
      <c r="AG73" s="25">
        <v>0.03</v>
      </c>
      <c r="AH73" s="12">
        <f t="shared" si="32"/>
        <v>0.36059459440103137</v>
      </c>
      <c r="AI73" s="12">
        <f t="shared" si="51"/>
        <v>1.3634432461717694E-3</v>
      </c>
      <c r="AJ73" s="12">
        <f t="shared" si="52"/>
        <v>1.0202725594213642</v>
      </c>
      <c r="AK73" s="12">
        <f t="shared" si="53"/>
        <v>2.0272559421364189</v>
      </c>
    </row>
    <row r="74" spans="1:37" x14ac:dyDescent="0.3">
      <c r="A74">
        <f t="shared" si="33"/>
        <v>72</v>
      </c>
      <c r="B74" s="7">
        <v>43333</v>
      </c>
      <c r="C74" s="40">
        <f>VLOOKUP(B74,'Base NTN-B Princ 2019'!A:B,2,FALSE)*100</f>
        <v>3.19</v>
      </c>
      <c r="D74" s="25">
        <v>3064.8121500000002</v>
      </c>
      <c r="E74" s="25">
        <v>0</v>
      </c>
      <c r="F74" s="26">
        <f t="shared" si="27"/>
        <v>0</v>
      </c>
      <c r="G74" s="26">
        <f t="shared" si="28"/>
        <v>3064.8121500000002</v>
      </c>
      <c r="H74" s="10">
        <f t="shared" si="34"/>
        <v>1.3843449630890348E-2</v>
      </c>
      <c r="I74" s="9">
        <f t="shared" si="35"/>
        <v>1.0170844730883719</v>
      </c>
      <c r="J74" s="10">
        <f t="shared" si="36"/>
        <v>1.708447308837191</v>
      </c>
      <c r="K74" s="31">
        <f t="shared" si="37"/>
        <v>3064.8121500000002</v>
      </c>
      <c r="L74" s="33">
        <f t="shared" si="38"/>
        <v>1.3843449630890348E-2</v>
      </c>
      <c r="M74" s="32">
        <f t="shared" si="39"/>
        <v>1.0170844730883719</v>
      </c>
      <c r="N74" s="33">
        <f t="shared" si="40"/>
        <v>1.708447308837191</v>
      </c>
      <c r="O74" s="40">
        <v>1.96</v>
      </c>
      <c r="P74" s="25">
        <v>3091.3225000000002</v>
      </c>
      <c r="Q74" s="25">
        <v>0</v>
      </c>
      <c r="R74" s="26">
        <f t="shared" si="29"/>
        <v>0</v>
      </c>
      <c r="S74" s="26">
        <f t="shared" si="30"/>
        <v>3091.3225000000002</v>
      </c>
      <c r="T74" s="10">
        <f t="shared" si="41"/>
        <v>9.0708243170922742E-3</v>
      </c>
      <c r="U74" s="9">
        <f t="shared" si="42"/>
        <v>1.0258821624870982</v>
      </c>
      <c r="V74" s="10">
        <f t="shared" si="43"/>
        <v>2.5882162487098181</v>
      </c>
      <c r="W74" s="31">
        <f t="shared" si="44"/>
        <v>3091.3225000000002</v>
      </c>
      <c r="X74" s="33">
        <f t="shared" si="45"/>
        <v>9.0708243170922742E-3</v>
      </c>
      <c r="Y74" s="32">
        <f t="shared" si="46"/>
        <v>1.0258821624870982</v>
      </c>
      <c r="Z74" s="33">
        <f t="shared" si="47"/>
        <v>2.5882162487098181</v>
      </c>
      <c r="AA74" s="8">
        <v>6.39</v>
      </c>
      <c r="AB74" s="11">
        <f t="shared" si="31"/>
        <v>1.0176049155093549</v>
      </c>
      <c r="AC74" s="12">
        <f t="shared" si="48"/>
        <v>2.4582942356277115E-2</v>
      </c>
      <c r="AD74" s="11">
        <f t="shared" si="49"/>
        <v>1.0176049155093549</v>
      </c>
      <c r="AE74" s="12">
        <f t="shared" si="50"/>
        <v>1.7604915509354946</v>
      </c>
      <c r="AF74" s="25">
        <v>3134.7227370000001</v>
      </c>
      <c r="AG74" s="25">
        <v>0.03</v>
      </c>
      <c r="AH74" s="12">
        <f t="shared" si="32"/>
        <v>0.36059459440103137</v>
      </c>
      <c r="AI74" s="12">
        <f t="shared" si="51"/>
        <v>1.3634246566640584E-3</v>
      </c>
      <c r="AJ74" s="12">
        <f t="shared" si="52"/>
        <v>1.0202864700690044</v>
      </c>
      <c r="AK74" s="12">
        <f t="shared" si="53"/>
        <v>2.0286470069004414</v>
      </c>
    </row>
    <row r="75" spans="1:37" x14ac:dyDescent="0.3">
      <c r="A75">
        <f t="shared" si="33"/>
        <v>73</v>
      </c>
      <c r="B75" s="7">
        <v>43334</v>
      </c>
      <c r="C75" s="40">
        <f>VLOOKUP(B75,'Base NTN-B Princ 2019'!A:B,2,FALSE)*100</f>
        <v>3.2799999999999994</v>
      </c>
      <c r="D75" s="25">
        <v>3063.3273060000001</v>
      </c>
      <c r="E75" s="25">
        <v>0</v>
      </c>
      <c r="F75" s="26">
        <f t="shared" si="27"/>
        <v>0</v>
      </c>
      <c r="G75" s="26">
        <f t="shared" si="28"/>
        <v>3063.3273060000001</v>
      </c>
      <c r="H75" s="10">
        <f t="shared" si="34"/>
        <v>-4.84481243002155E-2</v>
      </c>
      <c r="I75" s="9">
        <f t="shared" si="35"/>
        <v>1.0165917147386119</v>
      </c>
      <c r="J75" s="10">
        <f t="shared" si="36"/>
        <v>1.6591714738611874</v>
      </c>
      <c r="K75" s="31">
        <f t="shared" si="37"/>
        <v>3063.3273060000001</v>
      </c>
      <c r="L75" s="33">
        <f t="shared" si="38"/>
        <v>-4.84481243002155E-2</v>
      </c>
      <c r="M75" s="32">
        <f t="shared" si="39"/>
        <v>1.0165917147386119</v>
      </c>
      <c r="N75" s="33">
        <f t="shared" si="40"/>
        <v>1.6591714738611874</v>
      </c>
      <c r="O75" s="40">
        <v>1.96</v>
      </c>
      <c r="P75" s="25">
        <v>3091.602891</v>
      </c>
      <c r="Q75" s="25">
        <v>0</v>
      </c>
      <c r="R75" s="26">
        <f t="shared" si="29"/>
        <v>0</v>
      </c>
      <c r="S75" s="26">
        <f t="shared" si="30"/>
        <v>3091.602891</v>
      </c>
      <c r="T75" s="10">
        <f t="shared" si="41"/>
        <v>9.0702603820824734E-3</v>
      </c>
      <c r="U75" s="9">
        <f t="shared" si="42"/>
        <v>1.0259752126704491</v>
      </c>
      <c r="V75" s="10">
        <f t="shared" si="43"/>
        <v>2.597521267044911</v>
      </c>
      <c r="W75" s="31">
        <f t="shared" si="44"/>
        <v>3091.602891</v>
      </c>
      <c r="X75" s="33">
        <f t="shared" si="45"/>
        <v>9.0702603820824734E-3</v>
      </c>
      <c r="Y75" s="32">
        <f t="shared" si="46"/>
        <v>1.0259752126704491</v>
      </c>
      <c r="Z75" s="33">
        <f t="shared" si="47"/>
        <v>2.597521267044911</v>
      </c>
      <c r="AA75" s="8">
        <v>6.39</v>
      </c>
      <c r="AB75" s="11">
        <f t="shared" si="31"/>
        <v>1.0178550727391493</v>
      </c>
      <c r="AC75" s="12">
        <f t="shared" si="48"/>
        <v>2.4582942356277115E-2</v>
      </c>
      <c r="AD75" s="11">
        <f t="shared" si="49"/>
        <v>1.0178550727391493</v>
      </c>
      <c r="AE75" s="12">
        <f t="shared" si="50"/>
        <v>1.7855072739149325</v>
      </c>
      <c r="AF75" s="25">
        <v>3134.7654769999999</v>
      </c>
      <c r="AG75" s="25">
        <v>0.03</v>
      </c>
      <c r="AH75" s="12">
        <f t="shared" si="32"/>
        <v>0.36059459440103137</v>
      </c>
      <c r="AI75" s="12">
        <f t="shared" si="51"/>
        <v>1.3634379683935549E-3</v>
      </c>
      <c r="AJ75" s="12">
        <f t="shared" si="52"/>
        <v>1.0203003810421236</v>
      </c>
      <c r="AK75" s="12">
        <f t="shared" si="53"/>
        <v>2.0300381042123616</v>
      </c>
    </row>
    <row r="76" spans="1:37" x14ac:dyDescent="0.3">
      <c r="A76">
        <f t="shared" si="33"/>
        <v>74</v>
      </c>
      <c r="B76" s="7">
        <v>43335</v>
      </c>
      <c r="C76" s="40">
        <f>VLOOKUP(B76,'Base NTN-B Princ 2019'!A:B,2,FALSE)*100</f>
        <v>3.17</v>
      </c>
      <c r="D76" s="25">
        <v>3066.0806819999998</v>
      </c>
      <c r="E76" s="25">
        <v>0</v>
      </c>
      <c r="F76" s="26">
        <f t="shared" si="27"/>
        <v>0</v>
      </c>
      <c r="G76" s="26">
        <f t="shared" si="28"/>
        <v>3066.0806819999998</v>
      </c>
      <c r="H76" s="10">
        <f t="shared" si="34"/>
        <v>8.9881874346464663E-2</v>
      </c>
      <c r="I76" s="9">
        <f t="shared" si="35"/>
        <v>1.0175054464262698</v>
      </c>
      <c r="J76" s="10">
        <f t="shared" si="36"/>
        <v>1.7505446426269833</v>
      </c>
      <c r="K76" s="31">
        <f t="shared" si="37"/>
        <v>3066.0806819999998</v>
      </c>
      <c r="L76" s="33">
        <f t="shared" si="38"/>
        <v>8.9881874346464663E-2</v>
      </c>
      <c r="M76" s="32">
        <f t="shared" si="39"/>
        <v>1.0175054464262698</v>
      </c>
      <c r="N76" s="33">
        <f t="shared" si="40"/>
        <v>1.7505446426269833</v>
      </c>
      <c r="O76" s="40">
        <v>1.96</v>
      </c>
      <c r="P76" s="25">
        <v>3091.8832889999999</v>
      </c>
      <c r="Q76" s="25">
        <v>0</v>
      </c>
      <c r="R76" s="26">
        <f t="shared" si="29"/>
        <v>0</v>
      </c>
      <c r="S76" s="26">
        <f t="shared" si="30"/>
        <v>3091.8832889999999</v>
      </c>
      <c r="T76" s="10">
        <f t="shared" si="41"/>
        <v>9.0696641802168187E-3</v>
      </c>
      <c r="U76" s="9">
        <f t="shared" si="42"/>
        <v>1.0260682651768105</v>
      </c>
      <c r="V76" s="10">
        <f t="shared" si="43"/>
        <v>2.606826517681049</v>
      </c>
      <c r="W76" s="31">
        <f t="shared" si="44"/>
        <v>3091.8832889999999</v>
      </c>
      <c r="X76" s="33">
        <f t="shared" si="45"/>
        <v>9.0696641802168187E-3</v>
      </c>
      <c r="Y76" s="32">
        <f t="shared" si="46"/>
        <v>1.0260682651768105</v>
      </c>
      <c r="Z76" s="33">
        <f t="shared" si="47"/>
        <v>2.606826517681049</v>
      </c>
      <c r="AA76" s="8">
        <v>6.39</v>
      </c>
      <c r="AB76" s="11">
        <f t="shared" si="31"/>
        <v>1.0181052914649513</v>
      </c>
      <c r="AC76" s="12">
        <f t="shared" si="48"/>
        <v>2.4582942356277115E-2</v>
      </c>
      <c r="AD76" s="11">
        <f t="shared" si="49"/>
        <v>1.0181052914649513</v>
      </c>
      <c r="AE76" s="12">
        <f t="shared" si="50"/>
        <v>1.8105291464951323</v>
      </c>
      <c r="AF76" s="25">
        <v>3134.8082180000001</v>
      </c>
      <c r="AG76" s="25">
        <v>0.03</v>
      </c>
      <c r="AH76" s="12">
        <f t="shared" si="32"/>
        <v>0.36059459440103137</v>
      </c>
      <c r="AI76" s="12">
        <f t="shared" si="51"/>
        <v>1.3634512793236908E-3</v>
      </c>
      <c r="AJ76" s="12">
        <f t="shared" si="52"/>
        <v>1.0203142923407218</v>
      </c>
      <c r="AK76" s="12">
        <f t="shared" si="53"/>
        <v>2.0314292340721796</v>
      </c>
    </row>
    <row r="77" spans="1:37" x14ac:dyDescent="0.3">
      <c r="A77">
        <f t="shared" si="33"/>
        <v>75</v>
      </c>
      <c r="B77" s="7">
        <v>43336</v>
      </c>
      <c r="C77" s="40">
        <f>VLOOKUP(B77,'Base NTN-B Princ 2019'!A:B,2,FALSE)*100</f>
        <v>3.25</v>
      </c>
      <c r="D77" s="25">
        <v>3064.5321650000001</v>
      </c>
      <c r="E77" s="25">
        <v>0</v>
      </c>
      <c r="F77" s="26">
        <f t="shared" si="27"/>
        <v>0</v>
      </c>
      <c r="G77" s="26">
        <f t="shared" si="28"/>
        <v>3064.5321650000001</v>
      </c>
      <c r="H77" s="10">
        <f t="shared" si="34"/>
        <v>-5.0504770115500364E-2</v>
      </c>
      <c r="I77" s="9">
        <f t="shared" si="35"/>
        <v>1.0169915576396396</v>
      </c>
      <c r="J77" s="10">
        <f t="shared" si="36"/>
        <v>1.6991557639639554</v>
      </c>
      <c r="K77" s="31">
        <f t="shared" si="37"/>
        <v>3064.5321650000001</v>
      </c>
      <c r="L77" s="33">
        <f t="shared" si="38"/>
        <v>-5.0504770115500364E-2</v>
      </c>
      <c r="M77" s="32">
        <f t="shared" si="39"/>
        <v>1.0169915576396396</v>
      </c>
      <c r="N77" s="33">
        <f t="shared" si="40"/>
        <v>1.6991557639639554</v>
      </c>
      <c r="O77" s="40">
        <v>1.96</v>
      </c>
      <c r="P77" s="25">
        <v>3091.8685909999999</v>
      </c>
      <c r="Q77" s="25">
        <v>0</v>
      </c>
      <c r="R77" s="26">
        <f t="shared" si="29"/>
        <v>0</v>
      </c>
      <c r="S77" s="26">
        <f t="shared" si="30"/>
        <v>3091.8685909999999</v>
      </c>
      <c r="T77" s="10">
        <f t="shared" si="41"/>
        <v>-4.7537370030381609E-4</v>
      </c>
      <c r="U77" s="9">
        <f t="shared" si="42"/>
        <v>1.0260633875181306</v>
      </c>
      <c r="V77" s="10">
        <f t="shared" si="43"/>
        <v>2.6063387518130643</v>
      </c>
      <c r="W77" s="31">
        <f t="shared" si="44"/>
        <v>3091.8685909999999</v>
      </c>
      <c r="X77" s="33">
        <f t="shared" si="45"/>
        <v>-4.7537370030381609E-4</v>
      </c>
      <c r="Y77" s="32">
        <f t="shared" si="46"/>
        <v>1.0260633875181306</v>
      </c>
      <c r="Z77" s="33">
        <f t="shared" si="47"/>
        <v>2.6063387518130643</v>
      </c>
      <c r="AA77" s="8">
        <v>6.39</v>
      </c>
      <c r="AB77" s="11">
        <f t="shared" si="31"/>
        <v>1.0183555717018784</v>
      </c>
      <c r="AC77" s="12">
        <f t="shared" si="48"/>
        <v>2.4582942356277115E-2</v>
      </c>
      <c r="AD77" s="11">
        <f t="shared" si="49"/>
        <v>1.0183555717018784</v>
      </c>
      <c r="AE77" s="12">
        <f t="shared" si="50"/>
        <v>1.8355571701878404</v>
      </c>
      <c r="AF77" s="25">
        <v>3134.5517829999999</v>
      </c>
      <c r="AG77" s="25">
        <v>0</v>
      </c>
      <c r="AH77" s="12">
        <f t="shared" si="32"/>
        <v>0</v>
      </c>
      <c r="AI77" s="12">
        <f t="shared" si="51"/>
        <v>-8.1802452388535229E-3</v>
      </c>
      <c r="AJ77" s="12">
        <f t="shared" si="52"/>
        <v>1.0202308281294012</v>
      </c>
      <c r="AK77" s="12">
        <f t="shared" si="53"/>
        <v>2.0230828129401246</v>
      </c>
    </row>
    <row r="78" spans="1:37" x14ac:dyDescent="0.3">
      <c r="A78">
        <f t="shared" si="33"/>
        <v>76</v>
      </c>
      <c r="B78" s="7">
        <v>43339</v>
      </c>
      <c r="C78" s="40">
        <f>VLOOKUP(B78,'Base NTN-B Princ 2019'!A:B,2,FALSE)*100</f>
        <v>3.2199999999999998</v>
      </c>
      <c r="D78" s="25">
        <v>3065.544625</v>
      </c>
      <c r="E78" s="25">
        <v>0</v>
      </c>
      <c r="F78" s="26">
        <f t="shared" si="27"/>
        <v>0</v>
      </c>
      <c r="G78" s="26">
        <f t="shared" si="28"/>
        <v>3065.544625</v>
      </c>
      <c r="H78" s="10">
        <f t="shared" si="34"/>
        <v>3.3037995540174947E-2</v>
      </c>
      <c r="I78" s="9">
        <f t="shared" si="35"/>
        <v>1.0173275512650966</v>
      </c>
      <c r="J78" s="10">
        <f t="shared" si="36"/>
        <v>1.7327551265096552</v>
      </c>
      <c r="K78" s="31">
        <f t="shared" si="37"/>
        <v>3065.544625</v>
      </c>
      <c r="L78" s="33">
        <f t="shared" si="38"/>
        <v>3.3037995540174947E-2</v>
      </c>
      <c r="M78" s="32">
        <f t="shared" si="39"/>
        <v>1.0173275512650966</v>
      </c>
      <c r="N78" s="33">
        <f t="shared" si="40"/>
        <v>1.7327551265096552</v>
      </c>
      <c r="O78" s="40">
        <v>1.96</v>
      </c>
      <c r="P78" s="25">
        <v>3092.1068169999999</v>
      </c>
      <c r="Q78" s="25">
        <v>0</v>
      </c>
      <c r="R78" s="26">
        <f t="shared" si="29"/>
        <v>0</v>
      </c>
      <c r="S78" s="26">
        <f t="shared" si="30"/>
        <v>3092.1068169999999</v>
      </c>
      <c r="T78" s="10">
        <f t="shared" si="41"/>
        <v>7.7049199533663071E-3</v>
      </c>
      <c r="U78" s="9">
        <f t="shared" si="42"/>
        <v>1.0261424448808096</v>
      </c>
      <c r="V78" s="10">
        <f t="shared" si="43"/>
        <v>2.6142444880809634</v>
      </c>
      <c r="W78" s="31">
        <f t="shared" si="44"/>
        <v>3092.1068169999999</v>
      </c>
      <c r="X78" s="33">
        <f t="shared" si="45"/>
        <v>7.7049199533663071E-3</v>
      </c>
      <c r="Y78" s="32">
        <f t="shared" si="46"/>
        <v>1.0261424448808096</v>
      </c>
      <c r="Z78" s="33">
        <f t="shared" si="47"/>
        <v>2.6142444880809634</v>
      </c>
      <c r="AA78" s="8">
        <v>6.39</v>
      </c>
      <c r="AB78" s="11">
        <f t="shared" si="31"/>
        <v>1.0186059134650518</v>
      </c>
      <c r="AC78" s="12">
        <f t="shared" si="48"/>
        <v>2.4582942356277115E-2</v>
      </c>
      <c r="AD78" s="11">
        <f t="shared" si="49"/>
        <v>1.0186059134650518</v>
      </c>
      <c r="AE78" s="12">
        <f t="shared" si="50"/>
        <v>1.8605913465051804</v>
      </c>
      <c r="AF78" s="25">
        <v>3134.5517829999999</v>
      </c>
      <c r="AG78" s="25">
        <v>0</v>
      </c>
      <c r="AH78" s="12">
        <f t="shared" si="32"/>
        <v>0</v>
      </c>
      <c r="AI78" s="12">
        <f t="shared" si="51"/>
        <v>0</v>
      </c>
      <c r="AJ78" s="12">
        <f t="shared" si="52"/>
        <v>1.0202308281294012</v>
      </c>
      <c r="AK78" s="12">
        <f t="shared" si="53"/>
        <v>2.0230828129401246</v>
      </c>
    </row>
    <row r="79" spans="1:37" x14ac:dyDescent="0.3">
      <c r="A79">
        <f t="shared" si="33"/>
        <v>77</v>
      </c>
      <c r="B79" s="7">
        <v>43340</v>
      </c>
      <c r="C79" s="40">
        <f>VLOOKUP(B79,'Base NTN-B Princ 2019'!A:B,2,FALSE)*100</f>
        <v>3.2300000000000004</v>
      </c>
      <c r="D79" s="25">
        <v>3065.7232939999999</v>
      </c>
      <c r="E79" s="25">
        <v>0</v>
      </c>
      <c r="F79" s="26">
        <f t="shared" si="27"/>
        <v>0</v>
      </c>
      <c r="G79" s="26">
        <f t="shared" si="28"/>
        <v>3065.7232939999999</v>
      </c>
      <c r="H79" s="10">
        <f t="shared" si="34"/>
        <v>5.8282955186061969E-3</v>
      </c>
      <c r="I79" s="9">
        <f t="shared" si="35"/>
        <v>1.0173868441211764</v>
      </c>
      <c r="J79" s="10">
        <f t="shared" si="36"/>
        <v>1.7386844121176415</v>
      </c>
      <c r="K79" s="31">
        <f t="shared" si="37"/>
        <v>3065.7232939999999</v>
      </c>
      <c r="L79" s="33">
        <f t="shared" si="38"/>
        <v>5.8282955186061969E-3</v>
      </c>
      <c r="M79" s="32">
        <f t="shared" si="39"/>
        <v>1.0173868441211764</v>
      </c>
      <c r="N79" s="33">
        <f t="shared" si="40"/>
        <v>1.7386844121176415</v>
      </c>
      <c r="O79" s="40">
        <v>1.96</v>
      </c>
      <c r="P79" s="25">
        <v>3092.3450429999998</v>
      </c>
      <c r="Q79" s="25">
        <v>0</v>
      </c>
      <c r="R79" s="26">
        <f t="shared" si="29"/>
        <v>0</v>
      </c>
      <c r="S79" s="26">
        <f t="shared" si="30"/>
        <v>3092.3450429999998</v>
      </c>
      <c r="T79" s="10">
        <f t="shared" si="41"/>
        <v>7.7043263411846752E-3</v>
      </c>
      <c r="U79" s="9">
        <f t="shared" si="42"/>
        <v>1.0262215022434886</v>
      </c>
      <c r="V79" s="10">
        <f t="shared" si="43"/>
        <v>2.6221502243488626</v>
      </c>
      <c r="W79" s="31">
        <f t="shared" si="44"/>
        <v>3092.3450429999998</v>
      </c>
      <c r="X79" s="33">
        <f t="shared" si="45"/>
        <v>7.7043263411846752E-3</v>
      </c>
      <c r="Y79" s="32">
        <f t="shared" si="46"/>
        <v>1.0262215022434886</v>
      </c>
      <c r="Z79" s="33">
        <f t="shared" si="47"/>
        <v>2.6221502243488626</v>
      </c>
      <c r="AA79" s="8">
        <v>6.39</v>
      </c>
      <c r="AB79" s="11">
        <f t="shared" si="31"/>
        <v>1.0188563167695965</v>
      </c>
      <c r="AC79" s="12">
        <f t="shared" si="48"/>
        <v>2.4582942356277115E-2</v>
      </c>
      <c r="AD79" s="11">
        <f t="shared" si="49"/>
        <v>1.0188563167695965</v>
      </c>
      <c r="AE79" s="12">
        <f t="shared" si="50"/>
        <v>1.8856316769596537</v>
      </c>
      <c r="AF79" s="25">
        <v>3134.5517829999999</v>
      </c>
      <c r="AG79" s="25">
        <v>0</v>
      </c>
      <c r="AH79" s="12">
        <f t="shared" si="32"/>
        <v>0</v>
      </c>
      <c r="AI79" s="12">
        <f t="shared" si="51"/>
        <v>0</v>
      </c>
      <c r="AJ79" s="12">
        <f t="shared" si="52"/>
        <v>1.0202308281294012</v>
      </c>
      <c r="AK79" s="12">
        <f t="shared" si="53"/>
        <v>2.0230828129401246</v>
      </c>
    </row>
    <row r="80" spans="1:37" x14ac:dyDescent="0.3">
      <c r="A80">
        <f t="shared" si="33"/>
        <v>78</v>
      </c>
      <c r="B80" s="7">
        <v>43341</v>
      </c>
      <c r="C80" s="40">
        <f>VLOOKUP(B80,'Base NTN-B Princ 2019'!A:B,2,FALSE)*100</f>
        <v>3.2300000000000004</v>
      </c>
      <c r="D80" s="25">
        <v>3066.1088439999999</v>
      </c>
      <c r="E80" s="25">
        <v>0</v>
      </c>
      <c r="F80" s="26">
        <f t="shared" si="27"/>
        <v>0</v>
      </c>
      <c r="G80" s="26">
        <f t="shared" si="28"/>
        <v>3066.1088439999999</v>
      </c>
      <c r="H80" s="10">
        <f t="shared" si="34"/>
        <v>1.2576151303500538E-2</v>
      </c>
      <c r="I80" s="9">
        <f t="shared" si="35"/>
        <v>1.0175147922300349</v>
      </c>
      <c r="J80" s="10">
        <f t="shared" si="36"/>
        <v>1.7514792230034937</v>
      </c>
      <c r="K80" s="31">
        <f t="shared" si="37"/>
        <v>3066.1088439999999</v>
      </c>
      <c r="L80" s="33">
        <f t="shared" si="38"/>
        <v>1.2576151303500538E-2</v>
      </c>
      <c r="M80" s="32">
        <f t="shared" si="39"/>
        <v>1.0175147922300349</v>
      </c>
      <c r="N80" s="33">
        <f t="shared" si="40"/>
        <v>1.7514792230034937</v>
      </c>
      <c r="O80" s="40">
        <v>1.96</v>
      </c>
      <c r="P80" s="25">
        <v>3092.5832690000002</v>
      </c>
      <c r="Q80" s="25">
        <v>0</v>
      </c>
      <c r="R80" s="26">
        <f t="shared" si="29"/>
        <v>0</v>
      </c>
      <c r="S80" s="26">
        <f t="shared" si="30"/>
        <v>3092.5832690000002</v>
      </c>
      <c r="T80" s="10">
        <f t="shared" si="41"/>
        <v>7.7037328204854205E-3</v>
      </c>
      <c r="U80" s="9">
        <f t="shared" si="42"/>
        <v>1.0263005596061678</v>
      </c>
      <c r="V80" s="10">
        <f t="shared" si="43"/>
        <v>2.6300559606167839</v>
      </c>
      <c r="W80" s="31">
        <f t="shared" si="44"/>
        <v>3092.5832690000002</v>
      </c>
      <c r="X80" s="33">
        <f t="shared" si="45"/>
        <v>7.7037328204854205E-3</v>
      </c>
      <c r="Y80" s="32">
        <f t="shared" si="46"/>
        <v>1.0263005596061678</v>
      </c>
      <c r="Z80" s="33">
        <f t="shared" si="47"/>
        <v>2.6300559606167839</v>
      </c>
      <c r="AA80" s="8">
        <v>6.39</v>
      </c>
      <c r="AB80" s="11">
        <f t="shared" si="31"/>
        <v>1.0191067816306414</v>
      </c>
      <c r="AC80" s="12">
        <f t="shared" si="48"/>
        <v>2.4582942356277115E-2</v>
      </c>
      <c r="AD80" s="11">
        <f t="shared" si="49"/>
        <v>1.0191067816306414</v>
      </c>
      <c r="AE80" s="12">
        <f t="shared" si="50"/>
        <v>1.910678163064139</v>
      </c>
      <c r="AF80" s="25">
        <v>3134.5517829999999</v>
      </c>
      <c r="AG80" s="25">
        <v>0</v>
      </c>
      <c r="AH80" s="12">
        <f t="shared" si="32"/>
        <v>0</v>
      </c>
      <c r="AI80" s="12">
        <f t="shared" si="51"/>
        <v>0</v>
      </c>
      <c r="AJ80" s="12">
        <f t="shared" si="52"/>
        <v>1.0202308281294012</v>
      </c>
      <c r="AK80" s="12">
        <f t="shared" si="53"/>
        <v>2.0230828129401246</v>
      </c>
    </row>
    <row r="81" spans="1:37" x14ac:dyDescent="0.3">
      <c r="A81">
        <f t="shared" si="33"/>
        <v>79</v>
      </c>
      <c r="B81" s="7">
        <v>43342</v>
      </c>
      <c r="C81" s="40">
        <f>VLOOKUP(B81,'Base NTN-B Princ 2019'!A:B,2,FALSE)*100</f>
        <v>3.2099999999999995</v>
      </c>
      <c r="D81" s="25">
        <v>3066.9081550000001</v>
      </c>
      <c r="E81" s="25">
        <v>0</v>
      </c>
      <c r="F81" s="26">
        <f t="shared" si="27"/>
        <v>0</v>
      </c>
      <c r="G81" s="26">
        <f t="shared" si="28"/>
        <v>3066.9081550000001</v>
      </c>
      <c r="H81" s="10">
        <f t="shared" si="34"/>
        <v>2.6069231089564937E-2</v>
      </c>
      <c r="I81" s="9">
        <f t="shared" si="35"/>
        <v>1.0177800505125918</v>
      </c>
      <c r="J81" s="10">
        <f t="shared" si="36"/>
        <v>1.7780050512591794</v>
      </c>
      <c r="K81" s="31">
        <f t="shared" si="37"/>
        <v>3066.9081550000001</v>
      </c>
      <c r="L81" s="33">
        <f t="shared" si="38"/>
        <v>2.6069231089564937E-2</v>
      </c>
      <c r="M81" s="32">
        <f t="shared" si="39"/>
        <v>1.0177800505125918</v>
      </c>
      <c r="N81" s="33">
        <f t="shared" si="40"/>
        <v>1.7780050512591794</v>
      </c>
      <c r="O81" s="40">
        <v>1.96</v>
      </c>
      <c r="P81" s="25">
        <v>3092.8183600000002</v>
      </c>
      <c r="Q81" s="25">
        <v>0</v>
      </c>
      <c r="R81" s="26">
        <f t="shared" si="29"/>
        <v>0</v>
      </c>
      <c r="S81" s="26">
        <f t="shared" si="30"/>
        <v>3092.8183600000002</v>
      </c>
      <c r="T81" s="10">
        <f t="shared" si="41"/>
        <v>7.6017678281026235E-3</v>
      </c>
      <c r="U81" s="9">
        <f t="shared" si="42"/>
        <v>1.0263785765919275</v>
      </c>
      <c r="V81" s="10">
        <f t="shared" si="43"/>
        <v>2.6378576591927549</v>
      </c>
      <c r="W81" s="31">
        <f t="shared" si="44"/>
        <v>3092.8183600000002</v>
      </c>
      <c r="X81" s="33">
        <f t="shared" si="45"/>
        <v>7.6017678281026235E-3</v>
      </c>
      <c r="Y81" s="32">
        <f t="shared" si="46"/>
        <v>1.0263785765919275</v>
      </c>
      <c r="Z81" s="33">
        <f t="shared" si="47"/>
        <v>2.6378576591927549</v>
      </c>
      <c r="AA81" s="8">
        <v>6.39</v>
      </c>
      <c r="AB81" s="11">
        <f t="shared" si="31"/>
        <v>1.0193573080633185</v>
      </c>
      <c r="AC81" s="12">
        <f t="shared" si="48"/>
        <v>2.4582942356277115E-2</v>
      </c>
      <c r="AD81" s="11">
        <f t="shared" si="49"/>
        <v>1.0193573080633185</v>
      </c>
      <c r="AE81" s="12">
        <f t="shared" si="50"/>
        <v>1.9357308063318479</v>
      </c>
      <c r="AF81" s="25">
        <v>3134.5517829999999</v>
      </c>
      <c r="AG81" s="25">
        <v>0</v>
      </c>
      <c r="AH81" s="12">
        <f t="shared" si="32"/>
        <v>0</v>
      </c>
      <c r="AI81" s="12">
        <f t="shared" si="51"/>
        <v>0</v>
      </c>
      <c r="AJ81" s="12">
        <f t="shared" si="52"/>
        <v>1.0202308281294012</v>
      </c>
      <c r="AK81" s="12">
        <f t="shared" si="53"/>
        <v>2.0230828129401246</v>
      </c>
    </row>
    <row r="82" spans="1:37" x14ac:dyDescent="0.3">
      <c r="A82">
        <f t="shared" si="33"/>
        <v>80</v>
      </c>
      <c r="B82" s="7">
        <v>43343</v>
      </c>
      <c r="C82" s="40">
        <f>VLOOKUP(B82,'Base NTN-B Princ 2019'!A:B,2,FALSE)*100</f>
        <v>3.34</v>
      </c>
      <c r="D82" s="25">
        <v>3064.6418739999999</v>
      </c>
      <c r="E82" s="25">
        <v>0</v>
      </c>
      <c r="F82" s="26">
        <f t="shared" si="27"/>
        <v>0</v>
      </c>
      <c r="G82" s="26">
        <f t="shared" si="28"/>
        <v>3064.6418739999999</v>
      </c>
      <c r="H82" s="10">
        <f t="shared" si="34"/>
        <v>-7.3894648468864066E-2</v>
      </c>
      <c r="I82" s="9">
        <f t="shared" si="35"/>
        <v>1.0170279655220793</v>
      </c>
      <c r="J82" s="10">
        <f t="shared" si="36"/>
        <v>1.7027965522079302</v>
      </c>
      <c r="K82" s="31">
        <f t="shared" si="37"/>
        <v>3064.6418739999999</v>
      </c>
      <c r="L82" s="33">
        <f t="shared" si="38"/>
        <v>-7.3894648468864066E-2</v>
      </c>
      <c r="M82" s="32">
        <f t="shared" si="39"/>
        <v>1.0170279655220793</v>
      </c>
      <c r="N82" s="33">
        <f t="shared" si="40"/>
        <v>1.7027965522079302</v>
      </c>
      <c r="O82" s="40">
        <v>1.96</v>
      </c>
      <c r="P82" s="25">
        <v>3093.0597210000001</v>
      </c>
      <c r="Q82" s="25">
        <v>0</v>
      </c>
      <c r="R82" s="26">
        <f t="shared" si="29"/>
        <v>0</v>
      </c>
      <c r="S82" s="26">
        <f t="shared" si="30"/>
        <v>3093.0597210000001</v>
      </c>
      <c r="T82" s="10">
        <f t="shared" si="41"/>
        <v>7.8039177185962316E-3</v>
      </c>
      <c r="U82" s="9">
        <f t="shared" si="42"/>
        <v>1.026458674331526</v>
      </c>
      <c r="V82" s="10">
        <f t="shared" si="43"/>
        <v>2.6458674331526044</v>
      </c>
      <c r="W82" s="31">
        <f t="shared" si="44"/>
        <v>3093.0597210000001</v>
      </c>
      <c r="X82" s="33">
        <f t="shared" si="45"/>
        <v>7.8039177185962316E-3</v>
      </c>
      <c r="Y82" s="32">
        <f t="shared" si="46"/>
        <v>1.026458674331526</v>
      </c>
      <c r="Z82" s="33">
        <f t="shared" si="47"/>
        <v>2.6458674331526044</v>
      </c>
      <c r="AA82" s="8">
        <v>6.39</v>
      </c>
      <c r="AB82" s="11">
        <f t="shared" si="31"/>
        <v>1.0196078960827641</v>
      </c>
      <c r="AC82" s="12">
        <f t="shared" si="48"/>
        <v>2.4582942356277115E-2</v>
      </c>
      <c r="AD82" s="11">
        <f t="shared" si="49"/>
        <v>1.0196078960827641</v>
      </c>
      <c r="AE82" s="12">
        <f t="shared" si="50"/>
        <v>1.9607896082764142</v>
      </c>
      <c r="AF82" s="25">
        <v>3134.5517829999999</v>
      </c>
      <c r="AG82" s="25">
        <v>0</v>
      </c>
      <c r="AH82" s="12">
        <f t="shared" si="32"/>
        <v>0</v>
      </c>
      <c r="AI82" s="12">
        <f t="shared" si="51"/>
        <v>0</v>
      </c>
      <c r="AJ82" s="12">
        <f t="shared" si="52"/>
        <v>1.0202308281294012</v>
      </c>
      <c r="AK82" s="12">
        <f t="shared" si="53"/>
        <v>2.0230828129401246</v>
      </c>
    </row>
    <row r="83" spans="1:37" x14ac:dyDescent="0.3">
      <c r="A83">
        <f t="shared" si="33"/>
        <v>81</v>
      </c>
      <c r="B83" s="7">
        <v>43346</v>
      </c>
      <c r="C83" s="40">
        <f>VLOOKUP(B83,'Base NTN-B Princ 2019'!A:B,2,FALSE)*100</f>
        <v>3.35</v>
      </c>
      <c r="D83" s="25">
        <v>3064.8393510000001</v>
      </c>
      <c r="E83" s="25">
        <v>0</v>
      </c>
      <c r="F83" s="26">
        <f t="shared" si="27"/>
        <v>0</v>
      </c>
      <c r="G83" s="26">
        <f t="shared" si="28"/>
        <v>3064.8393510000001</v>
      </c>
      <c r="H83" s="10">
        <f t="shared" si="34"/>
        <v>6.4437219133406387E-3</v>
      </c>
      <c r="I83" s="9">
        <f t="shared" si="35"/>
        <v>1.0170934999759584</v>
      </c>
      <c r="J83" s="10">
        <f t="shared" si="36"/>
        <v>1.7093499975958437</v>
      </c>
      <c r="K83" s="31">
        <f t="shared" si="37"/>
        <v>3064.8393510000001</v>
      </c>
      <c r="L83" s="33">
        <f t="shared" si="38"/>
        <v>6.4437219133406387E-3</v>
      </c>
      <c r="M83" s="32">
        <f t="shared" si="39"/>
        <v>1.0170934999759584</v>
      </c>
      <c r="N83" s="33">
        <f t="shared" si="40"/>
        <v>1.7093499975958437</v>
      </c>
      <c r="O83" s="40">
        <v>1.96</v>
      </c>
      <c r="P83" s="25">
        <v>3093.2979460000001</v>
      </c>
      <c r="Q83" s="25">
        <v>0</v>
      </c>
      <c r="R83" s="26">
        <f t="shared" si="29"/>
        <v>0</v>
      </c>
      <c r="S83" s="26">
        <f t="shared" si="30"/>
        <v>3093.2979460000001</v>
      </c>
      <c r="T83" s="10">
        <f t="shared" si="41"/>
        <v>7.7019204764328109E-3</v>
      </c>
      <c r="U83" s="9">
        <f t="shared" si="42"/>
        <v>1.0265377313623465</v>
      </c>
      <c r="V83" s="10">
        <f t="shared" si="43"/>
        <v>2.6537731362346495</v>
      </c>
      <c r="W83" s="31">
        <f t="shared" si="44"/>
        <v>3093.2979460000001</v>
      </c>
      <c r="X83" s="33">
        <f t="shared" si="45"/>
        <v>7.7019204764328109E-3</v>
      </c>
      <c r="Y83" s="32">
        <f t="shared" si="46"/>
        <v>1.0265377313623465</v>
      </c>
      <c r="Z83" s="33">
        <f t="shared" si="47"/>
        <v>2.6537731362346495</v>
      </c>
      <c r="AA83" s="8">
        <v>6.39</v>
      </c>
      <c r="AB83" s="11">
        <f t="shared" si="31"/>
        <v>1.0198585457041183</v>
      </c>
      <c r="AC83" s="12">
        <f t="shared" si="48"/>
        <v>2.4582942356277115E-2</v>
      </c>
      <c r="AD83" s="11">
        <f t="shared" si="49"/>
        <v>1.0198585457041183</v>
      </c>
      <c r="AE83" s="12">
        <f t="shared" si="50"/>
        <v>1.9858545704118269</v>
      </c>
      <c r="AF83" s="25">
        <v>3134.5517829999999</v>
      </c>
      <c r="AG83" s="25">
        <v>0</v>
      </c>
      <c r="AH83" s="12">
        <f t="shared" si="32"/>
        <v>0</v>
      </c>
      <c r="AI83" s="12">
        <f t="shared" si="51"/>
        <v>0</v>
      </c>
      <c r="AJ83" s="12">
        <f t="shared" si="52"/>
        <v>1.0202308281294012</v>
      </c>
      <c r="AK83" s="12">
        <f t="shared" si="53"/>
        <v>2.0230828129401246</v>
      </c>
    </row>
    <row r="84" spans="1:37" x14ac:dyDescent="0.3">
      <c r="A84">
        <f t="shared" si="33"/>
        <v>82</v>
      </c>
      <c r="B84" s="7">
        <v>43347</v>
      </c>
      <c r="C84" s="40">
        <f>VLOOKUP(B84,'Base NTN-B Princ 2019'!A:B,2,FALSE)*100</f>
        <v>3.34</v>
      </c>
      <c r="D84" s="25">
        <v>3065.4411850000001</v>
      </c>
      <c r="E84" s="25">
        <v>0</v>
      </c>
      <c r="F84" s="26">
        <f t="shared" si="27"/>
        <v>0</v>
      </c>
      <c r="G84" s="26">
        <f t="shared" si="28"/>
        <v>3065.4411850000001</v>
      </c>
      <c r="H84" s="10">
        <f t="shared" si="34"/>
        <v>1.9636722551341634E-2</v>
      </c>
      <c r="I84" s="9">
        <f t="shared" si="35"/>
        <v>1.0172932238046364</v>
      </c>
      <c r="J84" s="10">
        <f t="shared" si="36"/>
        <v>1.7293223804636382</v>
      </c>
      <c r="K84" s="31">
        <f t="shared" si="37"/>
        <v>3065.4411850000001</v>
      </c>
      <c r="L84" s="33">
        <f t="shared" si="38"/>
        <v>1.9636722551341634E-2</v>
      </c>
      <c r="M84" s="32">
        <f t="shared" si="39"/>
        <v>1.0172932238046364</v>
      </c>
      <c r="N84" s="33">
        <f t="shared" si="40"/>
        <v>1.7293223804636382</v>
      </c>
      <c r="O84" s="40">
        <v>1.96</v>
      </c>
      <c r="P84" s="25">
        <v>3093.5361720000001</v>
      </c>
      <c r="Q84" s="25">
        <v>0</v>
      </c>
      <c r="R84" s="26">
        <f t="shared" si="29"/>
        <v>0</v>
      </c>
      <c r="S84" s="26">
        <f t="shared" si="30"/>
        <v>3093.5361720000001</v>
      </c>
      <c r="T84" s="10">
        <f t="shared" si="41"/>
        <v>7.701359654288531E-3</v>
      </c>
      <c r="U84" s="9">
        <f t="shared" si="42"/>
        <v>1.0266167887250257</v>
      </c>
      <c r="V84" s="10">
        <f t="shared" si="43"/>
        <v>2.6616788725025708</v>
      </c>
      <c r="W84" s="31">
        <f t="shared" si="44"/>
        <v>3093.5361720000001</v>
      </c>
      <c r="X84" s="33">
        <f t="shared" si="45"/>
        <v>7.701359654288531E-3</v>
      </c>
      <c r="Y84" s="32">
        <f t="shared" si="46"/>
        <v>1.0266167887250257</v>
      </c>
      <c r="Z84" s="33">
        <f t="shared" si="47"/>
        <v>2.6616788725025708</v>
      </c>
      <c r="AA84" s="8">
        <v>6.39</v>
      </c>
      <c r="AB84" s="11">
        <f t="shared" si="31"/>
        <v>1.0201092569425243</v>
      </c>
      <c r="AC84" s="12">
        <f t="shared" si="48"/>
        <v>2.4582942356277115E-2</v>
      </c>
      <c r="AD84" s="11">
        <f t="shared" si="49"/>
        <v>1.0201092569425243</v>
      </c>
      <c r="AE84" s="12">
        <f t="shared" si="50"/>
        <v>2.0109256942524301</v>
      </c>
      <c r="AF84" s="25">
        <v>3134.5517829999999</v>
      </c>
      <c r="AG84" s="25">
        <v>0</v>
      </c>
      <c r="AH84" s="12">
        <f t="shared" si="32"/>
        <v>0</v>
      </c>
      <c r="AI84" s="12">
        <f t="shared" si="51"/>
        <v>0</v>
      </c>
      <c r="AJ84" s="12">
        <f t="shared" si="52"/>
        <v>1.0202308281294012</v>
      </c>
      <c r="AK84" s="12">
        <f t="shared" si="53"/>
        <v>2.0230828129401246</v>
      </c>
    </row>
    <row r="85" spans="1:37" x14ac:dyDescent="0.3">
      <c r="A85">
        <f t="shared" si="33"/>
        <v>83</v>
      </c>
      <c r="B85" s="7">
        <v>43348</v>
      </c>
      <c r="C85" s="40">
        <f>VLOOKUP(B85,'Base NTN-B Princ 2019'!A:B,2,FALSE)*100</f>
        <v>3.34</v>
      </c>
      <c r="D85" s="25">
        <v>3065.8424070000001</v>
      </c>
      <c r="E85" s="25">
        <v>0</v>
      </c>
      <c r="F85" s="26">
        <f t="shared" si="27"/>
        <v>0</v>
      </c>
      <c r="G85" s="26">
        <f t="shared" si="28"/>
        <v>3065.8424070000001</v>
      </c>
      <c r="H85" s="10">
        <f t="shared" si="34"/>
        <v>1.3088556451945621E-2</v>
      </c>
      <c r="I85" s="9">
        <f t="shared" si="35"/>
        <v>1.0174263728025159</v>
      </c>
      <c r="J85" s="10">
        <f t="shared" si="36"/>
        <v>1.742637280251591</v>
      </c>
      <c r="K85" s="31">
        <f t="shared" si="37"/>
        <v>3065.8424070000001</v>
      </c>
      <c r="L85" s="33">
        <f t="shared" si="38"/>
        <v>1.3088556451945621E-2</v>
      </c>
      <c r="M85" s="32">
        <f t="shared" si="39"/>
        <v>1.0174263728025159</v>
      </c>
      <c r="N85" s="33">
        <f t="shared" si="40"/>
        <v>1.742637280251591</v>
      </c>
      <c r="O85" s="40">
        <v>1.96</v>
      </c>
      <c r="P85" s="25">
        <v>3093.774398</v>
      </c>
      <c r="Q85" s="25">
        <v>0</v>
      </c>
      <c r="R85" s="26">
        <f t="shared" si="29"/>
        <v>0</v>
      </c>
      <c r="S85" s="26">
        <f t="shared" si="30"/>
        <v>3093.774398</v>
      </c>
      <c r="T85" s="10">
        <f t="shared" si="41"/>
        <v>7.7007665905570732E-3</v>
      </c>
      <c r="U85" s="9">
        <f t="shared" si="42"/>
        <v>1.0266958460877049</v>
      </c>
      <c r="V85" s="10">
        <f t="shared" si="43"/>
        <v>2.6695846087704922</v>
      </c>
      <c r="W85" s="31">
        <f t="shared" si="44"/>
        <v>3093.774398</v>
      </c>
      <c r="X85" s="33">
        <f t="shared" si="45"/>
        <v>7.7007665905570732E-3</v>
      </c>
      <c r="Y85" s="32">
        <f t="shared" si="46"/>
        <v>1.0266958460877049</v>
      </c>
      <c r="Z85" s="33">
        <f t="shared" si="47"/>
        <v>2.6695846087704922</v>
      </c>
      <c r="AA85" s="8">
        <v>6.39</v>
      </c>
      <c r="AB85" s="11">
        <f t="shared" si="31"/>
        <v>1.0203600298131295</v>
      </c>
      <c r="AC85" s="12">
        <f t="shared" si="48"/>
        <v>2.4582942356277115E-2</v>
      </c>
      <c r="AD85" s="11">
        <f t="shared" si="49"/>
        <v>1.0203600298131295</v>
      </c>
      <c r="AE85" s="12">
        <f t="shared" si="50"/>
        <v>2.0360029813129454</v>
      </c>
      <c r="AF85" s="25">
        <v>3134.5517829999999</v>
      </c>
      <c r="AG85" s="25">
        <v>0</v>
      </c>
      <c r="AH85" s="12">
        <f t="shared" si="32"/>
        <v>0</v>
      </c>
      <c r="AI85" s="12">
        <f t="shared" si="51"/>
        <v>0</v>
      </c>
      <c r="AJ85" s="12">
        <f t="shared" si="52"/>
        <v>1.0202308281294012</v>
      </c>
      <c r="AK85" s="12">
        <f t="shared" si="53"/>
        <v>2.0230828129401246</v>
      </c>
    </row>
    <row r="86" spans="1:37" x14ac:dyDescent="0.3">
      <c r="A86">
        <f t="shared" si="33"/>
        <v>84</v>
      </c>
      <c r="B86" s="7">
        <v>43349</v>
      </c>
      <c r="C86" s="40">
        <f>VLOOKUP(B86,'Base NTN-B Princ 2019'!A:B,2,FALSE)*100</f>
        <v>3.2300000000000004</v>
      </c>
      <c r="D86" s="25">
        <v>3066.4250769999999</v>
      </c>
      <c r="E86" s="25">
        <v>0</v>
      </c>
      <c r="F86" s="26">
        <f t="shared" si="27"/>
        <v>0</v>
      </c>
      <c r="G86" s="26">
        <f t="shared" si="28"/>
        <v>3066.4250769999999</v>
      </c>
      <c r="H86" s="10">
        <f t="shared" si="34"/>
        <v>1.9005216924039559E-2</v>
      </c>
      <c r="I86" s="9">
        <f t="shared" si="35"/>
        <v>1.0176197368917095</v>
      </c>
      <c r="J86" s="10">
        <f t="shared" si="36"/>
        <v>1.7619736891709481</v>
      </c>
      <c r="K86" s="31">
        <f t="shared" si="37"/>
        <v>3066.4250769999999</v>
      </c>
      <c r="L86" s="33">
        <f t="shared" si="38"/>
        <v>1.9005216924039559E-2</v>
      </c>
      <c r="M86" s="32">
        <f t="shared" si="39"/>
        <v>1.0176197368917095</v>
      </c>
      <c r="N86" s="33">
        <f t="shared" si="40"/>
        <v>1.7619736891709481</v>
      </c>
      <c r="O86" s="40">
        <v>1.96</v>
      </c>
      <c r="P86" s="25">
        <v>3091.9894260000001</v>
      </c>
      <c r="Q86" s="25">
        <v>0</v>
      </c>
      <c r="R86" s="26">
        <f t="shared" si="29"/>
        <v>0</v>
      </c>
      <c r="S86" s="26">
        <f t="shared" si="30"/>
        <v>3091.9894260000001</v>
      </c>
      <c r="T86" s="10">
        <f t="shared" si="41"/>
        <v>-5.769560964605791E-2</v>
      </c>
      <c r="U86" s="9">
        <f t="shared" si="42"/>
        <v>1.0261034876600938</v>
      </c>
      <c r="V86" s="10">
        <f t="shared" si="43"/>
        <v>2.6103487660093849</v>
      </c>
      <c r="W86" s="31">
        <f t="shared" si="44"/>
        <v>3091.9894260000001</v>
      </c>
      <c r="X86" s="33">
        <f t="shared" si="45"/>
        <v>-5.769560964605791E-2</v>
      </c>
      <c r="Y86" s="32">
        <f t="shared" si="46"/>
        <v>1.0261034876600938</v>
      </c>
      <c r="Z86" s="33">
        <f t="shared" si="47"/>
        <v>2.6103487660093849</v>
      </c>
      <c r="AA86" s="8">
        <v>6.39</v>
      </c>
      <c r="AB86" s="11">
        <f t="shared" si="31"/>
        <v>1.0206108643310849</v>
      </c>
      <c r="AC86" s="12">
        <f t="shared" si="48"/>
        <v>2.4582942356277115E-2</v>
      </c>
      <c r="AD86" s="11">
        <f t="shared" si="49"/>
        <v>1.0206108643310849</v>
      </c>
      <c r="AE86" s="12">
        <f t="shared" si="50"/>
        <v>2.0610864331084944</v>
      </c>
      <c r="AF86" s="25">
        <v>3132.5020760000002</v>
      </c>
      <c r="AG86" s="25">
        <v>-0.09</v>
      </c>
      <c r="AH86" s="12">
        <f t="shared" si="32"/>
        <v>-1.0746700055698</v>
      </c>
      <c r="AI86" s="12">
        <f t="shared" si="51"/>
        <v>-6.5390752550842368E-2</v>
      </c>
      <c r="AJ86" s="12">
        <f t="shared" si="52"/>
        <v>1.0195636915131316</v>
      </c>
      <c r="AK86" s="12">
        <f t="shared" si="53"/>
        <v>1.9563691513131642</v>
      </c>
    </row>
    <row r="87" spans="1:37" x14ac:dyDescent="0.3">
      <c r="A87">
        <f t="shared" si="33"/>
        <v>85</v>
      </c>
      <c r="B87" s="7">
        <v>43353</v>
      </c>
      <c r="C87" s="40">
        <f>VLOOKUP(B87,'Base NTN-B Princ 2019'!A:B,2,FALSE)*100</f>
        <v>3</v>
      </c>
      <c r="D87" s="25">
        <v>3071.2519990000001</v>
      </c>
      <c r="E87" s="25">
        <v>0</v>
      </c>
      <c r="F87" s="26">
        <f t="shared" si="27"/>
        <v>0</v>
      </c>
      <c r="G87" s="26">
        <f t="shared" si="28"/>
        <v>3071.2519990000001</v>
      </c>
      <c r="H87" s="10">
        <f t="shared" si="34"/>
        <v>0.15741203123484926</v>
      </c>
      <c r="I87" s="9">
        <f t="shared" si="35"/>
        <v>1.0192215927897974</v>
      </c>
      <c r="J87" s="10">
        <f t="shared" si="36"/>
        <v>1.9221592789797404</v>
      </c>
      <c r="K87" s="31">
        <f t="shared" si="37"/>
        <v>3071.2519990000001</v>
      </c>
      <c r="L87" s="33">
        <f t="shared" si="38"/>
        <v>0.15741203123484926</v>
      </c>
      <c r="M87" s="32">
        <f t="shared" si="39"/>
        <v>1.0192215927897974</v>
      </c>
      <c r="N87" s="33">
        <f t="shared" si="40"/>
        <v>1.9221592789797404</v>
      </c>
      <c r="O87" s="40">
        <v>1.96</v>
      </c>
      <c r="P87" s="25">
        <v>3092.1010809999998</v>
      </c>
      <c r="Q87" s="25">
        <v>0</v>
      </c>
      <c r="R87" s="26">
        <f t="shared" si="29"/>
        <v>0</v>
      </c>
      <c r="S87" s="26">
        <f t="shared" si="30"/>
        <v>3092.1010809999998</v>
      </c>
      <c r="T87" s="10">
        <f t="shared" si="41"/>
        <v>3.6111054928289477E-3</v>
      </c>
      <c r="U87" s="9">
        <f t="shared" si="42"/>
        <v>1.0261405413394988</v>
      </c>
      <c r="V87" s="10">
        <f t="shared" si="43"/>
        <v>2.6140541339498835</v>
      </c>
      <c r="W87" s="31">
        <f t="shared" si="44"/>
        <v>3092.1010809999998</v>
      </c>
      <c r="X87" s="33">
        <f t="shared" si="45"/>
        <v>3.6111054928289477E-3</v>
      </c>
      <c r="Y87" s="32">
        <f t="shared" si="46"/>
        <v>1.0261405413394988</v>
      </c>
      <c r="Z87" s="33">
        <f t="shared" si="47"/>
        <v>2.6140541339498835</v>
      </c>
      <c r="AA87" s="8">
        <v>6.39</v>
      </c>
      <c r="AB87" s="11">
        <f t="shared" si="31"/>
        <v>1.0208617605115453</v>
      </c>
      <c r="AC87" s="12">
        <f t="shared" si="48"/>
        <v>2.4582942356277115E-2</v>
      </c>
      <c r="AD87" s="11">
        <f t="shared" si="49"/>
        <v>1.0208617605115453</v>
      </c>
      <c r="AE87" s="12">
        <f t="shared" si="50"/>
        <v>2.0861760511545313</v>
      </c>
      <c r="AF87" s="25">
        <v>3132.374014</v>
      </c>
      <c r="AG87" s="25">
        <v>-0.09</v>
      </c>
      <c r="AH87" s="12">
        <f t="shared" si="32"/>
        <v>-1.0746700055698</v>
      </c>
      <c r="AI87" s="12">
        <f t="shared" si="51"/>
        <v>-4.0881696769301534E-3</v>
      </c>
      <c r="AJ87" s="12">
        <f t="shared" si="52"/>
        <v>1.0195220100194582</v>
      </c>
      <c r="AK87" s="12">
        <f t="shared" si="53"/>
        <v>1.9522010019458191</v>
      </c>
    </row>
    <row r="88" spans="1:37" x14ac:dyDescent="0.3">
      <c r="A88">
        <f t="shared" si="33"/>
        <v>86</v>
      </c>
      <c r="B88" s="7">
        <v>43354</v>
      </c>
      <c r="C88" s="40">
        <f>VLOOKUP(B88,'Base NTN-B Princ 2019'!A:B,2,FALSE)*100</f>
        <v>2.96</v>
      </c>
      <c r="D88" s="25">
        <v>3072.275975</v>
      </c>
      <c r="E88" s="25">
        <v>0</v>
      </c>
      <c r="F88" s="26">
        <f t="shared" si="27"/>
        <v>0</v>
      </c>
      <c r="G88" s="26">
        <f t="shared" si="28"/>
        <v>3072.275975</v>
      </c>
      <c r="H88" s="10">
        <f t="shared" si="34"/>
        <v>3.334067020008824E-2</v>
      </c>
      <c r="I88" s="9">
        <f t="shared" si="35"/>
        <v>1.0195614080996576</v>
      </c>
      <c r="J88" s="10">
        <f t="shared" si="36"/>
        <v>1.9561408099657562</v>
      </c>
      <c r="K88" s="31">
        <f t="shared" si="37"/>
        <v>3072.275975</v>
      </c>
      <c r="L88" s="33">
        <f t="shared" si="38"/>
        <v>3.334067020008824E-2</v>
      </c>
      <c r="M88" s="32">
        <f t="shared" si="39"/>
        <v>1.0195614080996576</v>
      </c>
      <c r="N88" s="33">
        <f t="shared" si="40"/>
        <v>1.9561408099657562</v>
      </c>
      <c r="O88" s="40">
        <v>1.96</v>
      </c>
      <c r="P88" s="25">
        <v>3092.2127209999999</v>
      </c>
      <c r="Q88" s="25">
        <v>0</v>
      </c>
      <c r="R88" s="26">
        <f t="shared" si="29"/>
        <v>0</v>
      </c>
      <c r="S88" s="26">
        <f t="shared" si="30"/>
        <v>3092.2127209999999</v>
      </c>
      <c r="T88" s="10">
        <f t="shared" si="41"/>
        <v>3.6104899896693965E-3</v>
      </c>
      <c r="U88" s="9">
        <f t="shared" si="42"/>
        <v>1.0261775900410239</v>
      </c>
      <c r="V88" s="10">
        <f t="shared" si="43"/>
        <v>2.6177590041023935</v>
      </c>
      <c r="W88" s="31">
        <f t="shared" si="44"/>
        <v>3092.2127209999999</v>
      </c>
      <c r="X88" s="33">
        <f t="shared" si="45"/>
        <v>3.6104899896693965E-3</v>
      </c>
      <c r="Y88" s="32">
        <f t="shared" si="46"/>
        <v>1.0261775900410239</v>
      </c>
      <c r="Z88" s="33">
        <f t="shared" si="47"/>
        <v>2.6177590041023935</v>
      </c>
      <c r="AA88" s="8">
        <v>6.39</v>
      </c>
      <c r="AB88" s="11">
        <f t="shared" si="31"/>
        <v>1.0211127183696691</v>
      </c>
      <c r="AC88" s="12">
        <f t="shared" si="48"/>
        <v>2.4582942356277115E-2</v>
      </c>
      <c r="AD88" s="11">
        <f t="shared" si="49"/>
        <v>1.0211127183696691</v>
      </c>
      <c r="AE88" s="12">
        <f t="shared" si="50"/>
        <v>2.1112718369669103</v>
      </c>
      <c r="AF88" s="25">
        <v>3132.2459570000001</v>
      </c>
      <c r="AG88" s="25">
        <v>-0.09</v>
      </c>
      <c r="AH88" s="12">
        <f t="shared" si="32"/>
        <v>-1.0746700055698</v>
      </c>
      <c r="AI88" s="12">
        <f t="shared" si="51"/>
        <v>-4.0881771917300469E-3</v>
      </c>
      <c r="AJ88" s="12">
        <f t="shared" si="52"/>
        <v>1.0194803301531798</v>
      </c>
      <c r="AK88" s="12">
        <f t="shared" si="53"/>
        <v>1.9480330153179848</v>
      </c>
    </row>
    <row r="89" spans="1:37" x14ac:dyDescent="0.3">
      <c r="A89">
        <f t="shared" si="33"/>
        <v>87</v>
      </c>
      <c r="B89" s="7">
        <v>43355</v>
      </c>
      <c r="C89" s="40">
        <f>VLOOKUP(B89,'Base NTN-B Princ 2019'!A:B,2,FALSE)*100</f>
        <v>2.85</v>
      </c>
      <c r="D89" s="25">
        <v>3074.6717309999999</v>
      </c>
      <c r="E89" s="25">
        <v>0</v>
      </c>
      <c r="F89" s="26">
        <f t="shared" si="27"/>
        <v>0</v>
      </c>
      <c r="G89" s="26">
        <f t="shared" si="28"/>
        <v>3074.6717309999999</v>
      </c>
      <c r="H89" s="10">
        <f t="shared" si="34"/>
        <v>7.7979843591369224E-2</v>
      </c>
      <c r="I89" s="9">
        <f t="shared" si="35"/>
        <v>1.0203564604910116</v>
      </c>
      <c r="J89" s="10">
        <f t="shared" si="36"/>
        <v>2.0356460491011585</v>
      </c>
      <c r="K89" s="31">
        <f t="shared" si="37"/>
        <v>3074.6717309999999</v>
      </c>
      <c r="L89" s="33">
        <f t="shared" si="38"/>
        <v>7.7979843591369224E-2</v>
      </c>
      <c r="M89" s="32">
        <f t="shared" si="39"/>
        <v>1.0203564604910116</v>
      </c>
      <c r="N89" s="33">
        <f t="shared" si="40"/>
        <v>2.0356460491011585</v>
      </c>
      <c r="O89" s="40">
        <v>1.96</v>
      </c>
      <c r="P89" s="25">
        <v>3092.3243480000001</v>
      </c>
      <c r="Q89" s="25">
        <v>0</v>
      </c>
      <c r="R89" s="26">
        <f t="shared" si="29"/>
        <v>0</v>
      </c>
      <c r="S89" s="26">
        <f t="shared" si="30"/>
        <v>3092.3243480000001</v>
      </c>
      <c r="T89" s="10">
        <f t="shared" si="41"/>
        <v>3.6099392270783071E-3</v>
      </c>
      <c r="U89" s="9">
        <f t="shared" si="42"/>
        <v>1.0262146344283862</v>
      </c>
      <c r="V89" s="10">
        <f t="shared" si="43"/>
        <v>2.621463442838623</v>
      </c>
      <c r="W89" s="31">
        <f t="shared" si="44"/>
        <v>3092.3243480000001</v>
      </c>
      <c r="X89" s="33">
        <f t="shared" si="45"/>
        <v>3.6099392270783071E-3</v>
      </c>
      <c r="Y89" s="32">
        <f t="shared" si="46"/>
        <v>1.0262146344283862</v>
      </c>
      <c r="Z89" s="33">
        <f t="shared" si="47"/>
        <v>2.621463442838623</v>
      </c>
      <c r="AA89" s="8">
        <v>6.39</v>
      </c>
      <c r="AB89" s="11">
        <f t="shared" si="31"/>
        <v>1.0213637379206186</v>
      </c>
      <c r="AC89" s="12">
        <f t="shared" si="48"/>
        <v>2.4582942356277115E-2</v>
      </c>
      <c r="AD89" s="11">
        <f t="shared" si="49"/>
        <v>1.0213637379206186</v>
      </c>
      <c r="AE89" s="12">
        <f t="shared" si="50"/>
        <v>2.1363737920618631</v>
      </c>
      <c r="AF89" s="25">
        <v>3132.1179059999999</v>
      </c>
      <c r="AG89" s="25">
        <v>-0.09</v>
      </c>
      <c r="AH89" s="12">
        <f t="shared" si="32"/>
        <v>-1.0746700055698</v>
      </c>
      <c r="AI89" s="12">
        <f t="shared" si="51"/>
        <v>-4.0881527746505775E-3</v>
      </c>
      <c r="AJ89" s="12">
        <f t="shared" si="52"/>
        <v>1.0194386522397756</v>
      </c>
      <c r="AK89" s="12">
        <f t="shared" si="53"/>
        <v>1.9438652239775589</v>
      </c>
    </row>
    <row r="90" spans="1:37" x14ac:dyDescent="0.3">
      <c r="A90">
        <f t="shared" si="33"/>
        <v>88</v>
      </c>
      <c r="B90" s="7">
        <v>43356</v>
      </c>
      <c r="C90" s="40">
        <f>VLOOKUP(B90,'Base NTN-B Princ 2019'!A:B,2,FALSE)*100</f>
        <v>2.76</v>
      </c>
      <c r="D90" s="25">
        <v>3076.6507299999998</v>
      </c>
      <c r="E90" s="25">
        <v>0</v>
      </c>
      <c r="F90" s="26">
        <f t="shared" si="27"/>
        <v>0</v>
      </c>
      <c r="G90" s="26">
        <f t="shared" si="28"/>
        <v>3076.6507299999998</v>
      </c>
      <c r="H90" s="10">
        <f t="shared" si="34"/>
        <v>6.4364562240815104E-2</v>
      </c>
      <c r="I90" s="9">
        <f t="shared" si="35"/>
        <v>1.0210132084601025</v>
      </c>
      <c r="J90" s="10">
        <f t="shared" si="36"/>
        <v>2.1013208460102462</v>
      </c>
      <c r="K90" s="31">
        <f t="shared" si="37"/>
        <v>3076.6507299999998</v>
      </c>
      <c r="L90" s="33">
        <f t="shared" si="38"/>
        <v>6.4364562240815104E-2</v>
      </c>
      <c r="M90" s="32">
        <f t="shared" si="39"/>
        <v>1.0210132084601025</v>
      </c>
      <c r="N90" s="33">
        <f t="shared" si="40"/>
        <v>2.1013208460102462</v>
      </c>
      <c r="O90" s="40">
        <v>1.96</v>
      </c>
      <c r="P90" s="25">
        <v>3092.4359589999999</v>
      </c>
      <c r="Q90" s="25">
        <v>0</v>
      </c>
      <c r="R90" s="26">
        <f t="shared" si="29"/>
        <v>0</v>
      </c>
      <c r="S90" s="26">
        <f t="shared" si="30"/>
        <v>3092.4359589999999</v>
      </c>
      <c r="T90" s="10">
        <f t="shared" si="41"/>
        <v>3.6092915050023322E-3</v>
      </c>
      <c r="U90" s="9">
        <f t="shared" si="42"/>
        <v>1.0262516735060097</v>
      </c>
      <c r="V90" s="10">
        <f t="shared" si="43"/>
        <v>2.6251673506009654</v>
      </c>
      <c r="W90" s="31">
        <f t="shared" si="44"/>
        <v>3092.4359589999999</v>
      </c>
      <c r="X90" s="33">
        <f t="shared" si="45"/>
        <v>3.6092915050023322E-3</v>
      </c>
      <c r="Y90" s="32">
        <f t="shared" si="46"/>
        <v>1.0262516735060097</v>
      </c>
      <c r="Z90" s="33">
        <f t="shared" si="47"/>
        <v>2.6251673506009654</v>
      </c>
      <c r="AA90" s="8">
        <v>6.39</v>
      </c>
      <c r="AB90" s="11">
        <f t="shared" si="31"/>
        <v>1.0216148191795595</v>
      </c>
      <c r="AC90" s="12">
        <f t="shared" si="48"/>
        <v>2.4582942356277115E-2</v>
      </c>
      <c r="AD90" s="11">
        <f t="shared" si="49"/>
        <v>1.0216148191795595</v>
      </c>
      <c r="AE90" s="12">
        <f t="shared" si="50"/>
        <v>2.1614819179559541</v>
      </c>
      <c r="AF90" s="25">
        <v>3131.9898589999998</v>
      </c>
      <c r="AG90" s="25">
        <v>-0.09</v>
      </c>
      <c r="AH90" s="12">
        <f t="shared" si="32"/>
        <v>-1.0746700055698</v>
      </c>
      <c r="AI90" s="12">
        <f t="shared" si="51"/>
        <v>-4.0881922023117134E-3</v>
      </c>
      <c r="AJ90" s="12">
        <f t="shared" si="52"/>
        <v>1.0193969756282875</v>
      </c>
      <c r="AK90" s="12">
        <f t="shared" si="53"/>
        <v>1.9396975628287461</v>
      </c>
    </row>
    <row r="91" spans="1:37" x14ac:dyDescent="0.3">
      <c r="A91">
        <f t="shared" si="33"/>
        <v>89</v>
      </c>
      <c r="B91" s="7">
        <v>43357</v>
      </c>
      <c r="C91" s="40">
        <f>VLOOKUP(B91,'Base NTN-B Princ 2019'!A:B,2,FALSE)*100</f>
        <v>2.75</v>
      </c>
      <c r="D91" s="25">
        <v>3077.0511040000001</v>
      </c>
      <c r="E91" s="25">
        <v>0</v>
      </c>
      <c r="F91" s="26">
        <f t="shared" si="27"/>
        <v>0</v>
      </c>
      <c r="G91" s="26">
        <f t="shared" si="28"/>
        <v>3077.0511040000001</v>
      </c>
      <c r="H91" s="10">
        <f t="shared" si="34"/>
        <v>1.3013306843578931E-2</v>
      </c>
      <c r="I91" s="9">
        <f t="shared" si="35"/>
        <v>1.0211460760418329</v>
      </c>
      <c r="J91" s="10">
        <f t="shared" si="36"/>
        <v>2.114607604183294</v>
      </c>
      <c r="K91" s="31">
        <f t="shared" si="37"/>
        <v>3077.0511040000001</v>
      </c>
      <c r="L91" s="33">
        <f t="shared" si="38"/>
        <v>1.3013306843578931E-2</v>
      </c>
      <c r="M91" s="32">
        <f t="shared" si="39"/>
        <v>1.0211460760418329</v>
      </c>
      <c r="N91" s="33">
        <f t="shared" si="40"/>
        <v>2.114607604183294</v>
      </c>
      <c r="O91" s="40">
        <v>1.96</v>
      </c>
      <c r="P91" s="25">
        <v>3092.547556</v>
      </c>
      <c r="Q91" s="25">
        <v>0</v>
      </c>
      <c r="R91" s="26">
        <f t="shared" si="29"/>
        <v>0</v>
      </c>
      <c r="S91" s="26">
        <f t="shared" si="30"/>
        <v>3092.547556</v>
      </c>
      <c r="T91" s="10">
        <f t="shared" si="41"/>
        <v>3.6087085223401871E-3</v>
      </c>
      <c r="U91" s="9">
        <f t="shared" si="42"/>
        <v>1.0262887079376122</v>
      </c>
      <c r="V91" s="10">
        <f t="shared" si="43"/>
        <v>2.6288707937612177</v>
      </c>
      <c r="W91" s="31">
        <f t="shared" si="44"/>
        <v>3092.547556</v>
      </c>
      <c r="X91" s="33">
        <f t="shared" si="45"/>
        <v>3.6087085223401871E-3</v>
      </c>
      <c r="Y91" s="32">
        <f t="shared" si="46"/>
        <v>1.0262887079376122</v>
      </c>
      <c r="Z91" s="33">
        <f t="shared" si="47"/>
        <v>2.6288707937612177</v>
      </c>
      <c r="AA91" s="8">
        <v>6.39</v>
      </c>
      <c r="AB91" s="11">
        <f t="shared" si="31"/>
        <v>1.0218659621616617</v>
      </c>
      <c r="AC91" s="12">
        <f t="shared" si="48"/>
        <v>2.4582942356277115E-2</v>
      </c>
      <c r="AD91" s="11">
        <f t="shared" si="49"/>
        <v>1.0218659621616617</v>
      </c>
      <c r="AE91" s="12">
        <f t="shared" si="50"/>
        <v>2.1865962161661701</v>
      </c>
      <c r="AF91" s="25">
        <v>3131.8618179999999</v>
      </c>
      <c r="AG91" s="25">
        <v>-0.09</v>
      </c>
      <c r="AH91" s="12">
        <f t="shared" si="32"/>
        <v>-1.0746700055698</v>
      </c>
      <c r="AI91" s="12">
        <f t="shared" si="51"/>
        <v>-4.0881677707882424E-3</v>
      </c>
      <c r="AJ91" s="12">
        <f t="shared" si="52"/>
        <v>1.0193553009696734</v>
      </c>
      <c r="AK91" s="12">
        <f t="shared" si="53"/>
        <v>1.9355300969673417</v>
      </c>
    </row>
    <row r="92" spans="1:37" x14ac:dyDescent="0.3">
      <c r="A92">
        <f t="shared" si="33"/>
        <v>90</v>
      </c>
      <c r="B92" s="7">
        <v>43360</v>
      </c>
      <c r="C92" s="40">
        <f>VLOOKUP(B92,'Base NTN-B Princ 2019'!A:B,2,FALSE)*100</f>
        <v>2.66</v>
      </c>
      <c r="D92" s="25">
        <v>3079.0016479999999</v>
      </c>
      <c r="E92" s="25">
        <v>0</v>
      </c>
      <c r="F92" s="26">
        <f t="shared" si="27"/>
        <v>0</v>
      </c>
      <c r="G92" s="26">
        <f t="shared" si="28"/>
        <v>3079.0016479999999</v>
      </c>
      <c r="H92" s="10">
        <f t="shared" si="34"/>
        <v>6.3390042416400227E-2</v>
      </c>
      <c r="I92" s="9">
        <f t="shared" si="35"/>
        <v>1.0217933809725692</v>
      </c>
      <c r="J92" s="10">
        <f t="shared" si="36"/>
        <v>2.1793380972569221</v>
      </c>
      <c r="K92" s="31">
        <f t="shared" si="37"/>
        <v>3079.0016479999999</v>
      </c>
      <c r="L92" s="33">
        <f t="shared" si="38"/>
        <v>6.3390042416400227E-2</v>
      </c>
      <c r="M92" s="32">
        <f t="shared" si="39"/>
        <v>1.0217933809725692</v>
      </c>
      <c r="N92" s="33">
        <f t="shared" si="40"/>
        <v>2.1793380972569221</v>
      </c>
      <c r="O92" s="40">
        <v>1.96</v>
      </c>
      <c r="P92" s="25">
        <v>3092.6591389999999</v>
      </c>
      <c r="Q92" s="25">
        <v>0</v>
      </c>
      <c r="R92" s="26">
        <f t="shared" si="29"/>
        <v>0</v>
      </c>
      <c r="S92" s="26">
        <f t="shared" si="30"/>
        <v>3092.6591389999999</v>
      </c>
      <c r="T92" s="10">
        <f t="shared" si="41"/>
        <v>3.6081255980535687E-3</v>
      </c>
      <c r="U92" s="9">
        <f t="shared" si="42"/>
        <v>1.0263257377231931</v>
      </c>
      <c r="V92" s="10">
        <f t="shared" si="43"/>
        <v>2.6325737723193132</v>
      </c>
      <c r="W92" s="31">
        <f t="shared" si="44"/>
        <v>3092.6591389999999</v>
      </c>
      <c r="X92" s="33">
        <f t="shared" si="45"/>
        <v>3.6081255980535687E-3</v>
      </c>
      <c r="Y92" s="32">
        <f t="shared" si="46"/>
        <v>1.0263257377231931</v>
      </c>
      <c r="Z92" s="33">
        <f t="shared" si="47"/>
        <v>2.6325737723193132</v>
      </c>
      <c r="AA92" s="8">
        <v>6.39</v>
      </c>
      <c r="AB92" s="11">
        <f t="shared" si="31"/>
        <v>1.0221171668820983</v>
      </c>
      <c r="AC92" s="12">
        <f t="shared" si="48"/>
        <v>2.4582942356277115E-2</v>
      </c>
      <c r="AD92" s="11">
        <f t="shared" si="49"/>
        <v>1.0221171668820983</v>
      </c>
      <c r="AE92" s="12">
        <f t="shared" si="50"/>
        <v>2.2117166882098305</v>
      </c>
      <c r="AF92" s="25">
        <v>3131.7337819999998</v>
      </c>
      <c r="AG92" s="25">
        <v>-0.09</v>
      </c>
      <c r="AH92" s="12">
        <f t="shared" si="32"/>
        <v>-1.0746700055698</v>
      </c>
      <c r="AI92" s="12">
        <f t="shared" si="51"/>
        <v>-4.0881752593313614E-3</v>
      </c>
      <c r="AJ92" s="12">
        <f t="shared" si="52"/>
        <v>1.0193136279384545</v>
      </c>
      <c r="AK92" s="12">
        <f t="shared" si="53"/>
        <v>1.9313627938454481</v>
      </c>
    </row>
    <row r="93" spans="1:37" x14ac:dyDescent="0.3">
      <c r="A93">
        <f t="shared" si="33"/>
        <v>91</v>
      </c>
      <c r="B93" s="7">
        <v>43361</v>
      </c>
      <c r="C93" s="40">
        <f>VLOOKUP(B93,'Base NTN-B Princ 2019'!A:B,2,FALSE)*100</f>
        <v>2.5099999999999998</v>
      </c>
      <c r="D93" s="25">
        <v>3082.7362640000001</v>
      </c>
      <c r="E93" s="25">
        <v>0</v>
      </c>
      <c r="F93" s="26">
        <f t="shared" si="27"/>
        <v>0</v>
      </c>
      <c r="G93" s="26">
        <f t="shared" si="28"/>
        <v>3082.7362640000001</v>
      </c>
      <c r="H93" s="10">
        <f t="shared" si="34"/>
        <v>0.12129308220494295</v>
      </c>
      <c r="I93" s="9">
        <f t="shared" si="35"/>
        <v>1.023032745658117</v>
      </c>
      <c r="J93" s="10">
        <f t="shared" si="36"/>
        <v>2.3032745658116971</v>
      </c>
      <c r="K93" s="31">
        <f t="shared" si="37"/>
        <v>3082.7362640000001</v>
      </c>
      <c r="L93" s="33">
        <f t="shared" si="38"/>
        <v>0.12129308220494295</v>
      </c>
      <c r="M93" s="32">
        <f t="shared" si="39"/>
        <v>1.023032745658117</v>
      </c>
      <c r="N93" s="33">
        <f t="shared" si="40"/>
        <v>2.3032745658116971</v>
      </c>
      <c r="O93" s="40">
        <v>1.96</v>
      </c>
      <c r="P93" s="25">
        <v>3093.4172720000001</v>
      </c>
      <c r="Q93" s="25">
        <v>0</v>
      </c>
      <c r="R93" s="26">
        <f t="shared" si="29"/>
        <v>0</v>
      </c>
      <c r="S93" s="26">
        <f t="shared" si="30"/>
        <v>3093.4172720000001</v>
      </c>
      <c r="T93" s="10">
        <f t="shared" si="41"/>
        <v>2.4513952748295154E-2</v>
      </c>
      <c r="U93" s="9">
        <f t="shared" si="42"/>
        <v>1.0265773307295822</v>
      </c>
      <c r="V93" s="10">
        <f t="shared" si="43"/>
        <v>2.6577330729582238</v>
      </c>
      <c r="W93" s="31">
        <f t="shared" si="44"/>
        <v>3093.4172720000001</v>
      </c>
      <c r="X93" s="33">
        <f t="shared" si="45"/>
        <v>2.4513952748295154E-2</v>
      </c>
      <c r="Y93" s="32">
        <f t="shared" si="46"/>
        <v>1.0265773307295822</v>
      </c>
      <c r="Z93" s="33">
        <f t="shared" si="47"/>
        <v>2.6577330729582238</v>
      </c>
      <c r="AA93" s="8">
        <v>6.39</v>
      </c>
      <c r="AB93" s="11">
        <f t="shared" si="31"/>
        <v>1.0223684333560465</v>
      </c>
      <c r="AC93" s="12">
        <f t="shared" si="48"/>
        <v>2.4582942356277115E-2</v>
      </c>
      <c r="AD93" s="11">
        <f t="shared" si="49"/>
        <v>1.0223684333560465</v>
      </c>
      <c r="AE93" s="12">
        <f t="shared" si="50"/>
        <v>2.2368433356046546</v>
      </c>
      <c r="AF93" s="25">
        <v>3132.2604339999998</v>
      </c>
      <c r="AG93" s="25">
        <v>0.32</v>
      </c>
      <c r="AH93" s="12">
        <f t="shared" si="32"/>
        <v>3.908310113125868</v>
      </c>
      <c r="AI93" s="12">
        <f t="shared" si="51"/>
        <v>1.6816627359172998E-2</v>
      </c>
      <c r="AJ93" s="12">
        <f t="shared" si="52"/>
        <v>1.0194850421128863</v>
      </c>
      <c r="AK93" s="12">
        <f t="shared" si="53"/>
        <v>1.9485042112886264</v>
      </c>
    </row>
    <row r="94" spans="1:37" x14ac:dyDescent="0.3">
      <c r="A94">
        <f t="shared" si="33"/>
        <v>92</v>
      </c>
      <c r="B94" s="7">
        <v>43362</v>
      </c>
      <c r="C94" s="40">
        <f>VLOOKUP(B94,'Base NTN-B Princ 2019'!A:B,2,FALSE)*100</f>
        <v>2.4700000000000002</v>
      </c>
      <c r="D94" s="25">
        <v>3084.329221</v>
      </c>
      <c r="E94" s="25">
        <v>0</v>
      </c>
      <c r="F94" s="26">
        <f t="shared" si="27"/>
        <v>0</v>
      </c>
      <c r="G94" s="26">
        <f t="shared" si="28"/>
        <v>3084.329221</v>
      </c>
      <c r="H94" s="10">
        <f t="shared" si="34"/>
        <v>5.1673476534541685E-2</v>
      </c>
      <c r="I94" s="9">
        <f t="shared" si="35"/>
        <v>1.0235613822438854</v>
      </c>
      <c r="J94" s="10">
        <f t="shared" si="36"/>
        <v>2.3561382243885376</v>
      </c>
      <c r="K94" s="31">
        <f t="shared" si="37"/>
        <v>3084.329221</v>
      </c>
      <c r="L94" s="33">
        <f t="shared" si="38"/>
        <v>5.1673476534541685E-2</v>
      </c>
      <c r="M94" s="32">
        <f t="shared" si="39"/>
        <v>1.0235613822438854</v>
      </c>
      <c r="N94" s="33">
        <f t="shared" si="40"/>
        <v>2.3561382243885376</v>
      </c>
      <c r="O94" s="40">
        <v>1.96</v>
      </c>
      <c r="P94" s="25">
        <v>3094.1755720000001</v>
      </c>
      <c r="Q94" s="25">
        <v>0</v>
      </c>
      <c r="R94" s="26">
        <f t="shared" si="29"/>
        <v>0</v>
      </c>
      <c r="S94" s="26">
        <f t="shared" si="30"/>
        <v>3094.1755720000001</v>
      </c>
      <c r="T94" s="10">
        <f t="shared" si="41"/>
        <v>2.4513343442666979E-2</v>
      </c>
      <c r="U94" s="9">
        <f t="shared" si="42"/>
        <v>1.0268289791563685</v>
      </c>
      <c r="V94" s="10">
        <f t="shared" si="43"/>
        <v>2.6828979156368504</v>
      </c>
      <c r="W94" s="31">
        <f t="shared" si="44"/>
        <v>3094.1755720000001</v>
      </c>
      <c r="X94" s="33">
        <f t="shared" si="45"/>
        <v>2.4513343442666979E-2</v>
      </c>
      <c r="Y94" s="32">
        <f t="shared" si="46"/>
        <v>1.0268289791563685</v>
      </c>
      <c r="Z94" s="33">
        <f t="shared" si="47"/>
        <v>2.6828979156368504</v>
      </c>
      <c r="AA94" s="8">
        <v>6.39</v>
      </c>
      <c r="AB94" s="11">
        <f t="shared" si="31"/>
        <v>1.0226197615986872</v>
      </c>
      <c r="AC94" s="12">
        <f t="shared" si="48"/>
        <v>2.4582942356277115E-2</v>
      </c>
      <c r="AD94" s="11">
        <f t="shared" si="49"/>
        <v>1.0226197615986872</v>
      </c>
      <c r="AE94" s="12">
        <f t="shared" si="50"/>
        <v>2.2619761598687171</v>
      </c>
      <c r="AF94" s="25">
        <v>3132.7871740000001</v>
      </c>
      <c r="AG94" s="25">
        <v>0.32</v>
      </c>
      <c r="AH94" s="12">
        <f t="shared" si="32"/>
        <v>3.908310113125868</v>
      </c>
      <c r="AI94" s="12">
        <f t="shared" si="51"/>
        <v>1.6816609317760189E-2</v>
      </c>
      <c r="AJ94" s="12">
        <f t="shared" si="52"/>
        <v>1.0196564849294714</v>
      </c>
      <c r="AK94" s="12">
        <f t="shared" si="53"/>
        <v>1.9656484929471363</v>
      </c>
    </row>
    <row r="95" spans="1:37" x14ac:dyDescent="0.3">
      <c r="A95">
        <f t="shared" si="33"/>
        <v>93</v>
      </c>
      <c r="B95" s="7">
        <v>43363</v>
      </c>
      <c r="C95" s="40">
        <f>VLOOKUP(B95,'Base NTN-B Princ 2019'!A:B,2,FALSE)*100</f>
        <v>2.41</v>
      </c>
      <c r="D95" s="25">
        <v>3086.292359</v>
      </c>
      <c r="E95" s="25">
        <v>0</v>
      </c>
      <c r="F95" s="26">
        <f t="shared" si="27"/>
        <v>0</v>
      </c>
      <c r="G95" s="26">
        <f t="shared" si="28"/>
        <v>3086.292359</v>
      </c>
      <c r="H95" s="10">
        <f t="shared" si="34"/>
        <v>6.3648782582403918E-2</v>
      </c>
      <c r="I95" s="9">
        <f t="shared" si="35"/>
        <v>1.0242128666026673</v>
      </c>
      <c r="J95" s="10">
        <f t="shared" si="36"/>
        <v>2.4212866602667305</v>
      </c>
      <c r="K95" s="31">
        <f t="shared" si="37"/>
        <v>3086.292359</v>
      </c>
      <c r="L95" s="33">
        <f t="shared" si="38"/>
        <v>6.3648782582403918E-2</v>
      </c>
      <c r="M95" s="32">
        <f t="shared" si="39"/>
        <v>1.0242128666026673</v>
      </c>
      <c r="N95" s="33">
        <f t="shared" si="40"/>
        <v>2.4212866602667305</v>
      </c>
      <c r="O95" s="40">
        <v>1.96</v>
      </c>
      <c r="P95" s="25">
        <v>3094.9340390000002</v>
      </c>
      <c r="Q95" s="25">
        <v>0</v>
      </c>
      <c r="R95" s="26">
        <f t="shared" si="29"/>
        <v>0</v>
      </c>
      <c r="S95" s="26">
        <f t="shared" si="30"/>
        <v>3094.9340390000002</v>
      </c>
      <c r="T95" s="10">
        <f t="shared" si="41"/>
        <v>2.4512733112613816E-2</v>
      </c>
      <c r="U95" s="9">
        <f t="shared" si="42"/>
        <v>1.0270806830035522</v>
      </c>
      <c r="V95" s="10">
        <f t="shared" si="43"/>
        <v>2.7080683003552153</v>
      </c>
      <c r="W95" s="31">
        <f t="shared" si="44"/>
        <v>3094.9340390000002</v>
      </c>
      <c r="X95" s="33">
        <f t="shared" si="45"/>
        <v>2.4512733112613816E-2</v>
      </c>
      <c r="Y95" s="32">
        <f t="shared" si="46"/>
        <v>1.0270806830035522</v>
      </c>
      <c r="Z95" s="33">
        <f t="shared" si="47"/>
        <v>2.7080683003552153</v>
      </c>
      <c r="AA95" s="8">
        <v>6.39</v>
      </c>
      <c r="AB95" s="11">
        <f t="shared" si="31"/>
        <v>1.0228711516252049</v>
      </c>
      <c r="AC95" s="12">
        <f t="shared" si="48"/>
        <v>2.4582942356277115E-2</v>
      </c>
      <c r="AD95" s="11">
        <f t="shared" si="49"/>
        <v>1.0228711516252049</v>
      </c>
      <c r="AE95" s="12">
        <f t="shared" si="50"/>
        <v>2.2871151625204922</v>
      </c>
      <c r="AF95" s="25">
        <v>3133.314003</v>
      </c>
      <c r="AG95" s="25">
        <v>0.32</v>
      </c>
      <c r="AH95" s="12">
        <f t="shared" si="32"/>
        <v>3.908310113125868</v>
      </c>
      <c r="AI95" s="12">
        <f t="shared" si="51"/>
        <v>1.6816622730453368E-2</v>
      </c>
      <c r="AJ95" s="12">
        <f t="shared" si="52"/>
        <v>1.0198279567136885</v>
      </c>
      <c r="AK95" s="12">
        <f t="shared" si="53"/>
        <v>1.9827956713688533</v>
      </c>
    </row>
    <row r="96" spans="1:37" x14ac:dyDescent="0.3">
      <c r="A96">
        <f t="shared" si="33"/>
        <v>94</v>
      </c>
      <c r="B96" s="7">
        <v>43364</v>
      </c>
      <c r="C96" s="40">
        <f>VLOOKUP(B96,'Base NTN-B Princ 2019'!A:B,2,FALSE)*100</f>
        <v>2.36</v>
      </c>
      <c r="D96" s="25">
        <v>3088.0555049999998</v>
      </c>
      <c r="E96" s="25">
        <v>0</v>
      </c>
      <c r="F96" s="26">
        <f t="shared" si="27"/>
        <v>0</v>
      </c>
      <c r="G96" s="26">
        <f t="shared" si="28"/>
        <v>3088.0555049999998</v>
      </c>
      <c r="H96" s="10">
        <f t="shared" si="34"/>
        <v>5.7128288409180605E-2</v>
      </c>
      <c r="I96" s="9">
        <f t="shared" si="35"/>
        <v>1.024797981883024</v>
      </c>
      <c r="J96" s="10">
        <f t="shared" si="36"/>
        <v>2.4797981883023956</v>
      </c>
      <c r="K96" s="31">
        <f t="shared" si="37"/>
        <v>3088.0555049999998</v>
      </c>
      <c r="L96" s="33">
        <f t="shared" si="38"/>
        <v>5.7128288409180605E-2</v>
      </c>
      <c r="M96" s="32">
        <f t="shared" si="39"/>
        <v>1.024797981883024</v>
      </c>
      <c r="N96" s="33">
        <f t="shared" si="40"/>
        <v>2.4797981883023956</v>
      </c>
      <c r="O96" s="40">
        <v>1.96</v>
      </c>
      <c r="P96" s="25">
        <v>3095.6926749999998</v>
      </c>
      <c r="Q96" s="25">
        <v>0</v>
      </c>
      <c r="R96" s="26">
        <f t="shared" si="29"/>
        <v>0</v>
      </c>
      <c r="S96" s="26">
        <f t="shared" si="30"/>
        <v>3095.6926749999998</v>
      </c>
      <c r="T96" s="10">
        <f t="shared" si="41"/>
        <v>2.4512186380709622E-2</v>
      </c>
      <c r="U96" s="9">
        <f t="shared" si="42"/>
        <v>1.0273324429348503</v>
      </c>
      <c r="V96" s="10">
        <f t="shared" si="43"/>
        <v>2.7332442934850265</v>
      </c>
      <c r="W96" s="31">
        <f t="shared" si="44"/>
        <v>3095.6926749999998</v>
      </c>
      <c r="X96" s="33">
        <f t="shared" si="45"/>
        <v>2.4512186380709622E-2</v>
      </c>
      <c r="Y96" s="32">
        <f t="shared" si="46"/>
        <v>1.0273324429348503</v>
      </c>
      <c r="Z96" s="33">
        <f t="shared" si="47"/>
        <v>2.7332442934850265</v>
      </c>
      <c r="AA96" s="8">
        <v>6.39</v>
      </c>
      <c r="AB96" s="11">
        <f t="shared" si="31"/>
        <v>1.0231226034507879</v>
      </c>
      <c r="AC96" s="12">
        <f t="shared" si="48"/>
        <v>2.4582942356277115E-2</v>
      </c>
      <c r="AD96" s="11">
        <f t="shared" si="49"/>
        <v>1.0231226034507879</v>
      </c>
      <c r="AE96" s="12">
        <f t="shared" si="50"/>
        <v>2.3122603450787871</v>
      </c>
      <c r="AF96" s="25">
        <v>3133.840921</v>
      </c>
      <c r="AG96" s="25">
        <v>0.32</v>
      </c>
      <c r="AH96" s="12">
        <f t="shared" si="32"/>
        <v>3.908310113125868</v>
      </c>
      <c r="AI96" s="12">
        <f t="shared" si="51"/>
        <v>1.6816635661021095E-2</v>
      </c>
      <c r="AJ96" s="12">
        <f t="shared" si="52"/>
        <v>1.0199994574655382</v>
      </c>
      <c r="AK96" s="12">
        <f t="shared" si="53"/>
        <v>1.9999457465538217</v>
      </c>
    </row>
    <row r="97" spans="1:37" x14ac:dyDescent="0.3">
      <c r="A97">
        <f t="shared" si="33"/>
        <v>95</v>
      </c>
      <c r="B97" s="7">
        <v>43367</v>
      </c>
      <c r="C97" s="40">
        <f>VLOOKUP(B97,'Base NTN-B Princ 2019'!A:B,2,FALSE)*100</f>
        <v>2.36</v>
      </c>
      <c r="D97" s="25">
        <v>3089.508061</v>
      </c>
      <c r="E97" s="25">
        <v>0</v>
      </c>
      <c r="F97" s="26">
        <f t="shared" si="27"/>
        <v>0</v>
      </c>
      <c r="G97" s="26">
        <f t="shared" si="28"/>
        <v>3089.508061</v>
      </c>
      <c r="H97" s="10">
        <f t="shared" si="34"/>
        <v>4.7037885091394394E-2</v>
      </c>
      <c r="I97" s="9">
        <f t="shared" si="35"/>
        <v>1.025280025180161</v>
      </c>
      <c r="J97" s="10">
        <f t="shared" si="36"/>
        <v>2.5280025180161037</v>
      </c>
      <c r="K97" s="31">
        <f t="shared" si="37"/>
        <v>3089.508061</v>
      </c>
      <c r="L97" s="33">
        <f t="shared" si="38"/>
        <v>4.7037885091394394E-2</v>
      </c>
      <c r="M97" s="32">
        <f t="shared" si="39"/>
        <v>1.025280025180161</v>
      </c>
      <c r="N97" s="33">
        <f t="shared" si="40"/>
        <v>2.5280025180161037</v>
      </c>
      <c r="O97" s="40">
        <v>1.96</v>
      </c>
      <c r="P97" s="25">
        <v>3097.1010930000002</v>
      </c>
      <c r="Q97" s="25">
        <v>0</v>
      </c>
      <c r="R97" s="26">
        <f t="shared" si="29"/>
        <v>0</v>
      </c>
      <c r="S97" s="26">
        <f t="shared" si="30"/>
        <v>3097.1010930000002</v>
      </c>
      <c r="T97" s="10">
        <f t="shared" si="41"/>
        <v>4.5496053641702616E-2</v>
      </c>
      <c r="U97" s="9">
        <f t="shared" si="42"/>
        <v>1.0277998386541665</v>
      </c>
      <c r="V97" s="10">
        <f t="shared" si="43"/>
        <v>2.7799838654166464</v>
      </c>
      <c r="W97" s="31">
        <f t="shared" si="44"/>
        <v>3097.1010930000002</v>
      </c>
      <c r="X97" s="33">
        <f t="shared" si="45"/>
        <v>4.5496053641702616E-2</v>
      </c>
      <c r="Y97" s="32">
        <f t="shared" si="46"/>
        <v>1.0277998386541665</v>
      </c>
      <c r="Z97" s="33">
        <f t="shared" si="47"/>
        <v>2.7799838654166464</v>
      </c>
      <c r="AA97" s="8">
        <v>6.39</v>
      </c>
      <c r="AB97" s="11">
        <f t="shared" si="31"/>
        <v>1.0233741170906283</v>
      </c>
      <c r="AC97" s="12">
        <f t="shared" si="48"/>
        <v>2.4582942356277115E-2</v>
      </c>
      <c r="AD97" s="11">
        <f t="shared" si="49"/>
        <v>1.0233741170906283</v>
      </c>
      <c r="AE97" s="12">
        <f t="shared" si="50"/>
        <v>2.337411709062831</v>
      </c>
      <c r="AF97" s="25">
        <v>3135.0254970000001</v>
      </c>
      <c r="AG97" s="25">
        <v>0.4</v>
      </c>
      <c r="AH97" s="12">
        <f t="shared" si="32"/>
        <v>4.9070207534805954</v>
      </c>
      <c r="AI97" s="12">
        <f t="shared" si="51"/>
        <v>3.7799493652102001E-2</v>
      </c>
      <c r="AJ97" s="12">
        <f t="shared" si="52"/>
        <v>1.0203850120957143</v>
      </c>
      <c r="AK97" s="12">
        <f t="shared" si="53"/>
        <v>2.0385012095714306</v>
      </c>
    </row>
    <row r="98" spans="1:37" x14ac:dyDescent="0.3">
      <c r="A98">
        <f t="shared" si="33"/>
        <v>96</v>
      </c>
      <c r="B98" s="7">
        <v>43368</v>
      </c>
      <c r="C98" s="40">
        <f>VLOOKUP(B98,'Base NTN-B Princ 2019'!A:B,2,FALSE)*100</f>
        <v>2.4</v>
      </c>
      <c r="D98" s="25">
        <v>3089.6900380000002</v>
      </c>
      <c r="E98" s="25">
        <v>0</v>
      </c>
      <c r="F98" s="26">
        <f t="shared" si="27"/>
        <v>0</v>
      </c>
      <c r="G98" s="26">
        <f t="shared" si="28"/>
        <v>3089.6900380000002</v>
      </c>
      <c r="H98" s="10">
        <f t="shared" si="34"/>
        <v>5.8901610355821532E-3</v>
      </c>
      <c r="I98" s="9">
        <f t="shared" si="35"/>
        <v>1.0253404158247097</v>
      </c>
      <c r="J98" s="10">
        <f t="shared" si="36"/>
        <v>2.5340415824709694</v>
      </c>
      <c r="K98" s="31">
        <f t="shared" si="37"/>
        <v>3089.6900380000002</v>
      </c>
      <c r="L98" s="33">
        <f t="shared" si="38"/>
        <v>5.8901610355821532E-3</v>
      </c>
      <c r="M98" s="32">
        <f t="shared" si="39"/>
        <v>1.0253404158247097</v>
      </c>
      <c r="N98" s="33">
        <f t="shared" si="40"/>
        <v>2.5340415824709694</v>
      </c>
      <c r="O98" s="40">
        <v>1.96</v>
      </c>
      <c r="P98" s="25">
        <v>3097.990194</v>
      </c>
      <c r="Q98" s="25">
        <v>0</v>
      </c>
      <c r="R98" s="26">
        <f t="shared" si="29"/>
        <v>0</v>
      </c>
      <c r="S98" s="26">
        <f t="shared" si="30"/>
        <v>3097.990194</v>
      </c>
      <c r="T98" s="10">
        <f t="shared" si="41"/>
        <v>2.8707522722104528E-2</v>
      </c>
      <c r="U98" s="9">
        <f t="shared" si="42"/>
        <v>1.0280948945263859</v>
      </c>
      <c r="V98" s="10">
        <f t="shared" si="43"/>
        <v>2.8094894526385916</v>
      </c>
      <c r="W98" s="31">
        <f t="shared" si="44"/>
        <v>3097.990194</v>
      </c>
      <c r="X98" s="33">
        <f t="shared" si="45"/>
        <v>2.8707522722104528E-2</v>
      </c>
      <c r="Y98" s="32">
        <f t="shared" si="46"/>
        <v>1.0280948945263859</v>
      </c>
      <c r="Z98" s="33">
        <f t="shared" si="47"/>
        <v>2.8094894526385916</v>
      </c>
      <c r="AA98" s="8">
        <v>6.39</v>
      </c>
      <c r="AB98" s="11">
        <f t="shared" si="31"/>
        <v>1.0236256925599219</v>
      </c>
      <c r="AC98" s="12">
        <f t="shared" si="48"/>
        <v>2.4582942356277115E-2</v>
      </c>
      <c r="AD98" s="11">
        <f t="shared" si="49"/>
        <v>1.0236256925599219</v>
      </c>
      <c r="AE98" s="12">
        <f t="shared" si="50"/>
        <v>2.3625692559921863</v>
      </c>
      <c r="AF98" s="25">
        <v>3135.6842550000001</v>
      </c>
      <c r="AG98" s="25">
        <v>0.4</v>
      </c>
      <c r="AH98" s="12">
        <f t="shared" si="32"/>
        <v>4.9070207534805954</v>
      </c>
      <c r="AI98" s="12">
        <f t="shared" si="51"/>
        <v>2.1012843456302832E-2</v>
      </c>
      <c r="AJ98" s="12">
        <f t="shared" si="52"/>
        <v>1.0205994240009575</v>
      </c>
      <c r="AK98" s="12">
        <f t="shared" si="53"/>
        <v>2.0599424000957489</v>
      </c>
    </row>
    <row r="99" spans="1:37" x14ac:dyDescent="0.3">
      <c r="A99">
        <f t="shared" si="33"/>
        <v>97</v>
      </c>
      <c r="B99" s="7">
        <v>43369</v>
      </c>
      <c r="C99" s="40">
        <f>VLOOKUP(B99,'Base NTN-B Princ 2019'!A:B,2,FALSE)*100</f>
        <v>2.36</v>
      </c>
      <c r="D99" s="25">
        <v>3091.377399</v>
      </c>
      <c r="E99" s="25">
        <v>0</v>
      </c>
      <c r="F99" s="26">
        <f t="shared" si="27"/>
        <v>0</v>
      </c>
      <c r="G99" s="26">
        <f t="shared" si="28"/>
        <v>3091.377399</v>
      </c>
      <c r="H99" s="10">
        <f t="shared" si="34"/>
        <v>5.4612630368966464E-2</v>
      </c>
      <c r="I99" s="9">
        <f t="shared" si="35"/>
        <v>1.0259003811960277</v>
      </c>
      <c r="J99" s="10">
        <f t="shared" si="36"/>
        <v>2.5900381196027666</v>
      </c>
      <c r="K99" s="31">
        <f t="shared" si="37"/>
        <v>3091.377399</v>
      </c>
      <c r="L99" s="33">
        <f t="shared" si="38"/>
        <v>5.4612630368966464E-2</v>
      </c>
      <c r="M99" s="32">
        <f t="shared" si="39"/>
        <v>1.0259003811960277</v>
      </c>
      <c r="N99" s="33">
        <f t="shared" si="40"/>
        <v>2.5900381196027666</v>
      </c>
      <c r="O99" s="40">
        <v>1.96</v>
      </c>
      <c r="P99" s="25">
        <v>3098.8795319999999</v>
      </c>
      <c r="Q99" s="25">
        <v>0</v>
      </c>
      <c r="R99" s="26">
        <f t="shared" si="29"/>
        <v>0</v>
      </c>
      <c r="S99" s="26">
        <f t="shared" si="30"/>
        <v>3098.8795319999999</v>
      </c>
      <c r="T99" s="10">
        <f t="shared" si="41"/>
        <v>2.8706933989730565E-2</v>
      </c>
      <c r="U99" s="9">
        <f t="shared" si="42"/>
        <v>1.0283900290491095</v>
      </c>
      <c r="V99" s="10">
        <f t="shared" si="43"/>
        <v>2.8390029049109478</v>
      </c>
      <c r="W99" s="31">
        <f t="shared" si="44"/>
        <v>3098.8795319999999</v>
      </c>
      <c r="X99" s="33">
        <f t="shared" si="45"/>
        <v>2.8706933989730565E-2</v>
      </c>
      <c r="Y99" s="32">
        <f t="shared" si="46"/>
        <v>1.0283900290491095</v>
      </c>
      <c r="Z99" s="33">
        <f t="shared" si="47"/>
        <v>2.8390029049109478</v>
      </c>
      <c r="AA99" s="8">
        <v>6.39</v>
      </c>
      <c r="AB99" s="11">
        <f t="shared" si="31"/>
        <v>1.0238773298738679</v>
      </c>
      <c r="AC99" s="12">
        <f t="shared" si="48"/>
        <v>2.4582942356277115E-2</v>
      </c>
      <c r="AD99" s="11">
        <f t="shared" si="49"/>
        <v>1.0238773298738679</v>
      </c>
      <c r="AE99" s="12">
        <f t="shared" si="50"/>
        <v>2.3877329873867925</v>
      </c>
      <c r="AF99" s="25">
        <v>3136.343151</v>
      </c>
      <c r="AG99" s="25">
        <v>0.4</v>
      </c>
      <c r="AH99" s="12">
        <f t="shared" si="32"/>
        <v>4.9070207534805954</v>
      </c>
      <c r="AI99" s="12">
        <f t="shared" si="51"/>
        <v>2.1012829941313704E-2</v>
      </c>
      <c r="AJ99" s="12">
        <f t="shared" si="52"/>
        <v>1.0208138808223048</v>
      </c>
      <c r="AK99" s="12">
        <f t="shared" si="53"/>
        <v>2.0813880822304842</v>
      </c>
    </row>
    <row r="100" spans="1:37" x14ac:dyDescent="0.3">
      <c r="A100">
        <f t="shared" si="33"/>
        <v>98</v>
      </c>
      <c r="B100" s="7">
        <v>43370</v>
      </c>
      <c r="C100" s="40">
        <f>VLOOKUP(B100,'Base NTN-B Princ 2019'!A:B,2,FALSE)*100</f>
        <v>2.33</v>
      </c>
      <c r="D100" s="25">
        <v>3092.8708390000002</v>
      </c>
      <c r="E100" s="25">
        <v>0</v>
      </c>
      <c r="F100" s="26">
        <f t="shared" si="27"/>
        <v>0</v>
      </c>
      <c r="G100" s="26">
        <f t="shared" si="28"/>
        <v>3092.8708390000002</v>
      </c>
      <c r="H100" s="10">
        <f t="shared" si="34"/>
        <v>4.8309856974548815E-2</v>
      </c>
      <c r="I100" s="9">
        <f t="shared" si="35"/>
        <v>1.0263959922028849</v>
      </c>
      <c r="J100" s="10">
        <f t="shared" si="36"/>
        <v>2.639599220288491</v>
      </c>
      <c r="K100" s="31">
        <f t="shared" si="37"/>
        <v>3092.8708390000002</v>
      </c>
      <c r="L100" s="33">
        <f t="shared" si="38"/>
        <v>4.8309856974548815E-2</v>
      </c>
      <c r="M100" s="32">
        <f t="shared" si="39"/>
        <v>1.0263959922028849</v>
      </c>
      <c r="N100" s="33">
        <f t="shared" si="40"/>
        <v>2.639599220288491</v>
      </c>
      <c r="O100" s="40">
        <v>1.96</v>
      </c>
      <c r="P100" s="25">
        <v>3099.7722439999998</v>
      </c>
      <c r="Q100" s="25">
        <v>0</v>
      </c>
      <c r="R100" s="26">
        <f t="shared" si="29"/>
        <v>0</v>
      </c>
      <c r="S100" s="26">
        <f t="shared" si="30"/>
        <v>3099.7722439999998</v>
      </c>
      <c r="T100" s="10">
        <f t="shared" si="41"/>
        <v>2.8807573536870912E-2</v>
      </c>
      <c r="U100" s="9">
        <f t="shared" si="42"/>
        <v>1.0286862832629737</v>
      </c>
      <c r="V100" s="10">
        <f t="shared" si="43"/>
        <v>2.8686283262973733</v>
      </c>
      <c r="W100" s="31">
        <f t="shared" si="44"/>
        <v>3099.7722439999998</v>
      </c>
      <c r="X100" s="33">
        <f t="shared" si="45"/>
        <v>2.8807573536870912E-2</v>
      </c>
      <c r="Y100" s="32">
        <f t="shared" si="46"/>
        <v>1.0286862832629737</v>
      </c>
      <c r="Z100" s="33">
        <f t="shared" si="47"/>
        <v>2.8686283262973733</v>
      </c>
      <c r="AA100" s="8">
        <v>6.39</v>
      </c>
      <c r="AB100" s="11">
        <f t="shared" si="31"/>
        <v>1.0241290290476699</v>
      </c>
      <c r="AC100" s="12">
        <f t="shared" si="48"/>
        <v>2.4582942356277115E-2</v>
      </c>
      <c r="AD100" s="11">
        <f t="shared" si="49"/>
        <v>1.0241290290476699</v>
      </c>
      <c r="AE100" s="12">
        <f t="shared" si="50"/>
        <v>2.4129029047669892</v>
      </c>
      <c r="AF100" s="25">
        <v>3137.0021860000002</v>
      </c>
      <c r="AG100" s="25">
        <v>0.4</v>
      </c>
      <c r="AH100" s="12">
        <f t="shared" si="32"/>
        <v>4.9070207534805954</v>
      </c>
      <c r="AI100" s="12">
        <f t="shared" si="51"/>
        <v>2.1012847391710388E-2</v>
      </c>
      <c r="AJ100" s="12">
        <f t="shared" si="52"/>
        <v>1.0210283828852353</v>
      </c>
      <c r="AK100" s="12">
        <f t="shared" si="53"/>
        <v>2.1028382885235342</v>
      </c>
    </row>
    <row r="101" spans="1:37" x14ac:dyDescent="0.3">
      <c r="A101">
        <f t="shared" si="33"/>
        <v>99</v>
      </c>
      <c r="B101" s="7">
        <v>43371</v>
      </c>
      <c r="C101" s="40">
        <f>VLOOKUP(B101,'Base NTN-B Princ 2019'!A:B,2,FALSE)*100</f>
        <v>2.3199999999999998</v>
      </c>
      <c r="D101" s="25">
        <v>3093.9882499999999</v>
      </c>
      <c r="E101" s="25">
        <v>0</v>
      </c>
      <c r="F101" s="26">
        <f t="shared" si="27"/>
        <v>0</v>
      </c>
      <c r="G101" s="26">
        <f t="shared" si="28"/>
        <v>3093.9882499999999</v>
      </c>
      <c r="H101" s="10">
        <f t="shared" si="34"/>
        <v>3.6128602135909738E-2</v>
      </c>
      <c r="I101" s="9">
        <f t="shared" si="35"/>
        <v>1.0267668147272468</v>
      </c>
      <c r="J101" s="10">
        <f t="shared" si="36"/>
        <v>2.6766814727246846</v>
      </c>
      <c r="K101" s="31">
        <f t="shared" si="37"/>
        <v>3093.9882499999999</v>
      </c>
      <c r="L101" s="33">
        <f t="shared" si="38"/>
        <v>3.6128602135909738E-2</v>
      </c>
      <c r="M101" s="32">
        <f t="shared" si="39"/>
        <v>1.0267668147272468</v>
      </c>
      <c r="N101" s="33">
        <f t="shared" si="40"/>
        <v>2.6766814727246846</v>
      </c>
      <c r="O101" s="40">
        <v>1.96</v>
      </c>
      <c r="P101" s="25">
        <v>3100.6620560000001</v>
      </c>
      <c r="Q101" s="25">
        <v>0</v>
      </c>
      <c r="R101" s="26">
        <f t="shared" si="29"/>
        <v>0</v>
      </c>
      <c r="S101" s="26">
        <f t="shared" si="30"/>
        <v>3100.6620560000001</v>
      </c>
      <c r="T101" s="10">
        <f t="shared" si="41"/>
        <v>2.8705721903365955E-2</v>
      </c>
      <c r="U101" s="9">
        <f t="shared" si="42"/>
        <v>1.0289815750867053</v>
      </c>
      <c r="V101" s="10">
        <f t="shared" si="43"/>
        <v>2.8981575086705291</v>
      </c>
      <c r="W101" s="31">
        <f t="shared" si="44"/>
        <v>3100.6620560000001</v>
      </c>
      <c r="X101" s="33">
        <f t="shared" si="45"/>
        <v>2.8705721903365955E-2</v>
      </c>
      <c r="Y101" s="32">
        <f t="shared" si="46"/>
        <v>1.0289815750867053</v>
      </c>
      <c r="Z101" s="33">
        <f t="shared" si="47"/>
        <v>2.8981575086705291</v>
      </c>
      <c r="AA101" s="8">
        <v>6.39</v>
      </c>
      <c r="AB101" s="11">
        <f t="shared" si="31"/>
        <v>1.0243807900965345</v>
      </c>
      <c r="AC101" s="12">
        <f t="shared" si="48"/>
        <v>2.4582942356277115E-2</v>
      </c>
      <c r="AD101" s="11">
        <f t="shared" si="49"/>
        <v>1.0243807900965345</v>
      </c>
      <c r="AE101" s="12">
        <f t="shared" si="50"/>
        <v>2.4380790096534488</v>
      </c>
      <c r="AF101" s="25">
        <v>3137.6613590000002</v>
      </c>
      <c r="AG101" s="25">
        <v>0.4</v>
      </c>
      <c r="AH101" s="12">
        <f t="shared" si="32"/>
        <v>4.9070207534805954</v>
      </c>
      <c r="AI101" s="12">
        <f t="shared" si="51"/>
        <v>2.1012832026112704E-2</v>
      </c>
      <c r="AJ101" s="12">
        <f t="shared" si="52"/>
        <v>1.02124292986427</v>
      </c>
      <c r="AK101" s="12">
        <f t="shared" si="53"/>
        <v>2.124292986427001</v>
      </c>
    </row>
    <row r="102" spans="1:37" x14ac:dyDescent="0.3">
      <c r="A102">
        <f t="shared" si="33"/>
        <v>100</v>
      </c>
      <c r="B102" s="7">
        <v>43374</v>
      </c>
      <c r="C102" s="40">
        <f>VLOOKUP(B102,'Base NTN-B Princ 2019'!A:B,2,FALSE)*100</f>
        <v>2.3199999999999998</v>
      </c>
      <c r="D102" s="25">
        <v>3094.920834</v>
      </c>
      <c r="E102" s="25">
        <v>0</v>
      </c>
      <c r="F102" s="26">
        <f t="shared" si="27"/>
        <v>0</v>
      </c>
      <c r="G102" s="26">
        <f t="shared" si="28"/>
        <v>3094.920834</v>
      </c>
      <c r="H102" s="10">
        <f t="shared" si="34"/>
        <v>3.0141808069239495E-2</v>
      </c>
      <c r="I102" s="9">
        <f t="shared" si="35"/>
        <v>1.0270763008098607</v>
      </c>
      <c r="J102" s="10">
        <f t="shared" si="36"/>
        <v>2.7076300809860676</v>
      </c>
      <c r="K102" s="31">
        <f t="shared" si="37"/>
        <v>3094.920834</v>
      </c>
      <c r="L102" s="33">
        <f t="shared" si="38"/>
        <v>3.0141808069239495E-2</v>
      </c>
      <c r="M102" s="32">
        <f t="shared" si="39"/>
        <v>1.0270763008098607</v>
      </c>
      <c r="N102" s="33">
        <f t="shared" si="40"/>
        <v>2.7076300809860676</v>
      </c>
      <c r="O102" s="40">
        <v>1.96</v>
      </c>
      <c r="P102" s="25">
        <v>3101.5521060000001</v>
      </c>
      <c r="Q102" s="25">
        <v>0</v>
      </c>
      <c r="R102" s="26">
        <f t="shared" si="29"/>
        <v>0</v>
      </c>
      <c r="S102" s="26">
        <f t="shared" si="30"/>
        <v>3101.5521060000001</v>
      </c>
      <c r="T102" s="10">
        <f t="shared" si="41"/>
        <v>2.8705159863440244E-2</v>
      </c>
      <c r="U102" s="9">
        <f t="shared" si="42"/>
        <v>1.0292769458927993</v>
      </c>
      <c r="V102" s="10">
        <f t="shared" si="43"/>
        <v>2.9276945892799278</v>
      </c>
      <c r="W102" s="31">
        <f t="shared" si="44"/>
        <v>3101.5521060000001</v>
      </c>
      <c r="X102" s="33">
        <f t="shared" si="45"/>
        <v>2.8705159863440244E-2</v>
      </c>
      <c r="Y102" s="32">
        <f t="shared" si="46"/>
        <v>1.0292769458927993</v>
      </c>
      <c r="Z102" s="33">
        <f t="shared" si="47"/>
        <v>2.9276945892799278</v>
      </c>
      <c r="AA102" s="8">
        <v>6.4</v>
      </c>
      <c r="AB102" s="11">
        <f t="shared" si="31"/>
        <v>1.0246326130356727</v>
      </c>
      <c r="AC102" s="12">
        <f t="shared" si="48"/>
        <v>2.4582942356277115E-2</v>
      </c>
      <c r="AD102" s="11">
        <f t="shared" si="49"/>
        <v>1.0246326130356727</v>
      </c>
      <c r="AE102" s="12">
        <f t="shared" si="50"/>
        <v>2.4632613035672657</v>
      </c>
      <c r="AF102" s="25">
        <v>3138.3206709999999</v>
      </c>
      <c r="AG102" s="25">
        <v>0.4</v>
      </c>
      <c r="AH102" s="12">
        <f t="shared" si="32"/>
        <v>4.9070207534805954</v>
      </c>
      <c r="AI102" s="12">
        <f t="shared" si="51"/>
        <v>2.1012847613666175E-2</v>
      </c>
      <c r="AJ102" s="12">
        <f t="shared" si="52"/>
        <v>1.0214575220848878</v>
      </c>
      <c r="AK102" s="12">
        <f t="shared" si="53"/>
        <v>2.1457522084887826</v>
      </c>
    </row>
    <row r="103" spans="1:37" x14ac:dyDescent="0.3">
      <c r="A103">
        <f t="shared" si="33"/>
        <v>101</v>
      </c>
      <c r="B103" s="7">
        <v>43375</v>
      </c>
      <c r="C103" s="40">
        <f>VLOOKUP(B103,'Base NTN-B Princ 2019'!A:B,2,FALSE)*100</f>
        <v>2.27</v>
      </c>
      <c r="D103" s="25">
        <v>3096.7671169999999</v>
      </c>
      <c r="E103" s="25">
        <v>0</v>
      </c>
      <c r="F103" s="26">
        <f t="shared" si="27"/>
        <v>0</v>
      </c>
      <c r="G103" s="26">
        <f t="shared" si="28"/>
        <v>3096.7671169999999</v>
      </c>
      <c r="H103" s="10">
        <f t="shared" si="34"/>
        <v>5.9655257727997402E-2</v>
      </c>
      <c r="I103" s="9">
        <f t="shared" si="35"/>
        <v>1.0276890058241719</v>
      </c>
      <c r="J103" s="10">
        <f t="shared" si="36"/>
        <v>2.7689005824171886</v>
      </c>
      <c r="K103" s="31">
        <f t="shared" si="37"/>
        <v>3096.7671169999999</v>
      </c>
      <c r="L103" s="33">
        <f t="shared" si="38"/>
        <v>5.9655257727997402E-2</v>
      </c>
      <c r="M103" s="32">
        <f t="shared" si="39"/>
        <v>1.0276890058241719</v>
      </c>
      <c r="N103" s="33">
        <f t="shared" si="40"/>
        <v>2.7689005824171886</v>
      </c>
      <c r="O103" s="40">
        <v>1.96</v>
      </c>
      <c r="P103" s="25">
        <v>3102.4423929999998</v>
      </c>
      <c r="Q103" s="25">
        <v>0</v>
      </c>
      <c r="R103" s="26">
        <f t="shared" si="29"/>
        <v>0</v>
      </c>
      <c r="S103" s="26">
        <f t="shared" si="30"/>
        <v>3102.4423929999998</v>
      </c>
      <c r="T103" s="10">
        <f t="shared" si="41"/>
        <v>2.8704563701431596E-2</v>
      </c>
      <c r="U103" s="9">
        <f t="shared" si="42"/>
        <v>1.0295723953493972</v>
      </c>
      <c r="V103" s="10">
        <f t="shared" si="43"/>
        <v>2.9572395349397151</v>
      </c>
      <c r="W103" s="31">
        <f t="shared" si="44"/>
        <v>3102.4423929999998</v>
      </c>
      <c r="X103" s="33">
        <f t="shared" si="45"/>
        <v>2.8704563701431596E-2</v>
      </c>
      <c r="Y103" s="32">
        <f t="shared" si="46"/>
        <v>1.0295723953493972</v>
      </c>
      <c r="Z103" s="33">
        <f t="shared" si="47"/>
        <v>2.9572395349397151</v>
      </c>
      <c r="AA103" s="8">
        <v>6.4</v>
      </c>
      <c r="AB103" s="11">
        <f t="shared" si="31"/>
        <v>1.0248848801353614</v>
      </c>
      <c r="AC103" s="12">
        <f t="shared" si="48"/>
        <v>2.4620248904749786E-2</v>
      </c>
      <c r="AD103" s="11">
        <f t="shared" si="49"/>
        <v>1.0248848801353614</v>
      </c>
      <c r="AE103" s="12">
        <f t="shared" si="50"/>
        <v>2.4884880135361387</v>
      </c>
      <c r="AF103" s="25">
        <v>3138.9801219999999</v>
      </c>
      <c r="AG103" s="25">
        <v>0.4</v>
      </c>
      <c r="AH103" s="12">
        <f t="shared" si="32"/>
        <v>4.9070207534805954</v>
      </c>
      <c r="AI103" s="12">
        <f t="shared" si="51"/>
        <v>2.1012862264013776E-2</v>
      </c>
      <c r="AJ103" s="12">
        <f t="shared" si="52"/>
        <v>1.021672159547089</v>
      </c>
      <c r="AK103" s="12">
        <f t="shared" si="53"/>
        <v>2.1672159547089009</v>
      </c>
    </row>
    <row r="104" spans="1:37" x14ac:dyDescent="0.3">
      <c r="A104">
        <f t="shared" si="33"/>
        <v>102</v>
      </c>
      <c r="B104" s="7">
        <v>43376</v>
      </c>
      <c r="C104" s="40">
        <f>VLOOKUP(B104,'Base NTN-B Princ 2019'!A:B,2,FALSE)*100</f>
        <v>2.25</v>
      </c>
      <c r="D104" s="25">
        <v>3098.0551829999999</v>
      </c>
      <c r="E104" s="25">
        <v>0</v>
      </c>
      <c r="F104" s="26">
        <f t="shared" si="27"/>
        <v>0</v>
      </c>
      <c r="G104" s="26">
        <f t="shared" si="28"/>
        <v>3098.0551829999999</v>
      </c>
      <c r="H104" s="10">
        <f t="shared" si="34"/>
        <v>4.1593892964342238E-2</v>
      </c>
      <c r="I104" s="9">
        <f t="shared" si="35"/>
        <v>1.0281164616892606</v>
      </c>
      <c r="J104" s="10">
        <f t="shared" si="36"/>
        <v>2.811646168926063</v>
      </c>
      <c r="K104" s="31">
        <f t="shared" si="37"/>
        <v>3098.0551829999999</v>
      </c>
      <c r="L104" s="33">
        <f t="shared" si="38"/>
        <v>4.1593892964342238E-2</v>
      </c>
      <c r="M104" s="32">
        <f t="shared" si="39"/>
        <v>1.0281164616892606</v>
      </c>
      <c r="N104" s="33">
        <f t="shared" si="40"/>
        <v>2.811646168926063</v>
      </c>
      <c r="O104" s="40">
        <v>1.96</v>
      </c>
      <c r="P104" s="25">
        <v>3103.3329170000002</v>
      </c>
      <c r="Q104" s="25">
        <v>0</v>
      </c>
      <c r="R104" s="26">
        <f t="shared" si="29"/>
        <v>0</v>
      </c>
      <c r="S104" s="26">
        <f t="shared" si="30"/>
        <v>3103.3329170000002</v>
      </c>
      <c r="T104" s="10">
        <f t="shared" si="41"/>
        <v>2.8703965688769983E-2</v>
      </c>
      <c r="U104" s="9">
        <f t="shared" si="42"/>
        <v>1.0298679234564994</v>
      </c>
      <c r="V104" s="10">
        <f t="shared" si="43"/>
        <v>2.9867923456499357</v>
      </c>
      <c r="W104" s="31">
        <f t="shared" si="44"/>
        <v>3103.3329170000002</v>
      </c>
      <c r="X104" s="33">
        <f t="shared" si="45"/>
        <v>2.8703965688769983E-2</v>
      </c>
      <c r="Y104" s="32">
        <f t="shared" si="46"/>
        <v>1.0298679234564994</v>
      </c>
      <c r="Z104" s="33">
        <f t="shared" si="47"/>
        <v>2.9867923456499357</v>
      </c>
      <c r="AA104" s="8">
        <v>6.4</v>
      </c>
      <c r="AB104" s="11">
        <f t="shared" si="31"/>
        <v>1.0251372093438378</v>
      </c>
      <c r="AC104" s="12">
        <f t="shared" si="48"/>
        <v>2.4620248904749786E-2</v>
      </c>
      <c r="AD104" s="11">
        <f t="shared" si="49"/>
        <v>1.0251372093438378</v>
      </c>
      <c r="AE104" s="12">
        <f t="shared" si="50"/>
        <v>2.5137209343837785</v>
      </c>
      <c r="AF104" s="25">
        <v>3139.6397109999998</v>
      </c>
      <c r="AG104" s="25">
        <v>0.4</v>
      </c>
      <c r="AH104" s="12">
        <f t="shared" si="32"/>
        <v>4.9070207534805954</v>
      </c>
      <c r="AI104" s="12">
        <f t="shared" si="51"/>
        <v>2.1012844120193996E-2</v>
      </c>
      <c r="AJ104" s="12">
        <f t="shared" si="52"/>
        <v>1.0218868419253941</v>
      </c>
      <c r="AK104" s="12">
        <f t="shared" si="53"/>
        <v>2.188684192539414</v>
      </c>
    </row>
    <row r="105" spans="1:37" x14ac:dyDescent="0.3">
      <c r="A105">
        <f t="shared" si="33"/>
        <v>103</v>
      </c>
      <c r="B105" s="7">
        <v>43377</v>
      </c>
      <c r="C105" s="40">
        <f>VLOOKUP(B105,'Base NTN-B Princ 2019'!A:B,2,FALSE)*100</f>
        <v>2.23</v>
      </c>
      <c r="D105" s="25">
        <v>3099.3405130000001</v>
      </c>
      <c r="E105" s="25">
        <v>0</v>
      </c>
      <c r="F105" s="26">
        <f t="shared" si="27"/>
        <v>0</v>
      </c>
      <c r="G105" s="26">
        <f t="shared" si="28"/>
        <v>3099.3405130000001</v>
      </c>
      <c r="H105" s="10">
        <f t="shared" si="34"/>
        <v>4.1488286169122368E-2</v>
      </c>
      <c r="I105" s="9">
        <f t="shared" si="35"/>
        <v>1.0285430095890382</v>
      </c>
      <c r="J105" s="10">
        <f t="shared" si="36"/>
        <v>2.8543009589038215</v>
      </c>
      <c r="K105" s="31">
        <f t="shared" si="37"/>
        <v>3099.3405130000001</v>
      </c>
      <c r="L105" s="33">
        <f t="shared" si="38"/>
        <v>4.1488286169122368E-2</v>
      </c>
      <c r="M105" s="32">
        <f t="shared" si="39"/>
        <v>1.0285430095890382</v>
      </c>
      <c r="N105" s="33">
        <f t="shared" si="40"/>
        <v>2.8543009589038215</v>
      </c>
      <c r="O105" s="40">
        <v>1.96</v>
      </c>
      <c r="P105" s="25">
        <v>3104.2236790000002</v>
      </c>
      <c r="Q105" s="25">
        <v>0</v>
      </c>
      <c r="R105" s="26">
        <f t="shared" si="29"/>
        <v>0</v>
      </c>
      <c r="S105" s="26">
        <f t="shared" si="30"/>
        <v>3104.2236790000002</v>
      </c>
      <c r="T105" s="10">
        <f t="shared" si="41"/>
        <v>2.8703398050544671E-2</v>
      </c>
      <c r="U105" s="9">
        <f t="shared" si="42"/>
        <v>1.030163530545964</v>
      </c>
      <c r="V105" s="10">
        <f t="shared" si="43"/>
        <v>3.016353054596399</v>
      </c>
      <c r="W105" s="31">
        <f t="shared" si="44"/>
        <v>3104.2236790000002</v>
      </c>
      <c r="X105" s="33">
        <f t="shared" si="45"/>
        <v>2.8703398050544671E-2</v>
      </c>
      <c r="Y105" s="32">
        <f t="shared" si="46"/>
        <v>1.030163530545964</v>
      </c>
      <c r="Z105" s="33">
        <f t="shared" si="47"/>
        <v>3.016353054596399</v>
      </c>
      <c r="AA105" s="8">
        <v>6.4</v>
      </c>
      <c r="AB105" s="11">
        <f t="shared" si="31"/>
        <v>1.0253896006763934</v>
      </c>
      <c r="AC105" s="12">
        <f t="shared" si="48"/>
        <v>2.4620248904749786E-2</v>
      </c>
      <c r="AD105" s="11">
        <f t="shared" si="49"/>
        <v>1.0253896006763934</v>
      </c>
      <c r="AE105" s="12">
        <f t="shared" si="50"/>
        <v>2.5389600676393398</v>
      </c>
      <c r="AF105" s="25">
        <v>3140.2994389999999</v>
      </c>
      <c r="AG105" s="25">
        <v>0.4</v>
      </c>
      <c r="AH105" s="12">
        <f t="shared" si="32"/>
        <v>4.9070207534805954</v>
      </c>
      <c r="AI105" s="12">
        <f t="shared" si="51"/>
        <v>2.101285691120669E-2</v>
      </c>
      <c r="AJ105" s="12">
        <f t="shared" si="52"/>
        <v>1.0221015695452824</v>
      </c>
      <c r="AK105" s="12">
        <f t="shared" si="53"/>
        <v>2.2101569545282418</v>
      </c>
    </row>
    <row r="106" spans="1:37" x14ac:dyDescent="0.3">
      <c r="A106">
        <f t="shared" si="33"/>
        <v>104</v>
      </c>
      <c r="B106" s="7">
        <v>43378</v>
      </c>
      <c r="C106" s="40">
        <f>VLOOKUP(B106,'Base NTN-B Princ 2019'!A:B,2,FALSE)*100</f>
        <v>2.2000000000000002</v>
      </c>
      <c r="D106" s="25">
        <v>3102.6218389999999</v>
      </c>
      <c r="E106" s="25">
        <v>0</v>
      </c>
      <c r="F106" s="26">
        <f t="shared" si="27"/>
        <v>0</v>
      </c>
      <c r="G106" s="26">
        <f t="shared" si="28"/>
        <v>3102.6218389999999</v>
      </c>
      <c r="H106" s="10">
        <f t="shared" si="34"/>
        <v>0.10587174872320748</v>
      </c>
      <c r="I106" s="9">
        <f t="shared" si="35"/>
        <v>1.0296319460596604</v>
      </c>
      <c r="J106" s="10">
        <f t="shared" si="36"/>
        <v>2.9631946059660352</v>
      </c>
      <c r="K106" s="31">
        <f t="shared" si="37"/>
        <v>3102.6218389999999</v>
      </c>
      <c r="L106" s="33">
        <f t="shared" si="38"/>
        <v>0.10587174872320748</v>
      </c>
      <c r="M106" s="32">
        <f t="shared" si="39"/>
        <v>1.0296319460596604</v>
      </c>
      <c r="N106" s="33">
        <f t="shared" si="40"/>
        <v>2.9631946059660352</v>
      </c>
      <c r="O106" s="40">
        <v>1.96</v>
      </c>
      <c r="P106" s="25">
        <v>3106.9369069999998</v>
      </c>
      <c r="Q106" s="25">
        <v>0</v>
      </c>
      <c r="R106" s="26">
        <f t="shared" si="29"/>
        <v>0</v>
      </c>
      <c r="S106" s="26">
        <f t="shared" si="30"/>
        <v>3106.9369069999998</v>
      </c>
      <c r="T106" s="10">
        <f t="shared" si="41"/>
        <v>8.7404397381374288E-2</v>
      </c>
      <c r="U106" s="9">
        <f t="shared" si="42"/>
        <v>1.0310639387718803</v>
      </c>
      <c r="V106" s="10">
        <f t="shared" si="43"/>
        <v>3.1063938771880295</v>
      </c>
      <c r="W106" s="31">
        <f t="shared" si="44"/>
        <v>3106.9369069999998</v>
      </c>
      <c r="X106" s="33">
        <f t="shared" si="45"/>
        <v>8.7404397381374288E-2</v>
      </c>
      <c r="Y106" s="32">
        <f t="shared" si="46"/>
        <v>1.0310639387718803</v>
      </c>
      <c r="Z106" s="33">
        <f t="shared" si="47"/>
        <v>3.1063938771880295</v>
      </c>
      <c r="AA106" s="8">
        <v>6.4</v>
      </c>
      <c r="AB106" s="11">
        <f t="shared" si="31"/>
        <v>1.0256420541483233</v>
      </c>
      <c r="AC106" s="12">
        <f t="shared" si="48"/>
        <v>2.4620248904749786E-2</v>
      </c>
      <c r="AD106" s="11">
        <f t="shared" si="49"/>
        <v>1.0256420541483233</v>
      </c>
      <c r="AE106" s="12">
        <f t="shared" si="50"/>
        <v>2.5642054148323323</v>
      </c>
      <c r="AF106" s="25">
        <v>3142.8025699999998</v>
      </c>
      <c r="AG106" s="25">
        <v>0.48</v>
      </c>
      <c r="AH106" s="12">
        <f t="shared" si="32"/>
        <v>5.9145235035986454</v>
      </c>
      <c r="AI106" s="12">
        <f t="shared" si="51"/>
        <v>7.9709946411887778E-2</v>
      </c>
      <c r="AJ106" s="12">
        <f t="shared" si="52"/>
        <v>1.0229162861586421</v>
      </c>
      <c r="AK106" s="12">
        <f t="shared" si="53"/>
        <v>2.2916286158642052</v>
      </c>
    </row>
    <row r="107" spans="1:37" x14ac:dyDescent="0.3">
      <c r="A107">
        <f t="shared" si="33"/>
        <v>105</v>
      </c>
      <c r="B107" s="7">
        <v>43381</v>
      </c>
      <c r="C107" s="40">
        <f>VLOOKUP(B107,'Base NTN-B Princ 2019'!A:B,2,FALSE)*100</f>
        <v>2.12</v>
      </c>
      <c r="D107" s="25">
        <v>3105.0982319999998</v>
      </c>
      <c r="E107" s="25">
        <v>0</v>
      </c>
      <c r="F107" s="26">
        <f t="shared" si="27"/>
        <v>0</v>
      </c>
      <c r="G107" s="26">
        <f t="shared" si="28"/>
        <v>3105.0982319999998</v>
      </c>
      <c r="H107" s="10">
        <f t="shared" si="34"/>
        <v>7.9816140300170701E-2</v>
      </c>
      <c r="I107" s="9">
        <f t="shared" si="35"/>
        <v>1.0304537585383027</v>
      </c>
      <c r="J107" s="10">
        <f t="shared" si="36"/>
        <v>3.0453758538302678</v>
      </c>
      <c r="K107" s="31">
        <f t="shared" si="37"/>
        <v>3105.0982319999998</v>
      </c>
      <c r="L107" s="33">
        <f t="shared" si="38"/>
        <v>7.9816140300170701E-2</v>
      </c>
      <c r="M107" s="32">
        <f t="shared" si="39"/>
        <v>1.0304537585383027</v>
      </c>
      <c r="N107" s="33">
        <f t="shared" si="40"/>
        <v>3.0453758538302678</v>
      </c>
      <c r="O107" s="40">
        <v>1.96</v>
      </c>
      <c r="P107" s="25">
        <v>3107.9589030000002</v>
      </c>
      <c r="Q107" s="25">
        <v>0</v>
      </c>
      <c r="R107" s="26">
        <f t="shared" si="29"/>
        <v>0</v>
      </c>
      <c r="S107" s="26">
        <f t="shared" si="30"/>
        <v>3107.9589030000002</v>
      </c>
      <c r="T107" s="10">
        <f t="shared" si="41"/>
        <v>3.2894005594319431E-2</v>
      </c>
      <c r="U107" s="9">
        <f t="shared" si="42"/>
        <v>1.0314030970015808</v>
      </c>
      <c r="V107" s="10">
        <f t="shared" si="43"/>
        <v>3.1403097001580837</v>
      </c>
      <c r="W107" s="31">
        <f t="shared" si="44"/>
        <v>3107.9589030000002</v>
      </c>
      <c r="X107" s="33">
        <f t="shared" si="45"/>
        <v>3.2894005594319431E-2</v>
      </c>
      <c r="Y107" s="32">
        <f t="shared" si="46"/>
        <v>1.0314030970015808</v>
      </c>
      <c r="Z107" s="33">
        <f t="shared" si="47"/>
        <v>3.1403097001580837</v>
      </c>
      <c r="AA107" s="8">
        <v>6.4</v>
      </c>
      <c r="AB107" s="11">
        <f t="shared" si="31"/>
        <v>1.0258945697749264</v>
      </c>
      <c r="AC107" s="12">
        <f t="shared" si="48"/>
        <v>2.4620248904749786E-2</v>
      </c>
      <c r="AD107" s="11">
        <f t="shared" si="49"/>
        <v>1.0258945697749264</v>
      </c>
      <c r="AE107" s="12">
        <f t="shared" si="50"/>
        <v>2.5894569774926435</v>
      </c>
      <c r="AF107" s="25">
        <v>3143.594693</v>
      </c>
      <c r="AG107" s="25">
        <v>0.48</v>
      </c>
      <c r="AH107" s="12">
        <f t="shared" si="32"/>
        <v>5.9145235035986454</v>
      </c>
      <c r="AI107" s="12">
        <f t="shared" si="51"/>
        <v>2.5204351287011484E-2</v>
      </c>
      <c r="AJ107" s="12">
        <f t="shared" si="52"/>
        <v>1.0231741055727774</v>
      </c>
      <c r="AK107" s="12">
        <f t="shared" si="53"/>
        <v>2.3174105572777437</v>
      </c>
    </row>
    <row r="108" spans="1:37" x14ac:dyDescent="0.3">
      <c r="A108">
        <f t="shared" si="33"/>
        <v>106</v>
      </c>
      <c r="B108" s="7">
        <v>43382</v>
      </c>
      <c r="C108" s="40">
        <f>VLOOKUP(B108,'Base NTN-B Princ 2019'!A:B,2,FALSE)*100</f>
        <v>2.08</v>
      </c>
      <c r="D108" s="25">
        <v>3106.849322</v>
      </c>
      <c r="E108" s="25">
        <v>0</v>
      </c>
      <c r="F108" s="26">
        <f t="shared" si="27"/>
        <v>0</v>
      </c>
      <c r="G108" s="26">
        <f t="shared" si="28"/>
        <v>3106.849322</v>
      </c>
      <c r="H108" s="10">
        <f t="shared" si="34"/>
        <v>5.639402908268476E-2</v>
      </c>
      <c r="I108" s="9">
        <f t="shared" si="35"/>
        <v>1.0310348729305765</v>
      </c>
      <c r="J108" s="10">
        <f t="shared" si="36"/>
        <v>3.1034872930576496</v>
      </c>
      <c r="K108" s="31">
        <f t="shared" si="37"/>
        <v>3106.849322</v>
      </c>
      <c r="L108" s="33">
        <f t="shared" si="38"/>
        <v>5.639402908268476E-2</v>
      </c>
      <c r="M108" s="32">
        <f t="shared" si="39"/>
        <v>1.0310348729305765</v>
      </c>
      <c r="N108" s="33">
        <f t="shared" si="40"/>
        <v>3.1034872930576496</v>
      </c>
      <c r="O108" s="40">
        <v>1.96</v>
      </c>
      <c r="P108" s="25">
        <v>3108.9843609999998</v>
      </c>
      <c r="Q108" s="25">
        <v>0</v>
      </c>
      <c r="R108" s="26">
        <f t="shared" si="29"/>
        <v>0</v>
      </c>
      <c r="S108" s="26">
        <f t="shared" si="30"/>
        <v>3108.9843609999998</v>
      </c>
      <c r="T108" s="10">
        <f t="shared" si="41"/>
        <v>3.2994580430578679E-2</v>
      </c>
      <c r="U108" s="9">
        <f t="shared" si="42"/>
        <v>1.0317434041259845</v>
      </c>
      <c r="V108" s="10">
        <f t="shared" si="43"/>
        <v>3.1743404125984531</v>
      </c>
      <c r="W108" s="31">
        <f t="shared" si="44"/>
        <v>3108.9843609999998</v>
      </c>
      <c r="X108" s="33">
        <f t="shared" si="45"/>
        <v>3.2994580430578679E-2</v>
      </c>
      <c r="Y108" s="32">
        <f t="shared" si="46"/>
        <v>1.0317434041259845</v>
      </c>
      <c r="Z108" s="33">
        <f t="shared" si="47"/>
        <v>3.1743404125984531</v>
      </c>
      <c r="AA108" s="8">
        <v>6.4</v>
      </c>
      <c r="AB108" s="11">
        <f t="shared" si="31"/>
        <v>1.0261471475715054</v>
      </c>
      <c r="AC108" s="12">
        <f t="shared" si="48"/>
        <v>2.4620248904749786E-2</v>
      </c>
      <c r="AD108" s="11">
        <f t="shared" si="49"/>
        <v>1.0261471475715054</v>
      </c>
      <c r="AE108" s="12">
        <f t="shared" si="50"/>
        <v>2.614714757150538</v>
      </c>
      <c r="AF108" s="25">
        <v>3144.3870149999998</v>
      </c>
      <c r="AG108" s="25">
        <v>0.48</v>
      </c>
      <c r="AH108" s="12">
        <f t="shared" si="32"/>
        <v>5.9145235035986454</v>
      </c>
      <c r="AI108" s="12">
        <f t="shared" si="51"/>
        <v>2.5204330627093263E-2</v>
      </c>
      <c r="AJ108" s="12">
        <f t="shared" si="52"/>
        <v>1.0234319897572368</v>
      </c>
      <c r="AK108" s="12">
        <f t="shared" si="53"/>
        <v>2.3431989757236815</v>
      </c>
    </row>
    <row r="109" spans="1:37" x14ac:dyDescent="0.3">
      <c r="A109">
        <f t="shared" si="33"/>
        <v>107</v>
      </c>
      <c r="B109" s="7">
        <v>43383</v>
      </c>
      <c r="C109" s="40">
        <f>VLOOKUP(B109,'Base NTN-B Princ 2019'!A:B,2,FALSE)*100</f>
        <v>2.0499999999999998</v>
      </c>
      <c r="D109" s="25">
        <v>3108.4155340000002</v>
      </c>
      <c r="E109" s="25">
        <v>0</v>
      </c>
      <c r="F109" s="26">
        <f t="shared" si="27"/>
        <v>0</v>
      </c>
      <c r="G109" s="26">
        <f t="shared" si="28"/>
        <v>3108.4155340000002</v>
      </c>
      <c r="H109" s="10">
        <f t="shared" si="34"/>
        <v>5.0411585425447214E-2</v>
      </c>
      <c r="I109" s="9">
        <f t="shared" si="35"/>
        <v>1.03155463395631</v>
      </c>
      <c r="J109" s="10">
        <f t="shared" si="36"/>
        <v>3.1554633956309974</v>
      </c>
      <c r="K109" s="31">
        <f t="shared" si="37"/>
        <v>3108.4155340000002</v>
      </c>
      <c r="L109" s="33">
        <f t="shared" si="38"/>
        <v>5.0411585425447214E-2</v>
      </c>
      <c r="M109" s="32">
        <f t="shared" si="39"/>
        <v>1.03155463395631</v>
      </c>
      <c r="N109" s="33">
        <f t="shared" si="40"/>
        <v>3.1554633956309974</v>
      </c>
      <c r="O109" s="40">
        <v>1.96</v>
      </c>
      <c r="P109" s="25">
        <v>3110.0069950000002</v>
      </c>
      <c r="Q109" s="25">
        <v>0</v>
      </c>
      <c r="R109" s="26">
        <f t="shared" si="29"/>
        <v>0</v>
      </c>
      <c r="S109" s="26">
        <f t="shared" si="30"/>
        <v>3110.0069950000002</v>
      </c>
      <c r="T109" s="10">
        <f t="shared" si="41"/>
        <v>3.2892864075750872E-2</v>
      </c>
      <c r="U109" s="9">
        <f t="shared" si="42"/>
        <v>1.0320827740815142</v>
      </c>
      <c r="V109" s="10">
        <f t="shared" si="43"/>
        <v>3.2082774081514165</v>
      </c>
      <c r="W109" s="31">
        <f t="shared" si="44"/>
        <v>3110.0069950000002</v>
      </c>
      <c r="X109" s="33">
        <f t="shared" si="45"/>
        <v>3.2892864075750872E-2</v>
      </c>
      <c r="Y109" s="32">
        <f t="shared" si="46"/>
        <v>1.0320827740815142</v>
      </c>
      <c r="Z109" s="33">
        <f t="shared" si="47"/>
        <v>3.2082774081514165</v>
      </c>
      <c r="AA109" s="8">
        <v>6.4</v>
      </c>
      <c r="AB109" s="11">
        <f t="shared" si="31"/>
        <v>1.0263997875533666</v>
      </c>
      <c r="AC109" s="12">
        <f t="shared" si="48"/>
        <v>2.4620248904749786E-2</v>
      </c>
      <c r="AD109" s="11">
        <f t="shared" si="49"/>
        <v>1.0263997875533666</v>
      </c>
      <c r="AE109" s="12">
        <f t="shared" si="50"/>
        <v>2.6399787553366583</v>
      </c>
      <c r="AF109" s="25">
        <v>3145.1795379999999</v>
      </c>
      <c r="AG109" s="25">
        <v>0.48</v>
      </c>
      <c r="AH109" s="12">
        <f t="shared" si="32"/>
        <v>5.9145235035986454</v>
      </c>
      <c r="AI109" s="12">
        <f t="shared" si="51"/>
        <v>2.5204371987896934E-2</v>
      </c>
      <c r="AJ109" s="12">
        <f t="shared" si="52"/>
        <v>1.0236899393629784</v>
      </c>
      <c r="AK109" s="12">
        <f t="shared" si="53"/>
        <v>2.3689939362978363</v>
      </c>
    </row>
    <row r="110" spans="1:37" x14ac:dyDescent="0.3">
      <c r="A110">
        <f t="shared" si="33"/>
        <v>108</v>
      </c>
      <c r="B110" s="7">
        <v>43384</v>
      </c>
      <c r="C110" s="40">
        <f>VLOOKUP(B110,'Base NTN-B Princ 2019'!A:B,2,FALSE)*100</f>
        <v>2.04</v>
      </c>
      <c r="D110" s="25">
        <v>3109.6268420000001</v>
      </c>
      <c r="E110" s="25">
        <v>0</v>
      </c>
      <c r="F110" s="26">
        <f t="shared" si="27"/>
        <v>0</v>
      </c>
      <c r="G110" s="26">
        <f t="shared" si="28"/>
        <v>3109.6268420000001</v>
      </c>
      <c r="H110" s="10">
        <f t="shared" si="34"/>
        <v>3.8968663833727213E-2</v>
      </c>
      <c r="I110" s="9">
        <f t="shared" si="35"/>
        <v>1.0319566170138776</v>
      </c>
      <c r="J110" s="10">
        <f t="shared" si="36"/>
        <v>3.1956617013877642</v>
      </c>
      <c r="K110" s="31">
        <f t="shared" si="37"/>
        <v>3109.6268420000001</v>
      </c>
      <c r="L110" s="33">
        <f t="shared" si="38"/>
        <v>3.8968663833727213E-2</v>
      </c>
      <c r="M110" s="32">
        <f t="shared" si="39"/>
        <v>1.0319566170138776</v>
      </c>
      <c r="N110" s="33">
        <f t="shared" si="40"/>
        <v>3.1956617013877642</v>
      </c>
      <c r="O110" s="40">
        <v>1.96</v>
      </c>
      <c r="P110" s="25">
        <v>3111.0299460000001</v>
      </c>
      <c r="Q110" s="25">
        <v>0</v>
      </c>
      <c r="R110" s="26">
        <f t="shared" si="29"/>
        <v>0</v>
      </c>
      <c r="S110" s="26">
        <f t="shared" si="30"/>
        <v>3111.0299460000001</v>
      </c>
      <c r="T110" s="10">
        <f t="shared" si="41"/>
        <v>3.289224113143252E-2</v>
      </c>
      <c r="U110" s="9">
        <f t="shared" si="42"/>
        <v>1.0324222492362409</v>
      </c>
      <c r="V110" s="10">
        <f t="shared" si="43"/>
        <v>3.242224923624093</v>
      </c>
      <c r="W110" s="31">
        <f t="shared" si="44"/>
        <v>3111.0299460000001</v>
      </c>
      <c r="X110" s="33">
        <f t="shared" si="45"/>
        <v>3.289224113143252E-2</v>
      </c>
      <c r="Y110" s="32">
        <f t="shared" si="46"/>
        <v>1.0324222492362409</v>
      </c>
      <c r="Z110" s="33">
        <f t="shared" si="47"/>
        <v>3.242224923624093</v>
      </c>
      <c r="AA110" s="8">
        <v>6.4</v>
      </c>
      <c r="AB110" s="11">
        <f t="shared" si="31"/>
        <v>1.02665248973582</v>
      </c>
      <c r="AC110" s="12">
        <f t="shared" si="48"/>
        <v>2.4620248904749786E-2</v>
      </c>
      <c r="AD110" s="11">
        <f t="shared" si="49"/>
        <v>1.02665248973582</v>
      </c>
      <c r="AE110" s="12">
        <f t="shared" si="50"/>
        <v>2.6652489735820017</v>
      </c>
      <c r="AF110" s="25">
        <v>3145.97226</v>
      </c>
      <c r="AG110" s="25">
        <v>0.48</v>
      </c>
      <c r="AH110" s="12">
        <f t="shared" si="32"/>
        <v>5.9145235035986454</v>
      </c>
      <c r="AI110" s="12">
        <f t="shared" si="51"/>
        <v>2.5204348127738641E-2</v>
      </c>
      <c r="AJ110" s="12">
        <f t="shared" si="52"/>
        <v>1.0239479537390441</v>
      </c>
      <c r="AK110" s="12">
        <f t="shared" si="53"/>
        <v>2.3947953739044125</v>
      </c>
    </row>
    <row r="111" spans="1:37" x14ac:dyDescent="0.3">
      <c r="A111">
        <f t="shared" si="33"/>
        <v>109</v>
      </c>
      <c r="B111" s="7">
        <v>43388</v>
      </c>
      <c r="C111" s="40">
        <f>VLOOKUP(B111,'Base NTN-B Princ 2019'!A:B,2,FALSE)*100</f>
        <v>2.08</v>
      </c>
      <c r="D111" s="25">
        <v>3109.9637640000001</v>
      </c>
      <c r="E111" s="25">
        <v>0</v>
      </c>
      <c r="F111" s="26">
        <f t="shared" si="27"/>
        <v>0</v>
      </c>
      <c r="G111" s="26">
        <f t="shared" si="28"/>
        <v>3109.9637640000001</v>
      </c>
      <c r="H111" s="10">
        <f t="shared" si="34"/>
        <v>1.0834804853399049E-2</v>
      </c>
      <c r="I111" s="9">
        <f t="shared" si="35"/>
        <v>1.0320684274995029</v>
      </c>
      <c r="J111" s="10">
        <f t="shared" si="36"/>
        <v>3.2068427499502894</v>
      </c>
      <c r="K111" s="31">
        <f t="shared" si="37"/>
        <v>3109.9637640000001</v>
      </c>
      <c r="L111" s="33">
        <f t="shared" si="38"/>
        <v>1.0834804853399049E-2</v>
      </c>
      <c r="M111" s="32">
        <f t="shared" si="39"/>
        <v>1.0320684274995029</v>
      </c>
      <c r="N111" s="33">
        <f t="shared" si="40"/>
        <v>3.2068427499502894</v>
      </c>
      <c r="O111" s="40">
        <v>1.96</v>
      </c>
      <c r="P111" s="25">
        <v>3112.0532159999998</v>
      </c>
      <c r="Q111" s="25">
        <v>0</v>
      </c>
      <c r="R111" s="26">
        <f t="shared" si="29"/>
        <v>0</v>
      </c>
      <c r="S111" s="26">
        <f t="shared" si="30"/>
        <v>3112.0532159999998</v>
      </c>
      <c r="T111" s="10">
        <f t="shared" si="41"/>
        <v>3.2891679532531803E-2</v>
      </c>
      <c r="U111" s="9">
        <f t="shared" si="42"/>
        <v>1.0327618302538824</v>
      </c>
      <c r="V111" s="10">
        <f t="shared" si="43"/>
        <v>3.2761830253882351</v>
      </c>
      <c r="W111" s="31">
        <f t="shared" si="44"/>
        <v>3112.0532159999998</v>
      </c>
      <c r="X111" s="33">
        <f t="shared" si="45"/>
        <v>3.2891679532531803E-2</v>
      </c>
      <c r="Y111" s="32">
        <f t="shared" si="46"/>
        <v>1.0327618302538824</v>
      </c>
      <c r="Z111" s="33">
        <f t="shared" si="47"/>
        <v>3.2761830253882351</v>
      </c>
      <c r="AA111" s="8">
        <v>6.4</v>
      </c>
      <c r="AB111" s="11">
        <f t="shared" si="31"/>
        <v>1.0269052541341799</v>
      </c>
      <c r="AC111" s="12">
        <f t="shared" si="48"/>
        <v>2.4620248904749786E-2</v>
      </c>
      <c r="AD111" s="11">
        <f t="shared" si="49"/>
        <v>1.0269052541341799</v>
      </c>
      <c r="AE111" s="12">
        <f t="shared" si="50"/>
        <v>2.6905254134179879</v>
      </c>
      <c r="AF111" s="25">
        <v>3146.765183</v>
      </c>
      <c r="AG111" s="25">
        <v>0.48</v>
      </c>
      <c r="AH111" s="12">
        <f t="shared" si="32"/>
        <v>5.9145235035986454</v>
      </c>
      <c r="AI111" s="12">
        <f t="shared" si="51"/>
        <v>2.5204386258637079E-2</v>
      </c>
      <c r="AJ111" s="12">
        <f t="shared" si="52"/>
        <v>1.0242060335363918</v>
      </c>
      <c r="AK111" s="12">
        <f t="shared" si="53"/>
        <v>2.4206033536391836</v>
      </c>
    </row>
    <row r="112" spans="1:37" x14ac:dyDescent="0.3">
      <c r="A112">
        <f t="shared" si="33"/>
        <v>110</v>
      </c>
      <c r="B112" s="7">
        <v>43389</v>
      </c>
      <c r="C112" s="40">
        <f>VLOOKUP(B112,'Base NTN-B Princ 2019'!A:B,2,FALSE)*100</f>
        <v>2.0699999999999998</v>
      </c>
      <c r="D112" s="25">
        <v>3111.0797299999999</v>
      </c>
      <c r="E112" s="25">
        <v>0</v>
      </c>
      <c r="F112" s="26">
        <f t="shared" si="27"/>
        <v>0</v>
      </c>
      <c r="G112" s="26">
        <f t="shared" si="28"/>
        <v>3111.0797299999999</v>
      </c>
      <c r="H112" s="10">
        <f t="shared" si="34"/>
        <v>3.5883569220906963E-2</v>
      </c>
      <c r="I112" s="9">
        <f t="shared" si="35"/>
        <v>1.0324387704880917</v>
      </c>
      <c r="J112" s="10">
        <f t="shared" si="36"/>
        <v>3.2438770488091739</v>
      </c>
      <c r="K112" s="31">
        <f t="shared" si="37"/>
        <v>3111.0797299999999</v>
      </c>
      <c r="L112" s="33">
        <f t="shared" si="38"/>
        <v>3.5883569220906963E-2</v>
      </c>
      <c r="M112" s="32">
        <f t="shared" si="39"/>
        <v>1.0324387704880917</v>
      </c>
      <c r="N112" s="33">
        <f t="shared" si="40"/>
        <v>3.2438770488091739</v>
      </c>
      <c r="O112" s="40">
        <v>1.96</v>
      </c>
      <c r="P112" s="25">
        <v>3112.9839459999998</v>
      </c>
      <c r="Q112" s="25">
        <v>0</v>
      </c>
      <c r="R112" s="26">
        <f t="shared" si="29"/>
        <v>0</v>
      </c>
      <c r="S112" s="26">
        <f t="shared" si="30"/>
        <v>3112.9839459999998</v>
      </c>
      <c r="T112" s="10">
        <f t="shared" si="41"/>
        <v>2.9907264927686583E-2</v>
      </c>
      <c r="U112" s="9">
        <f t="shared" si="42"/>
        <v>1.0330707010705285</v>
      </c>
      <c r="V112" s="10">
        <f t="shared" si="43"/>
        <v>3.3070701070528452</v>
      </c>
      <c r="W112" s="31">
        <f t="shared" si="44"/>
        <v>3112.9839459999998</v>
      </c>
      <c r="X112" s="33">
        <f t="shared" si="45"/>
        <v>2.9907264927686583E-2</v>
      </c>
      <c r="Y112" s="32">
        <f t="shared" si="46"/>
        <v>1.0330707010705285</v>
      </c>
      <c r="Z112" s="33">
        <f t="shared" si="47"/>
        <v>3.3070701070528452</v>
      </c>
      <c r="AA112" s="8">
        <v>6.4</v>
      </c>
      <c r="AB112" s="11">
        <f t="shared" si="31"/>
        <v>1.0271580807637637</v>
      </c>
      <c r="AC112" s="12">
        <f t="shared" si="48"/>
        <v>2.4620248904749786E-2</v>
      </c>
      <c r="AD112" s="11">
        <f t="shared" si="49"/>
        <v>1.0271580807637637</v>
      </c>
      <c r="AE112" s="12">
        <f t="shared" si="50"/>
        <v>2.7158080763763692</v>
      </c>
      <c r="AF112" s="25">
        <v>3147.4644189999999</v>
      </c>
      <c r="AG112" s="25">
        <v>0.49</v>
      </c>
      <c r="AH112" s="12">
        <f t="shared" si="32"/>
        <v>6.0410830387695125</v>
      </c>
      <c r="AI112" s="12">
        <f t="shared" si="51"/>
        <v>2.2220787358939731E-2</v>
      </c>
      <c r="AJ112" s="12">
        <f t="shared" si="52"/>
        <v>1.0244336201812214</v>
      </c>
      <c r="AK112" s="12">
        <f t="shared" si="53"/>
        <v>2.4433620181221416</v>
      </c>
    </row>
    <row r="113" spans="1:37" x14ac:dyDescent="0.3">
      <c r="A113">
        <f t="shared" si="33"/>
        <v>111</v>
      </c>
      <c r="B113" s="7">
        <v>43390</v>
      </c>
      <c r="C113" s="40">
        <f>VLOOKUP(B113,'Base NTN-B Princ 2019'!A:B,2,FALSE)*100</f>
        <v>2.09</v>
      </c>
      <c r="D113" s="25">
        <v>3111.6828879999998</v>
      </c>
      <c r="E113" s="25">
        <v>0</v>
      </c>
      <c r="F113" s="26">
        <f t="shared" si="27"/>
        <v>0</v>
      </c>
      <c r="G113" s="26">
        <f t="shared" si="28"/>
        <v>3111.6828879999998</v>
      </c>
      <c r="H113" s="10">
        <f t="shared" si="34"/>
        <v>1.9387416985283679E-2</v>
      </c>
      <c r="I113" s="9">
        <f t="shared" si="35"/>
        <v>1.032638933697644</v>
      </c>
      <c r="J113" s="10">
        <f t="shared" si="36"/>
        <v>3.2638933697644035</v>
      </c>
      <c r="K113" s="31">
        <f t="shared" si="37"/>
        <v>3111.6828879999998</v>
      </c>
      <c r="L113" s="33">
        <f t="shared" si="38"/>
        <v>1.9387416985283679E-2</v>
      </c>
      <c r="M113" s="32">
        <f t="shared" si="39"/>
        <v>1.032638933697644</v>
      </c>
      <c r="N113" s="33">
        <f t="shared" si="40"/>
        <v>3.2638933697644035</v>
      </c>
      <c r="O113" s="40">
        <v>1.96</v>
      </c>
      <c r="P113" s="25">
        <v>3113.9149360000001</v>
      </c>
      <c r="Q113" s="25">
        <v>0</v>
      </c>
      <c r="R113" s="26">
        <f t="shared" si="29"/>
        <v>0</v>
      </c>
      <c r="S113" s="26">
        <f t="shared" si="30"/>
        <v>3113.9149360000001</v>
      </c>
      <c r="T113" s="10">
        <f t="shared" si="41"/>
        <v>2.9906675272028949E-2</v>
      </c>
      <c r="U113" s="9">
        <f t="shared" si="42"/>
        <v>1.033379658170428</v>
      </c>
      <c r="V113" s="10">
        <f t="shared" si="43"/>
        <v>3.3379658170427984</v>
      </c>
      <c r="W113" s="31">
        <f t="shared" si="44"/>
        <v>3113.9149360000001</v>
      </c>
      <c r="X113" s="33">
        <f t="shared" si="45"/>
        <v>2.9906675272028949E-2</v>
      </c>
      <c r="Y113" s="32">
        <f t="shared" si="46"/>
        <v>1.033379658170428</v>
      </c>
      <c r="Z113" s="33">
        <f t="shared" si="47"/>
        <v>3.3379658170427984</v>
      </c>
      <c r="AA113" s="8">
        <v>6.4</v>
      </c>
      <c r="AB113" s="11">
        <f t="shared" si="31"/>
        <v>1.027410969639893</v>
      </c>
      <c r="AC113" s="12">
        <f t="shared" si="48"/>
        <v>2.4620248904749786E-2</v>
      </c>
      <c r="AD113" s="11">
        <f t="shared" si="49"/>
        <v>1.027410969639893</v>
      </c>
      <c r="AE113" s="12">
        <f t="shared" si="50"/>
        <v>2.7410969639892979</v>
      </c>
      <c r="AF113" s="25">
        <v>3148.1638109999999</v>
      </c>
      <c r="AG113" s="25">
        <v>0.49</v>
      </c>
      <c r="AH113" s="12">
        <f t="shared" si="32"/>
        <v>6.0410830387695125</v>
      </c>
      <c r="AI113" s="12">
        <f t="shared" si="51"/>
        <v>2.2220807192541159E-2</v>
      </c>
      <c r="AJ113" s="12">
        <f t="shared" si="52"/>
        <v>1.0246612576007774</v>
      </c>
      <c r="AK113" s="12">
        <f t="shared" si="53"/>
        <v>2.466125760077742</v>
      </c>
    </row>
    <row r="114" spans="1:37" x14ac:dyDescent="0.3">
      <c r="A114">
        <f t="shared" si="33"/>
        <v>112</v>
      </c>
      <c r="B114" s="7">
        <v>43391</v>
      </c>
      <c r="C114" s="40">
        <f>VLOOKUP(B114,'Base NTN-B Princ 2019'!A:B,2,FALSE)*100</f>
        <v>2.09</v>
      </c>
      <c r="D114" s="25">
        <v>3112.629387</v>
      </c>
      <c r="E114" s="25">
        <v>0</v>
      </c>
      <c r="F114" s="26">
        <f t="shared" si="27"/>
        <v>0</v>
      </c>
      <c r="G114" s="26">
        <f t="shared" si="28"/>
        <v>3112.629387</v>
      </c>
      <c r="H114" s="10">
        <f t="shared" si="34"/>
        <v>3.0417591832709867E-2</v>
      </c>
      <c r="I114" s="9">
        <f t="shared" si="35"/>
        <v>1.0329530375936018</v>
      </c>
      <c r="J114" s="10">
        <f t="shared" si="36"/>
        <v>3.2953037593601797</v>
      </c>
      <c r="K114" s="31">
        <f t="shared" si="37"/>
        <v>3112.629387</v>
      </c>
      <c r="L114" s="33">
        <f t="shared" si="38"/>
        <v>3.0417591832709867E-2</v>
      </c>
      <c r="M114" s="32">
        <f t="shared" si="39"/>
        <v>1.0329530375936018</v>
      </c>
      <c r="N114" s="33">
        <f t="shared" si="40"/>
        <v>3.2953037593601797</v>
      </c>
      <c r="O114" s="40">
        <v>1.96</v>
      </c>
      <c r="P114" s="25">
        <v>3114.8493360000002</v>
      </c>
      <c r="Q114" s="25">
        <v>0</v>
      </c>
      <c r="R114" s="26">
        <f t="shared" si="29"/>
        <v>0</v>
      </c>
      <c r="S114" s="26">
        <f t="shared" si="30"/>
        <v>3114.8493360000002</v>
      </c>
      <c r="T114" s="10">
        <f t="shared" si="41"/>
        <v>3.0007242304463944E-2</v>
      </c>
      <c r="U114" s="9">
        <f t="shared" si="42"/>
        <v>1.0336897469083803</v>
      </c>
      <c r="V114" s="10">
        <f t="shared" si="43"/>
        <v>3.3689746908380336</v>
      </c>
      <c r="W114" s="31">
        <f t="shared" si="44"/>
        <v>3114.8493360000002</v>
      </c>
      <c r="X114" s="33">
        <f t="shared" si="45"/>
        <v>3.0007242304463944E-2</v>
      </c>
      <c r="Y114" s="32">
        <f t="shared" si="46"/>
        <v>1.0336897469083803</v>
      </c>
      <c r="Z114" s="33">
        <f t="shared" si="47"/>
        <v>3.3689746908380336</v>
      </c>
      <c r="AA114" s="8">
        <v>6.4</v>
      </c>
      <c r="AB114" s="11">
        <f t="shared" si="31"/>
        <v>1.027663920777893</v>
      </c>
      <c r="AC114" s="12">
        <f t="shared" si="48"/>
        <v>2.4620248904749786E-2</v>
      </c>
      <c r="AD114" s="11">
        <f t="shared" si="49"/>
        <v>1.027663920777893</v>
      </c>
      <c r="AE114" s="12">
        <f t="shared" si="50"/>
        <v>2.7663920777893036</v>
      </c>
      <c r="AF114" s="25">
        <v>3148.8633580000001</v>
      </c>
      <c r="AG114" s="25">
        <v>0.49</v>
      </c>
      <c r="AH114" s="12">
        <f t="shared" si="32"/>
        <v>6.0410830387695125</v>
      </c>
      <c r="AI114" s="12">
        <f t="shared" si="51"/>
        <v>2.2220794151683876E-2</v>
      </c>
      <c r="AJ114" s="12">
        <f t="shared" si="52"/>
        <v>1.0248889454695809</v>
      </c>
      <c r="AK114" s="12">
        <f t="shared" si="53"/>
        <v>2.488894546958087</v>
      </c>
    </row>
    <row r="115" spans="1:37" x14ac:dyDescent="0.3">
      <c r="A115">
        <f t="shared" si="33"/>
        <v>113</v>
      </c>
      <c r="B115" s="7">
        <v>43392</v>
      </c>
      <c r="C115" s="40">
        <f>VLOOKUP(B115,'Base NTN-B Princ 2019'!A:B,2,FALSE)*100</f>
        <v>2.09</v>
      </c>
      <c r="D115" s="25">
        <v>3113.576153</v>
      </c>
      <c r="E115" s="25">
        <v>0</v>
      </c>
      <c r="F115" s="26">
        <f t="shared" si="27"/>
        <v>0</v>
      </c>
      <c r="G115" s="26">
        <f t="shared" si="28"/>
        <v>3113.576153</v>
      </c>
      <c r="H115" s="10">
        <f t="shared" si="34"/>
        <v>3.0416920303921735E-2</v>
      </c>
      <c r="I115" s="9">
        <f t="shared" si="35"/>
        <v>1.0332672300958237</v>
      </c>
      <c r="J115" s="10">
        <f t="shared" si="36"/>
        <v>3.3267230095823663</v>
      </c>
      <c r="K115" s="31">
        <f t="shared" si="37"/>
        <v>3113.576153</v>
      </c>
      <c r="L115" s="33">
        <f t="shared" si="38"/>
        <v>3.0416920303921735E-2</v>
      </c>
      <c r="M115" s="32">
        <f t="shared" si="39"/>
        <v>1.0332672300958237</v>
      </c>
      <c r="N115" s="33">
        <f t="shared" si="40"/>
        <v>3.3267230095823663</v>
      </c>
      <c r="O115" s="40">
        <v>1.96</v>
      </c>
      <c r="P115" s="25">
        <v>3115.780847</v>
      </c>
      <c r="Q115" s="25">
        <v>0</v>
      </c>
      <c r="R115" s="26">
        <f t="shared" si="29"/>
        <v>0</v>
      </c>
      <c r="S115" s="26">
        <f t="shared" si="30"/>
        <v>3115.780847</v>
      </c>
      <c r="T115" s="10">
        <f t="shared" si="41"/>
        <v>2.9905491390347372E-2</v>
      </c>
      <c r="U115" s="9">
        <f t="shared" si="42"/>
        <v>1.0339988769066448</v>
      </c>
      <c r="V115" s="10">
        <f t="shared" si="43"/>
        <v>3.3998876906644826</v>
      </c>
      <c r="W115" s="31">
        <f t="shared" si="44"/>
        <v>3115.780847</v>
      </c>
      <c r="X115" s="33">
        <f t="shared" si="45"/>
        <v>2.9905491390347372E-2</v>
      </c>
      <c r="Y115" s="32">
        <f t="shared" si="46"/>
        <v>1.0339988769066448</v>
      </c>
      <c r="Z115" s="33">
        <f t="shared" si="47"/>
        <v>3.3998876906644826</v>
      </c>
      <c r="AA115" s="8">
        <v>6.4</v>
      </c>
      <c r="AB115" s="11">
        <f t="shared" si="31"/>
        <v>1.0279169341930929</v>
      </c>
      <c r="AC115" s="12">
        <f t="shared" si="48"/>
        <v>2.4620248904749786E-2</v>
      </c>
      <c r="AD115" s="11">
        <f t="shared" si="49"/>
        <v>1.0279169341930929</v>
      </c>
      <c r="AE115" s="12">
        <f t="shared" si="50"/>
        <v>2.7916934193092935</v>
      </c>
      <c r="AF115" s="25">
        <v>3149.5630609999998</v>
      </c>
      <c r="AG115" s="25">
        <v>0.49</v>
      </c>
      <c r="AH115" s="12">
        <f t="shared" si="32"/>
        <v>6.0410830387695125</v>
      </c>
      <c r="AI115" s="12">
        <f t="shared" si="51"/>
        <v>2.2220811780293559E-2</v>
      </c>
      <c r="AJ115" s="12">
        <f t="shared" si="52"/>
        <v>1.0251166841131107</v>
      </c>
      <c r="AK115" s="12">
        <f t="shared" si="53"/>
        <v>2.5116684113110743</v>
      </c>
    </row>
    <row r="116" spans="1:37" x14ac:dyDescent="0.3">
      <c r="A116">
        <f t="shared" si="33"/>
        <v>114</v>
      </c>
      <c r="B116" s="7">
        <v>43395</v>
      </c>
      <c r="C116" s="40">
        <f>VLOOKUP(B116,'Base NTN-B Princ 2019'!A:B,2,FALSE)*100</f>
        <v>2.15</v>
      </c>
      <c r="D116" s="25">
        <v>3113.5151019999998</v>
      </c>
      <c r="E116" s="25">
        <v>0</v>
      </c>
      <c r="F116" s="26">
        <f t="shared" si="27"/>
        <v>0</v>
      </c>
      <c r="G116" s="26">
        <f t="shared" si="28"/>
        <v>3113.5151019999998</v>
      </c>
      <c r="H116" s="10">
        <f t="shared" si="34"/>
        <v>-1.9607999612092364E-3</v>
      </c>
      <c r="I116" s="9">
        <f t="shared" si="35"/>
        <v>1.0332469697923767</v>
      </c>
      <c r="J116" s="10">
        <f t="shared" si="36"/>
        <v>3.3246969792376735</v>
      </c>
      <c r="K116" s="31">
        <f t="shared" si="37"/>
        <v>3113.5151019999998</v>
      </c>
      <c r="L116" s="33">
        <f t="shared" si="38"/>
        <v>-1.9607999612092364E-3</v>
      </c>
      <c r="M116" s="32">
        <f t="shared" si="39"/>
        <v>1.0332469697923767</v>
      </c>
      <c r="N116" s="33">
        <f t="shared" si="40"/>
        <v>3.3246969792376735</v>
      </c>
      <c r="O116" s="40">
        <v>1.96</v>
      </c>
      <c r="P116" s="25">
        <v>3116.712618</v>
      </c>
      <c r="Q116" s="25">
        <v>0</v>
      </c>
      <c r="R116" s="26">
        <f t="shared" si="29"/>
        <v>0</v>
      </c>
      <c r="S116" s="26">
        <f t="shared" si="30"/>
        <v>3116.712618</v>
      </c>
      <c r="T116" s="10">
        <f t="shared" si="41"/>
        <v>2.9904895297661049E-2</v>
      </c>
      <c r="U116" s="9">
        <f t="shared" si="42"/>
        <v>1.0343080931881627</v>
      </c>
      <c r="V116" s="10">
        <f t="shared" si="43"/>
        <v>3.4308093188162747</v>
      </c>
      <c r="W116" s="31">
        <f t="shared" si="44"/>
        <v>3116.712618</v>
      </c>
      <c r="X116" s="33">
        <f t="shared" si="45"/>
        <v>2.9904895297661049E-2</v>
      </c>
      <c r="Y116" s="32">
        <f t="shared" si="46"/>
        <v>1.0343080931881627</v>
      </c>
      <c r="Z116" s="33">
        <f t="shared" si="47"/>
        <v>3.4308093188162747</v>
      </c>
      <c r="AA116" s="8">
        <v>6.4</v>
      </c>
      <c r="AB116" s="11">
        <f t="shared" si="31"/>
        <v>1.0281700099008253</v>
      </c>
      <c r="AC116" s="12">
        <f t="shared" si="48"/>
        <v>2.4620248904749786E-2</v>
      </c>
      <c r="AD116" s="11">
        <f t="shared" si="49"/>
        <v>1.0281700099008253</v>
      </c>
      <c r="AE116" s="12">
        <f t="shared" si="50"/>
        <v>2.8170009900825299</v>
      </c>
      <c r="AF116" s="25">
        <v>3150.2629189999998</v>
      </c>
      <c r="AG116" s="25">
        <v>0.49</v>
      </c>
      <c r="AH116" s="12">
        <f t="shared" si="32"/>
        <v>6.0410830387695125</v>
      </c>
      <c r="AI116" s="12">
        <f t="shared" si="51"/>
        <v>2.2220796550032063E-2</v>
      </c>
      <c r="AJ116" s="12">
        <f t="shared" si="52"/>
        <v>1.0253444732058881</v>
      </c>
      <c r="AK116" s="12">
        <f t="shared" si="53"/>
        <v>2.5344473205888063</v>
      </c>
    </row>
    <row r="117" spans="1:37" x14ac:dyDescent="0.3">
      <c r="A117">
        <f t="shared" si="33"/>
        <v>115</v>
      </c>
      <c r="B117" s="7">
        <v>43396</v>
      </c>
      <c r="C117" s="40">
        <f>VLOOKUP(B117,'Base NTN-B Princ 2019'!A:B,2,FALSE)*100</f>
        <v>2.15</v>
      </c>
      <c r="D117" s="25">
        <v>3114.46848</v>
      </c>
      <c r="E117" s="25">
        <v>0</v>
      </c>
      <c r="F117" s="26">
        <f t="shared" si="27"/>
        <v>0</v>
      </c>
      <c r="G117" s="26">
        <f t="shared" si="28"/>
        <v>3114.46848</v>
      </c>
      <c r="H117" s="10">
        <f t="shared" si="34"/>
        <v>3.0620631947075871E-2</v>
      </c>
      <c r="I117" s="9">
        <f t="shared" si="35"/>
        <v>1.0335633565441011</v>
      </c>
      <c r="J117" s="10">
        <f t="shared" si="36"/>
        <v>3.3563356544101142</v>
      </c>
      <c r="K117" s="31">
        <f t="shared" si="37"/>
        <v>3114.46848</v>
      </c>
      <c r="L117" s="33">
        <f t="shared" si="38"/>
        <v>3.0620631947075871E-2</v>
      </c>
      <c r="M117" s="32">
        <f t="shared" si="39"/>
        <v>1.0335633565441011</v>
      </c>
      <c r="N117" s="33">
        <f t="shared" si="40"/>
        <v>3.3563356544101142</v>
      </c>
      <c r="O117" s="40">
        <v>1.96</v>
      </c>
      <c r="P117" s="25">
        <v>3117.6446500000002</v>
      </c>
      <c r="Q117" s="25">
        <v>0</v>
      </c>
      <c r="R117" s="26">
        <f t="shared" si="29"/>
        <v>0</v>
      </c>
      <c r="S117" s="26">
        <f t="shared" si="30"/>
        <v>3117.6446500000002</v>
      </c>
      <c r="T117" s="10">
        <f t="shared" si="41"/>
        <v>2.9904329151730913E-2</v>
      </c>
      <c r="U117" s="9">
        <f t="shared" si="42"/>
        <v>1.0346173960847926</v>
      </c>
      <c r="V117" s="10">
        <f t="shared" si="43"/>
        <v>3.461739608479264</v>
      </c>
      <c r="W117" s="31">
        <f t="shared" si="44"/>
        <v>3117.6446500000002</v>
      </c>
      <c r="X117" s="33">
        <f t="shared" si="45"/>
        <v>2.9904329151730913E-2</v>
      </c>
      <c r="Y117" s="32">
        <f t="shared" si="46"/>
        <v>1.0346173960847926</v>
      </c>
      <c r="Z117" s="33">
        <f t="shared" si="47"/>
        <v>3.461739608479264</v>
      </c>
      <c r="AA117" s="8">
        <v>6.4</v>
      </c>
      <c r="AB117" s="11">
        <f t="shared" si="31"/>
        <v>1.028423147916427</v>
      </c>
      <c r="AC117" s="12">
        <f t="shared" si="48"/>
        <v>2.4620248904749786E-2</v>
      </c>
      <c r="AD117" s="11">
        <f t="shared" si="49"/>
        <v>1.028423147916427</v>
      </c>
      <c r="AE117" s="12">
        <f t="shared" si="50"/>
        <v>2.8423147916426972</v>
      </c>
      <c r="AF117" s="25">
        <v>3150.9629329999998</v>
      </c>
      <c r="AG117" s="25">
        <v>0.49</v>
      </c>
      <c r="AH117" s="12">
        <f t="shared" si="32"/>
        <v>6.0410830387695125</v>
      </c>
      <c r="AI117" s="12">
        <f t="shared" si="51"/>
        <v>2.2220811976625399E-2</v>
      </c>
      <c r="AJ117" s="12">
        <f t="shared" si="52"/>
        <v>1.0255723130733918</v>
      </c>
      <c r="AK117" s="12">
        <f t="shared" si="53"/>
        <v>2.5572313073391806</v>
      </c>
    </row>
    <row r="118" spans="1:37" x14ac:dyDescent="0.3">
      <c r="A118">
        <f t="shared" si="33"/>
        <v>116</v>
      </c>
      <c r="B118" s="7">
        <v>43397</v>
      </c>
      <c r="C118" s="40">
        <f>VLOOKUP(B118,'Base NTN-B Princ 2019'!A:B,2,FALSE)*100</f>
        <v>2.16</v>
      </c>
      <c r="D118" s="25">
        <v>3115.7513509999999</v>
      </c>
      <c r="E118" s="25">
        <v>0</v>
      </c>
      <c r="F118" s="26">
        <f t="shared" si="27"/>
        <v>0</v>
      </c>
      <c r="G118" s="26">
        <f t="shared" si="28"/>
        <v>3115.7513509999999</v>
      </c>
      <c r="H118" s="10">
        <f t="shared" si="34"/>
        <v>4.1190688178027735E-2</v>
      </c>
      <c r="I118" s="9">
        <f t="shared" si="35"/>
        <v>1.0339890884034175</v>
      </c>
      <c r="J118" s="10">
        <f t="shared" si="36"/>
        <v>3.3989088403417522</v>
      </c>
      <c r="K118" s="31">
        <f t="shared" si="37"/>
        <v>3115.7513509999999</v>
      </c>
      <c r="L118" s="33">
        <f t="shared" si="38"/>
        <v>4.1190688178027735E-2</v>
      </c>
      <c r="M118" s="32">
        <f t="shared" si="39"/>
        <v>1.0339890884034175</v>
      </c>
      <c r="N118" s="33">
        <f t="shared" si="40"/>
        <v>3.3989088403417522</v>
      </c>
      <c r="O118" s="40">
        <v>1.96</v>
      </c>
      <c r="P118" s="25">
        <v>3119.0737290000002</v>
      </c>
      <c r="Q118" s="25">
        <v>0</v>
      </c>
      <c r="R118" s="26">
        <f t="shared" si="29"/>
        <v>0</v>
      </c>
      <c r="S118" s="26">
        <f t="shared" si="30"/>
        <v>3119.0737290000002</v>
      </c>
      <c r="T118" s="10">
        <f t="shared" si="41"/>
        <v>4.5838418435528716E-2</v>
      </c>
      <c r="U118" s="9">
        <f t="shared" si="42"/>
        <v>1.0350916483360169</v>
      </c>
      <c r="V118" s="10">
        <f t="shared" si="43"/>
        <v>3.5091648336016856</v>
      </c>
      <c r="W118" s="31">
        <f t="shared" si="44"/>
        <v>3119.0737290000002</v>
      </c>
      <c r="X118" s="33">
        <f t="shared" si="45"/>
        <v>4.5838418435528716E-2</v>
      </c>
      <c r="Y118" s="32">
        <f t="shared" si="46"/>
        <v>1.0350916483360169</v>
      </c>
      <c r="Z118" s="33">
        <f t="shared" si="47"/>
        <v>3.5091648336016856</v>
      </c>
      <c r="AA118" s="8">
        <v>6.4</v>
      </c>
      <c r="AB118" s="11">
        <f t="shared" si="31"/>
        <v>1.0286763482552381</v>
      </c>
      <c r="AC118" s="12">
        <f t="shared" si="48"/>
        <v>2.4620248904749786E-2</v>
      </c>
      <c r="AD118" s="11">
        <f t="shared" si="49"/>
        <v>1.0286763482552381</v>
      </c>
      <c r="AE118" s="12">
        <f t="shared" si="50"/>
        <v>2.8676348255238127</v>
      </c>
      <c r="AF118" s="25">
        <v>3152.1619740000001</v>
      </c>
      <c r="AG118" s="25">
        <v>0.54</v>
      </c>
      <c r="AH118" s="12">
        <f t="shared" si="32"/>
        <v>6.6759626640876535</v>
      </c>
      <c r="AI118" s="12">
        <f t="shared" si="51"/>
        <v>3.8053161065243479E-2</v>
      </c>
      <c r="AJ118" s="12">
        <f t="shared" si="52"/>
        <v>1.0259625757575261</v>
      </c>
      <c r="AK118" s="12">
        <f t="shared" si="53"/>
        <v>2.5962575757526141</v>
      </c>
    </row>
    <row r="119" spans="1:37" x14ac:dyDescent="0.3">
      <c r="A119">
        <f t="shared" si="33"/>
        <v>117</v>
      </c>
      <c r="B119" s="7">
        <v>43398</v>
      </c>
      <c r="C119" s="40">
        <f>VLOOKUP(B119,'Base NTN-B Princ 2019'!A:B,2,FALSE)*100</f>
        <v>2.21</v>
      </c>
      <c r="D119" s="25">
        <v>3115.9560919999999</v>
      </c>
      <c r="E119" s="25">
        <v>0</v>
      </c>
      <c r="F119" s="26">
        <f t="shared" si="27"/>
        <v>0</v>
      </c>
      <c r="G119" s="26">
        <f t="shared" si="28"/>
        <v>3115.9560919999999</v>
      </c>
      <c r="H119" s="10">
        <f t="shared" si="34"/>
        <v>6.571159792145842E-3</v>
      </c>
      <c r="I119" s="9">
        <f t="shared" si="35"/>
        <v>1.0340570334786499</v>
      </c>
      <c r="J119" s="10">
        <f t="shared" si="36"/>
        <v>3.4057033478649856</v>
      </c>
      <c r="K119" s="31">
        <f t="shared" si="37"/>
        <v>3115.9560919999999</v>
      </c>
      <c r="L119" s="33">
        <f t="shared" si="38"/>
        <v>6.571159792145842E-3</v>
      </c>
      <c r="M119" s="32">
        <f t="shared" si="39"/>
        <v>1.0340570334786499</v>
      </c>
      <c r="N119" s="33">
        <f t="shared" si="40"/>
        <v>3.4057033478649856</v>
      </c>
      <c r="O119" s="40">
        <v>1.96</v>
      </c>
      <c r="P119" s="25">
        <v>3120.0769759999998</v>
      </c>
      <c r="Q119" s="25">
        <v>0</v>
      </c>
      <c r="R119" s="26">
        <f t="shared" si="29"/>
        <v>0</v>
      </c>
      <c r="S119" s="26">
        <f t="shared" si="30"/>
        <v>3120.0769759999998</v>
      </c>
      <c r="T119" s="10">
        <f t="shared" si="41"/>
        <v>3.2164901735787232E-2</v>
      </c>
      <c r="U119" s="9">
        <f t="shared" si="42"/>
        <v>1.0354245845475796</v>
      </c>
      <c r="V119" s="10">
        <f t="shared" si="43"/>
        <v>3.5424584547579574</v>
      </c>
      <c r="W119" s="31">
        <f t="shared" si="44"/>
        <v>3120.0769759999998</v>
      </c>
      <c r="X119" s="33">
        <f t="shared" si="45"/>
        <v>3.2164901735787232E-2</v>
      </c>
      <c r="Y119" s="32">
        <f t="shared" si="46"/>
        <v>1.0354245845475796</v>
      </c>
      <c r="Z119" s="33">
        <f t="shared" si="47"/>
        <v>3.5424584547579574</v>
      </c>
      <c r="AA119" s="8">
        <v>6.4</v>
      </c>
      <c r="AB119" s="11">
        <f t="shared" si="31"/>
        <v>1.0289296109326029</v>
      </c>
      <c r="AC119" s="12">
        <f t="shared" si="48"/>
        <v>2.4620248904749786E-2</v>
      </c>
      <c r="AD119" s="11">
        <f t="shared" si="49"/>
        <v>1.0289296109326029</v>
      </c>
      <c r="AE119" s="12">
        <f t="shared" si="50"/>
        <v>2.8929610932602934</v>
      </c>
      <c r="AF119" s="25">
        <v>3152.9336990000002</v>
      </c>
      <c r="AG119" s="25">
        <v>0.54</v>
      </c>
      <c r="AH119" s="12">
        <f t="shared" si="32"/>
        <v>6.6759626640876535</v>
      </c>
      <c r="AI119" s="12">
        <f t="shared" si="51"/>
        <v>2.4482403073355918E-2</v>
      </c>
      <c r="AJ119" s="12">
        <f t="shared" si="52"/>
        <v>1.026213756050705</v>
      </c>
      <c r="AK119" s="12">
        <f t="shared" si="53"/>
        <v>2.6213756050704973</v>
      </c>
    </row>
    <row r="120" spans="1:37" x14ac:dyDescent="0.3">
      <c r="A120">
        <f t="shared" si="33"/>
        <v>118</v>
      </c>
      <c r="B120" s="7">
        <v>43399</v>
      </c>
      <c r="C120" s="40">
        <f>VLOOKUP(B120,'Base NTN-B Princ 2019'!A:B,2,FALSE)*100</f>
        <v>2.25</v>
      </c>
      <c r="D120" s="25">
        <v>3116.334202</v>
      </c>
      <c r="E120" s="25">
        <v>0</v>
      </c>
      <c r="F120" s="26">
        <f t="shared" si="27"/>
        <v>0</v>
      </c>
      <c r="G120" s="26">
        <f t="shared" si="28"/>
        <v>3116.334202</v>
      </c>
      <c r="H120" s="10">
        <f t="shared" si="34"/>
        <v>1.2134638256644514E-2</v>
      </c>
      <c r="I120" s="9">
        <f t="shared" si="35"/>
        <v>1.0341825125590298</v>
      </c>
      <c r="J120" s="10">
        <f t="shared" si="36"/>
        <v>3.4182512559029821</v>
      </c>
      <c r="K120" s="31">
        <f t="shared" si="37"/>
        <v>3116.334202</v>
      </c>
      <c r="L120" s="33">
        <f t="shared" si="38"/>
        <v>1.2134638256644514E-2</v>
      </c>
      <c r="M120" s="32">
        <f t="shared" si="39"/>
        <v>1.0341825125590298</v>
      </c>
      <c r="N120" s="33">
        <f t="shared" si="40"/>
        <v>3.4182512559029821</v>
      </c>
      <c r="O120" s="40">
        <v>1.96</v>
      </c>
      <c r="P120" s="25">
        <v>3121.0805289999998</v>
      </c>
      <c r="Q120" s="25">
        <v>0</v>
      </c>
      <c r="R120" s="26">
        <f t="shared" si="29"/>
        <v>0</v>
      </c>
      <c r="S120" s="26">
        <f t="shared" si="30"/>
        <v>3121.0805289999998</v>
      </c>
      <c r="T120" s="10">
        <f t="shared" si="41"/>
        <v>3.2164366703746339E-2</v>
      </c>
      <c r="U120" s="9">
        <f t="shared" si="42"/>
        <v>1.0357576223078941</v>
      </c>
      <c r="V120" s="10">
        <f t="shared" si="43"/>
        <v>3.5757622307894144</v>
      </c>
      <c r="W120" s="31">
        <f t="shared" si="44"/>
        <v>3121.0805289999998</v>
      </c>
      <c r="X120" s="33">
        <f t="shared" si="45"/>
        <v>3.2164366703746339E-2</v>
      </c>
      <c r="Y120" s="32">
        <f t="shared" si="46"/>
        <v>1.0357576223078941</v>
      </c>
      <c r="Z120" s="33">
        <f t="shared" si="47"/>
        <v>3.5757622307894144</v>
      </c>
      <c r="AA120" s="8">
        <v>6.4</v>
      </c>
      <c r="AB120" s="11">
        <f t="shared" si="31"/>
        <v>1.0291829359638691</v>
      </c>
      <c r="AC120" s="12">
        <f t="shared" si="48"/>
        <v>2.4620248904749786E-2</v>
      </c>
      <c r="AD120" s="11">
        <f t="shared" si="49"/>
        <v>1.0291829359638691</v>
      </c>
      <c r="AE120" s="12">
        <f t="shared" si="50"/>
        <v>2.9182935963869117</v>
      </c>
      <c r="AF120" s="25">
        <v>3153.705614</v>
      </c>
      <c r="AG120" s="25">
        <v>0.54</v>
      </c>
      <c r="AH120" s="12">
        <f t="shared" si="32"/>
        <v>6.6759626640876535</v>
      </c>
      <c r="AI120" s="12">
        <f t="shared" si="51"/>
        <v>2.448243679353812E-2</v>
      </c>
      <c r="AJ120" s="12">
        <f t="shared" si="52"/>
        <v>1.0264649981848968</v>
      </c>
      <c r="AK120" s="12">
        <f t="shared" si="53"/>
        <v>2.6464998184896782</v>
      </c>
    </row>
    <row r="121" spans="1:37" x14ac:dyDescent="0.3">
      <c r="A121">
        <f t="shared" si="33"/>
        <v>119</v>
      </c>
      <c r="B121" s="7">
        <v>43402</v>
      </c>
      <c r="C121" s="40">
        <f>VLOOKUP(B121,'Base NTN-B Princ 2019'!A:B,2,FALSE)*100</f>
        <v>2.33</v>
      </c>
      <c r="D121" s="25">
        <v>3116.0782589999999</v>
      </c>
      <c r="E121" s="25">
        <v>0</v>
      </c>
      <c r="F121" s="26">
        <f t="shared" si="27"/>
        <v>0</v>
      </c>
      <c r="G121" s="26">
        <f t="shared" si="28"/>
        <v>3116.0782589999999</v>
      </c>
      <c r="H121" s="10">
        <f t="shared" si="34"/>
        <v>-8.212950967700916E-3</v>
      </c>
      <c r="I121" s="9">
        <f t="shared" si="35"/>
        <v>1.0340975756563568</v>
      </c>
      <c r="J121" s="10">
        <f t="shared" si="36"/>
        <v>3.4097575656356849</v>
      </c>
      <c r="K121" s="31">
        <f t="shared" si="37"/>
        <v>3116.0782589999999</v>
      </c>
      <c r="L121" s="33">
        <f t="shared" si="38"/>
        <v>-8.212950967700916E-3</v>
      </c>
      <c r="M121" s="32">
        <f t="shared" si="39"/>
        <v>1.0340975756563568</v>
      </c>
      <c r="N121" s="33">
        <f t="shared" si="40"/>
        <v>3.4097575656356849</v>
      </c>
      <c r="O121" s="40">
        <v>1.96</v>
      </c>
      <c r="P121" s="25">
        <v>3122.0843850000001</v>
      </c>
      <c r="Q121" s="25">
        <v>0</v>
      </c>
      <c r="R121" s="26">
        <f t="shared" si="29"/>
        <v>0</v>
      </c>
      <c r="S121" s="26">
        <f t="shared" si="30"/>
        <v>3122.0843850000001</v>
      </c>
      <c r="T121" s="10">
        <f t="shared" si="41"/>
        <v>3.2163732741685713E-2</v>
      </c>
      <c r="U121" s="9">
        <f t="shared" si="42"/>
        <v>1.0360907606213849</v>
      </c>
      <c r="V121" s="10">
        <f t="shared" si="43"/>
        <v>3.6090760621384943</v>
      </c>
      <c r="W121" s="31">
        <f t="shared" si="44"/>
        <v>3122.0843850000001</v>
      </c>
      <c r="X121" s="33">
        <f t="shared" si="45"/>
        <v>3.2163732741685713E-2</v>
      </c>
      <c r="Y121" s="32">
        <f t="shared" si="46"/>
        <v>1.0360907606213849</v>
      </c>
      <c r="Z121" s="33">
        <f t="shared" si="47"/>
        <v>3.6090760621384943</v>
      </c>
      <c r="AA121" s="8">
        <v>6.4</v>
      </c>
      <c r="AB121" s="11">
        <f t="shared" si="31"/>
        <v>1.0294363233643886</v>
      </c>
      <c r="AC121" s="12">
        <f t="shared" si="48"/>
        <v>2.4620248904749786E-2</v>
      </c>
      <c r="AD121" s="11">
        <f t="shared" si="49"/>
        <v>1.0294363233643886</v>
      </c>
      <c r="AE121" s="12">
        <f t="shared" si="50"/>
        <v>2.9436323364388617</v>
      </c>
      <c r="AF121" s="25">
        <v>3154.4777170000002</v>
      </c>
      <c r="AG121" s="25">
        <v>0.54</v>
      </c>
      <c r="AH121" s="12">
        <f t="shared" si="32"/>
        <v>6.6759626640876535</v>
      </c>
      <c r="AI121" s="12">
        <f t="shared" si="51"/>
        <v>2.4482405604775437E-2</v>
      </c>
      <c r="AJ121" s="12">
        <f t="shared" si="52"/>
        <v>1.0267163015091434</v>
      </c>
      <c r="AK121" s="12">
        <f t="shared" si="53"/>
        <v>2.6716301509143392</v>
      </c>
    </row>
    <row r="122" spans="1:37" x14ac:dyDescent="0.3">
      <c r="A122">
        <f t="shared" si="33"/>
        <v>120</v>
      </c>
      <c r="B122" s="7">
        <v>43403</v>
      </c>
      <c r="C122" s="40">
        <f>VLOOKUP(B122,'Base NTN-B Princ 2019'!A:B,2,FALSE)*100</f>
        <v>2.2999999999999998</v>
      </c>
      <c r="D122" s="25">
        <v>3117.607876</v>
      </c>
      <c r="E122" s="25">
        <v>0</v>
      </c>
      <c r="F122" s="26">
        <f t="shared" si="27"/>
        <v>0</v>
      </c>
      <c r="G122" s="26">
        <f t="shared" si="28"/>
        <v>3117.607876</v>
      </c>
      <c r="H122" s="10">
        <f t="shared" si="34"/>
        <v>4.9087887814835973E-2</v>
      </c>
      <c r="I122" s="9">
        <f t="shared" si="35"/>
        <v>1.034605192314191</v>
      </c>
      <c r="J122" s="10">
        <f t="shared" si="36"/>
        <v>3.4605192314191013</v>
      </c>
      <c r="K122" s="31">
        <f t="shared" si="37"/>
        <v>3117.607876</v>
      </c>
      <c r="L122" s="33">
        <f t="shared" si="38"/>
        <v>4.9087887814835973E-2</v>
      </c>
      <c r="M122" s="32">
        <f t="shared" si="39"/>
        <v>1.034605192314191</v>
      </c>
      <c r="N122" s="33">
        <f t="shared" si="40"/>
        <v>3.4605192314191013</v>
      </c>
      <c r="O122" s="40">
        <v>1.96</v>
      </c>
      <c r="P122" s="25">
        <v>3123.0885450000001</v>
      </c>
      <c r="Q122" s="25">
        <v>0</v>
      </c>
      <c r="R122" s="26">
        <f t="shared" si="29"/>
        <v>0</v>
      </c>
      <c r="S122" s="26">
        <f t="shared" si="30"/>
        <v>3123.0885450000001</v>
      </c>
      <c r="T122" s="10">
        <f t="shared" si="41"/>
        <v>3.216312809559696E-2</v>
      </c>
      <c r="U122" s="9">
        <f t="shared" si="42"/>
        <v>1.0364239998199103</v>
      </c>
      <c r="V122" s="10">
        <f t="shared" si="43"/>
        <v>3.6423999819910291</v>
      </c>
      <c r="W122" s="31">
        <f t="shared" si="44"/>
        <v>3123.0885450000001</v>
      </c>
      <c r="X122" s="33">
        <f t="shared" si="45"/>
        <v>3.216312809559696E-2</v>
      </c>
      <c r="Y122" s="32">
        <f t="shared" si="46"/>
        <v>1.0364239998199103</v>
      </c>
      <c r="Z122" s="33">
        <f t="shared" si="47"/>
        <v>3.6423999819910291</v>
      </c>
      <c r="AA122" s="8">
        <v>6.4</v>
      </c>
      <c r="AB122" s="11">
        <f t="shared" si="31"/>
        <v>1.0296897731495169</v>
      </c>
      <c r="AC122" s="12">
        <f t="shared" si="48"/>
        <v>2.4620248904749786E-2</v>
      </c>
      <c r="AD122" s="11">
        <f t="shared" si="49"/>
        <v>1.0296897731495169</v>
      </c>
      <c r="AE122" s="12">
        <f t="shared" si="50"/>
        <v>2.9689773149516929</v>
      </c>
      <c r="AF122" s="25">
        <v>3155.2500089999999</v>
      </c>
      <c r="AG122" s="25">
        <v>0.54</v>
      </c>
      <c r="AH122" s="12">
        <f t="shared" si="32"/>
        <v>6.6759626640876535</v>
      </c>
      <c r="AI122" s="12">
        <f t="shared" si="51"/>
        <v>2.4482404673120683E-2</v>
      </c>
      <c r="AJ122" s="12">
        <f t="shared" si="52"/>
        <v>1.0269676663489238</v>
      </c>
      <c r="AK122" s="12">
        <f t="shared" si="53"/>
        <v>2.696766634892378</v>
      </c>
    </row>
    <row r="123" spans="1:37" x14ac:dyDescent="0.3">
      <c r="A123">
        <f t="shared" si="33"/>
        <v>121</v>
      </c>
      <c r="B123" s="7">
        <v>43404</v>
      </c>
      <c r="C123" s="40">
        <f>VLOOKUP(B123,'Base NTN-B Princ 2019'!A:B,2,FALSE)*100</f>
        <v>2.29</v>
      </c>
      <c r="D123" s="25">
        <v>3118.812985</v>
      </c>
      <c r="E123" s="25">
        <v>0</v>
      </c>
      <c r="F123" s="26">
        <f t="shared" si="27"/>
        <v>0</v>
      </c>
      <c r="G123" s="26">
        <f t="shared" si="28"/>
        <v>3118.812985</v>
      </c>
      <c r="H123" s="10">
        <f t="shared" si="34"/>
        <v>3.8654925440662069E-2</v>
      </c>
      <c r="I123" s="9">
        <f t="shared" si="35"/>
        <v>1.0350051181798854</v>
      </c>
      <c r="J123" s="10">
        <f t="shared" si="36"/>
        <v>3.5005118179885386</v>
      </c>
      <c r="K123" s="31">
        <f t="shared" si="37"/>
        <v>3118.812985</v>
      </c>
      <c r="L123" s="33">
        <f t="shared" si="38"/>
        <v>3.8654925440662069E-2</v>
      </c>
      <c r="M123" s="32">
        <f t="shared" si="39"/>
        <v>1.0350051181798854</v>
      </c>
      <c r="N123" s="33">
        <f t="shared" si="40"/>
        <v>3.5005118179885386</v>
      </c>
      <c r="O123" s="40">
        <v>1.96</v>
      </c>
      <c r="P123" s="25">
        <v>3124.0961670000002</v>
      </c>
      <c r="Q123" s="25">
        <v>0</v>
      </c>
      <c r="R123" s="26">
        <f t="shared" si="29"/>
        <v>0</v>
      </c>
      <c r="S123" s="26">
        <f t="shared" si="30"/>
        <v>3124.0961670000002</v>
      </c>
      <c r="T123" s="10">
        <f t="shared" si="41"/>
        <v>3.2263638557838981E-2</v>
      </c>
      <c r="U123" s="9">
        <f t="shared" si="42"/>
        <v>1.0367583879131388</v>
      </c>
      <c r="V123" s="10">
        <f t="shared" si="43"/>
        <v>3.675838791313879</v>
      </c>
      <c r="W123" s="31">
        <f t="shared" si="44"/>
        <v>3124.0961670000002</v>
      </c>
      <c r="X123" s="33">
        <f t="shared" si="45"/>
        <v>3.2263638557838981E-2</v>
      </c>
      <c r="Y123" s="32">
        <f t="shared" si="46"/>
        <v>1.0367583879131388</v>
      </c>
      <c r="Z123" s="33">
        <f t="shared" si="47"/>
        <v>3.675838791313879</v>
      </c>
      <c r="AA123" s="8">
        <v>6.4</v>
      </c>
      <c r="AB123" s="11">
        <f t="shared" si="31"/>
        <v>1.0299432853346131</v>
      </c>
      <c r="AC123" s="12">
        <f t="shared" si="48"/>
        <v>2.4620248904749786E-2</v>
      </c>
      <c r="AD123" s="11">
        <f t="shared" si="49"/>
        <v>1.0299432853346131</v>
      </c>
      <c r="AE123" s="12">
        <f t="shared" si="50"/>
        <v>2.9943285334613101</v>
      </c>
      <c r="AF123" s="25">
        <v>3156.0224910000002</v>
      </c>
      <c r="AG123" s="25">
        <v>0.54</v>
      </c>
      <c r="AH123" s="12">
        <f t="shared" si="32"/>
        <v>6.6759626640876535</v>
      </c>
      <c r="AI123" s="12">
        <f t="shared" si="51"/>
        <v>2.4482433968686657E-2</v>
      </c>
      <c r="AJ123" s="12">
        <f t="shared" si="52"/>
        <v>1.0272190930297174</v>
      </c>
      <c r="AK123" s="12">
        <f t="shared" si="53"/>
        <v>2.7219093029717367</v>
      </c>
    </row>
    <row r="124" spans="1:37" x14ac:dyDescent="0.3">
      <c r="A124">
        <f t="shared" si="33"/>
        <v>122</v>
      </c>
      <c r="B124" s="7">
        <v>43405</v>
      </c>
      <c r="C124" s="40">
        <f>VLOOKUP(B124,'Base NTN-B Princ 2019'!A:B,2,FALSE)*100</f>
        <v>2.36</v>
      </c>
      <c r="D124" s="25">
        <v>3118.7463080000002</v>
      </c>
      <c r="E124" s="25">
        <v>0</v>
      </c>
      <c r="F124" s="26">
        <f t="shared" si="27"/>
        <v>0</v>
      </c>
      <c r="G124" s="26">
        <f t="shared" si="28"/>
        <v>3118.7463080000002</v>
      </c>
      <c r="H124" s="10">
        <f t="shared" si="34"/>
        <v>-2.1378967036689289E-3</v>
      </c>
      <c r="I124" s="9">
        <f t="shared" si="35"/>
        <v>1.0349829908395811</v>
      </c>
      <c r="J124" s="10">
        <f t="shared" si="36"/>
        <v>3.4982990839581118</v>
      </c>
      <c r="K124" s="31">
        <f t="shared" si="37"/>
        <v>3118.7463080000002</v>
      </c>
      <c r="L124" s="33">
        <f t="shared" si="38"/>
        <v>-2.1378967036689289E-3</v>
      </c>
      <c r="M124" s="32">
        <f t="shared" si="39"/>
        <v>1.0349829908395811</v>
      </c>
      <c r="N124" s="33">
        <f t="shared" si="40"/>
        <v>3.4982990839581118</v>
      </c>
      <c r="O124" s="40">
        <v>1.96</v>
      </c>
      <c r="P124" s="25">
        <v>3125.1009370000002</v>
      </c>
      <c r="Q124" s="25">
        <v>0</v>
      </c>
      <c r="R124" s="26">
        <f t="shared" si="29"/>
        <v>0</v>
      </c>
      <c r="S124" s="26">
        <f t="shared" si="30"/>
        <v>3125.1009370000002</v>
      </c>
      <c r="T124" s="10">
        <f t="shared" si="41"/>
        <v>3.21619420878827E-2</v>
      </c>
      <c r="U124" s="9">
        <f t="shared" si="42"/>
        <v>1.0370918295454508</v>
      </c>
      <c r="V124" s="10">
        <f t="shared" si="43"/>
        <v>3.7091829545450761</v>
      </c>
      <c r="W124" s="31">
        <f t="shared" si="44"/>
        <v>3125.1009370000002</v>
      </c>
      <c r="X124" s="33">
        <f t="shared" si="45"/>
        <v>3.21619420878827E-2</v>
      </c>
      <c r="Y124" s="32">
        <f t="shared" si="46"/>
        <v>1.0370918295454508</v>
      </c>
      <c r="Z124" s="33">
        <f t="shared" si="47"/>
        <v>3.7091829545450761</v>
      </c>
      <c r="AA124" s="8">
        <v>6.4</v>
      </c>
      <c r="AB124" s="11">
        <f t="shared" si="31"/>
        <v>1.0301968599350402</v>
      </c>
      <c r="AC124" s="12">
        <f t="shared" si="48"/>
        <v>2.4620248904749786E-2</v>
      </c>
      <c r="AD124" s="11">
        <f t="shared" si="49"/>
        <v>1.0301968599350402</v>
      </c>
      <c r="AE124" s="12">
        <f t="shared" si="50"/>
        <v>3.0196859935040177</v>
      </c>
      <c r="AF124" s="25">
        <v>3156.795161</v>
      </c>
      <c r="AG124" s="25">
        <v>0.54</v>
      </c>
      <c r="AH124" s="12">
        <f t="shared" si="32"/>
        <v>6.6759626640876535</v>
      </c>
      <c r="AI124" s="12">
        <f t="shared" si="51"/>
        <v>2.448239840506794E-2</v>
      </c>
      <c r="AJ124" s="12">
        <f t="shared" si="52"/>
        <v>1.0274705809005658</v>
      </c>
      <c r="AK124" s="12">
        <f t="shared" si="53"/>
        <v>2.7470580900565755</v>
      </c>
    </row>
    <row r="125" spans="1:37" x14ac:dyDescent="0.3">
      <c r="A125">
        <f t="shared" si="33"/>
        <v>123</v>
      </c>
      <c r="B125" s="7">
        <v>43409</v>
      </c>
      <c r="C125" s="40">
        <f>VLOOKUP(B125,'Base NTN-B Princ 2019'!A:B,2,FALSE)*100</f>
        <v>2.42</v>
      </c>
      <c r="D125" s="25">
        <v>3118.856237</v>
      </c>
      <c r="E125" s="25">
        <v>0</v>
      </c>
      <c r="F125" s="26">
        <f t="shared" si="27"/>
        <v>0</v>
      </c>
      <c r="G125" s="26">
        <f t="shared" si="28"/>
        <v>3118.856237</v>
      </c>
      <c r="H125" s="10">
        <f t="shared" si="34"/>
        <v>3.5247817277594962E-3</v>
      </c>
      <c r="I125" s="9">
        <f t="shared" si="35"/>
        <v>1.0350194717309276</v>
      </c>
      <c r="J125" s="10">
        <f t="shared" si="36"/>
        <v>3.5019471730927565</v>
      </c>
      <c r="K125" s="31">
        <f t="shared" si="37"/>
        <v>3118.856237</v>
      </c>
      <c r="L125" s="33">
        <f t="shared" si="38"/>
        <v>3.5247817277594962E-3</v>
      </c>
      <c r="M125" s="32">
        <f t="shared" si="39"/>
        <v>1.0350194717309276</v>
      </c>
      <c r="N125" s="33">
        <f t="shared" si="40"/>
        <v>3.5019471730927565</v>
      </c>
      <c r="O125" s="40">
        <v>1.96</v>
      </c>
      <c r="P125" s="25">
        <v>3126.1060130000001</v>
      </c>
      <c r="Q125" s="25">
        <v>0</v>
      </c>
      <c r="R125" s="26">
        <f t="shared" si="29"/>
        <v>0</v>
      </c>
      <c r="S125" s="26">
        <f t="shared" si="30"/>
        <v>3126.1060130000001</v>
      </c>
      <c r="T125" s="10">
        <f t="shared" si="41"/>
        <v>3.2161393192153831E-2</v>
      </c>
      <c r="U125" s="9">
        <f t="shared" si="42"/>
        <v>1.0374253727265146</v>
      </c>
      <c r="V125" s="10">
        <f t="shared" si="43"/>
        <v>3.7425372726514583</v>
      </c>
      <c r="W125" s="31">
        <f t="shared" si="44"/>
        <v>3126.1060130000001</v>
      </c>
      <c r="X125" s="33">
        <f t="shared" si="45"/>
        <v>3.2161393192153831E-2</v>
      </c>
      <c r="Y125" s="32">
        <f t="shared" si="46"/>
        <v>1.0374253727265146</v>
      </c>
      <c r="Z125" s="33">
        <f t="shared" si="47"/>
        <v>3.7425372726514583</v>
      </c>
      <c r="AA125" s="8">
        <v>6.4</v>
      </c>
      <c r="AB125" s="11">
        <f t="shared" si="31"/>
        <v>1.0304504969661652</v>
      </c>
      <c r="AC125" s="12">
        <f t="shared" si="48"/>
        <v>2.4620248904749786E-2</v>
      </c>
      <c r="AD125" s="11">
        <f t="shared" si="49"/>
        <v>1.0304504969661652</v>
      </c>
      <c r="AE125" s="12">
        <f t="shared" si="50"/>
        <v>3.0450496966165197</v>
      </c>
      <c r="AF125" s="25">
        <v>3157.568021</v>
      </c>
      <c r="AG125" s="25">
        <v>0.54</v>
      </c>
      <c r="AH125" s="12">
        <f t="shared" si="32"/>
        <v>6.6759626640876535</v>
      </c>
      <c r="AI125" s="12">
        <f t="shared" si="51"/>
        <v>2.4482424756233634E-2</v>
      </c>
      <c r="AJ125" s="12">
        <f t="shared" si="52"/>
        <v>1.0277221306124271</v>
      </c>
      <c r="AK125" s="12">
        <f t="shared" si="53"/>
        <v>2.7722130612427121</v>
      </c>
    </row>
    <row r="126" spans="1:37" x14ac:dyDescent="0.3">
      <c r="A126">
        <f t="shared" si="33"/>
        <v>124</v>
      </c>
      <c r="B126" s="7">
        <v>43410</v>
      </c>
      <c r="C126" s="40">
        <f>VLOOKUP(B126,'Base NTN-B Princ 2019'!A:B,2,FALSE)*100</f>
        <v>2.4900000000000002</v>
      </c>
      <c r="D126" s="25">
        <v>3118.8239060000001</v>
      </c>
      <c r="E126" s="25">
        <v>0</v>
      </c>
      <c r="F126" s="26">
        <f t="shared" si="27"/>
        <v>0</v>
      </c>
      <c r="G126" s="26">
        <f t="shared" si="28"/>
        <v>3118.8239060000001</v>
      </c>
      <c r="H126" s="10">
        <f t="shared" si="34"/>
        <v>-1.0366300189246225E-3</v>
      </c>
      <c r="I126" s="9">
        <f t="shared" si="35"/>
        <v>1.0350087424083818</v>
      </c>
      <c r="J126" s="10">
        <f t="shared" si="36"/>
        <v>3.500874240838181</v>
      </c>
      <c r="K126" s="31">
        <f t="shared" si="37"/>
        <v>3118.8239060000001</v>
      </c>
      <c r="L126" s="33">
        <f t="shared" si="38"/>
        <v>-1.0366300189246225E-3</v>
      </c>
      <c r="M126" s="32">
        <f t="shared" si="39"/>
        <v>1.0350087424083818</v>
      </c>
      <c r="N126" s="33">
        <f t="shared" si="40"/>
        <v>3.500874240838181</v>
      </c>
      <c r="O126" s="40">
        <v>1.96</v>
      </c>
      <c r="P126" s="25">
        <v>3127.1113930000001</v>
      </c>
      <c r="Q126" s="25">
        <v>0</v>
      </c>
      <c r="R126" s="26">
        <f t="shared" si="29"/>
        <v>0</v>
      </c>
      <c r="S126" s="26">
        <f t="shared" si="30"/>
        <v>3127.1113930000001</v>
      </c>
      <c r="T126" s="10">
        <f t="shared" si="41"/>
        <v>3.2160777523837503E-2</v>
      </c>
      <c r="U126" s="9">
        <f t="shared" si="42"/>
        <v>1.037759016792613</v>
      </c>
      <c r="V126" s="10">
        <f t="shared" si="43"/>
        <v>3.7759016792612954</v>
      </c>
      <c r="W126" s="31">
        <f t="shared" si="44"/>
        <v>3127.1113930000001</v>
      </c>
      <c r="X126" s="33">
        <f t="shared" si="45"/>
        <v>3.2160777523837503E-2</v>
      </c>
      <c r="Y126" s="32">
        <f t="shared" si="46"/>
        <v>1.037759016792613</v>
      </c>
      <c r="Z126" s="33">
        <f t="shared" si="47"/>
        <v>3.7759016792612954</v>
      </c>
      <c r="AA126" s="8">
        <v>6.4</v>
      </c>
      <c r="AB126" s="11">
        <f t="shared" si="31"/>
        <v>1.0307041964433585</v>
      </c>
      <c r="AC126" s="12">
        <f t="shared" si="48"/>
        <v>2.4620248904749786E-2</v>
      </c>
      <c r="AD126" s="11">
        <f t="shared" si="49"/>
        <v>1.0307041964433585</v>
      </c>
      <c r="AE126" s="12">
        <f t="shared" si="50"/>
        <v>3.0704196443358533</v>
      </c>
      <c r="AF126" s="25">
        <v>3158.3410699999999</v>
      </c>
      <c r="AG126" s="25">
        <v>0.54</v>
      </c>
      <c r="AH126" s="12">
        <f t="shared" si="32"/>
        <v>6.6759626640876535</v>
      </c>
      <c r="AI126" s="12">
        <f t="shared" si="51"/>
        <v>2.4482417951365854E-2</v>
      </c>
      <c r="AJ126" s="12">
        <f t="shared" si="52"/>
        <v>1.0279737418398223</v>
      </c>
      <c r="AK126" s="12">
        <f t="shared" si="53"/>
        <v>2.7973741839822264</v>
      </c>
    </row>
    <row r="127" spans="1:37" x14ac:dyDescent="0.3">
      <c r="A127">
        <f t="shared" si="33"/>
        <v>125</v>
      </c>
      <c r="B127" s="7">
        <v>43411</v>
      </c>
      <c r="C127" s="40">
        <f>VLOOKUP(B127,'Base NTN-B Princ 2019'!A:B,2,FALSE)*100</f>
        <v>2.63</v>
      </c>
      <c r="D127" s="25">
        <v>3115.698269</v>
      </c>
      <c r="E127" s="25">
        <v>0</v>
      </c>
      <c r="F127" s="26">
        <f t="shared" si="27"/>
        <v>0</v>
      </c>
      <c r="G127" s="26">
        <f t="shared" si="28"/>
        <v>3115.698269</v>
      </c>
      <c r="H127" s="10">
        <f t="shared" si="34"/>
        <v>-0.10021845074315028</v>
      </c>
      <c r="I127" s="9">
        <f t="shared" si="35"/>
        <v>1.033971472681684</v>
      </c>
      <c r="J127" s="10">
        <f t="shared" si="36"/>
        <v>3.397147268168399</v>
      </c>
      <c r="K127" s="31">
        <f t="shared" si="37"/>
        <v>3115.698269</v>
      </c>
      <c r="L127" s="33">
        <f t="shared" si="38"/>
        <v>-0.10021845074315028</v>
      </c>
      <c r="M127" s="32">
        <f t="shared" si="39"/>
        <v>1.033971472681684</v>
      </c>
      <c r="N127" s="33">
        <f t="shared" si="40"/>
        <v>3.397147268168399</v>
      </c>
      <c r="O127" s="40">
        <v>1.96</v>
      </c>
      <c r="P127" s="25">
        <v>3126.0818250000002</v>
      </c>
      <c r="Q127" s="25">
        <v>0</v>
      </c>
      <c r="R127" s="26">
        <f t="shared" si="29"/>
        <v>0</v>
      </c>
      <c r="S127" s="26">
        <f t="shared" si="30"/>
        <v>3126.0818250000002</v>
      </c>
      <c r="T127" s="10">
        <f t="shared" si="41"/>
        <v>-3.2923931085560021E-2</v>
      </c>
      <c r="U127" s="9">
        <f t="shared" si="42"/>
        <v>1.0374173457290901</v>
      </c>
      <c r="V127" s="10">
        <f t="shared" si="43"/>
        <v>3.7417345729090057</v>
      </c>
      <c r="W127" s="31">
        <f t="shared" si="44"/>
        <v>3126.0818250000002</v>
      </c>
      <c r="X127" s="33">
        <f t="shared" si="45"/>
        <v>-3.2923931085560021E-2</v>
      </c>
      <c r="Y127" s="32">
        <f t="shared" si="46"/>
        <v>1.0374173457290901</v>
      </c>
      <c r="Z127" s="33">
        <f t="shared" si="47"/>
        <v>3.7417345729090057</v>
      </c>
      <c r="AA127" s="8">
        <v>6.4</v>
      </c>
      <c r="AB127" s="11">
        <f t="shared" si="31"/>
        <v>1.0309579583819946</v>
      </c>
      <c r="AC127" s="12">
        <f t="shared" si="48"/>
        <v>2.4620248904749786E-2</v>
      </c>
      <c r="AD127" s="11">
        <f t="shared" si="49"/>
        <v>1.0309579583819946</v>
      </c>
      <c r="AE127" s="12">
        <f t="shared" si="50"/>
        <v>3.0957958381994555</v>
      </c>
      <c r="AF127" s="25">
        <v>3157.055699</v>
      </c>
      <c r="AG127" s="25">
        <v>0.45</v>
      </c>
      <c r="AH127" s="12">
        <f t="shared" si="32"/>
        <v>5.5356751950101257</v>
      </c>
      <c r="AI127" s="12">
        <f t="shared" si="51"/>
        <v>-4.0697662839817017E-2</v>
      </c>
      <c r="AJ127" s="12">
        <f t="shared" si="52"/>
        <v>1.0275553805522863</v>
      </c>
      <c r="AK127" s="12">
        <f t="shared" si="53"/>
        <v>2.7555380552286346</v>
      </c>
    </row>
    <row r="128" spans="1:37" x14ac:dyDescent="0.3">
      <c r="A128">
        <f t="shared" si="33"/>
        <v>126</v>
      </c>
      <c r="B128" s="7">
        <v>43412</v>
      </c>
      <c r="C128" s="40">
        <f>VLOOKUP(B128,'Base NTN-B Princ 2019'!A:B,2,FALSE)*100</f>
        <v>2.77</v>
      </c>
      <c r="D128" s="25">
        <v>3114.5152670000002</v>
      </c>
      <c r="E128" s="25">
        <v>0</v>
      </c>
      <c r="F128" s="26">
        <f t="shared" si="27"/>
        <v>0</v>
      </c>
      <c r="G128" s="26">
        <f t="shared" si="28"/>
        <v>3114.5152670000002</v>
      </c>
      <c r="H128" s="10">
        <f t="shared" si="34"/>
        <v>-3.7969081016930861E-2</v>
      </c>
      <c r="I128" s="9">
        <f t="shared" si="35"/>
        <v>1.0335788832155295</v>
      </c>
      <c r="J128" s="10">
        <f t="shared" si="36"/>
        <v>3.3578883215529487</v>
      </c>
      <c r="K128" s="31">
        <f t="shared" si="37"/>
        <v>3114.5152670000002</v>
      </c>
      <c r="L128" s="33">
        <f t="shared" si="38"/>
        <v>-3.7969081016930861E-2</v>
      </c>
      <c r="M128" s="32">
        <f t="shared" si="39"/>
        <v>1.0335788832155295</v>
      </c>
      <c r="N128" s="33">
        <f t="shared" si="40"/>
        <v>3.3578883215529487</v>
      </c>
      <c r="O128" s="40">
        <v>1.96</v>
      </c>
      <c r="P128" s="25">
        <v>3126.959762</v>
      </c>
      <c r="Q128" s="25">
        <v>0</v>
      </c>
      <c r="R128" s="26">
        <f t="shared" si="29"/>
        <v>0</v>
      </c>
      <c r="S128" s="26">
        <f t="shared" si="30"/>
        <v>3126.959762</v>
      </c>
      <c r="T128" s="10">
        <f t="shared" si="41"/>
        <v>2.8084261677951972E-2</v>
      </c>
      <c r="U128" s="9">
        <f t="shared" si="42"/>
        <v>1.0377086967311571</v>
      </c>
      <c r="V128" s="10">
        <f t="shared" si="43"/>
        <v>3.7708696731157065</v>
      </c>
      <c r="W128" s="31">
        <f t="shared" si="44"/>
        <v>3126.959762</v>
      </c>
      <c r="X128" s="33">
        <f t="shared" si="45"/>
        <v>2.8084261677951972E-2</v>
      </c>
      <c r="Y128" s="32">
        <f t="shared" si="46"/>
        <v>1.0377086967311571</v>
      </c>
      <c r="Z128" s="33">
        <f t="shared" si="47"/>
        <v>3.7708696731157065</v>
      </c>
      <c r="AA128" s="8">
        <v>6.4</v>
      </c>
      <c r="AB128" s="11">
        <f t="shared" si="31"/>
        <v>1.0312117827974516</v>
      </c>
      <c r="AC128" s="12">
        <f t="shared" si="48"/>
        <v>2.4620248904749786E-2</v>
      </c>
      <c r="AD128" s="11">
        <f t="shared" si="49"/>
        <v>1.0312117827974516</v>
      </c>
      <c r="AE128" s="12">
        <f t="shared" si="50"/>
        <v>3.1211782797451626</v>
      </c>
      <c r="AF128" s="25">
        <v>3157.6999719999999</v>
      </c>
      <c r="AG128" s="25">
        <v>0.45</v>
      </c>
      <c r="AH128" s="12">
        <f t="shared" si="32"/>
        <v>5.5356751950101257</v>
      </c>
      <c r="AI128" s="12">
        <f t="shared" si="51"/>
        <v>2.0407400484057092E-2</v>
      </c>
      <c r="AJ128" s="12">
        <f t="shared" si="52"/>
        <v>1.0277650778939911</v>
      </c>
      <c r="AK128" s="12">
        <f t="shared" si="53"/>
        <v>2.7765077893991075</v>
      </c>
    </row>
    <row r="129" spans="1:37" x14ac:dyDescent="0.3">
      <c r="A129">
        <f t="shared" si="33"/>
        <v>127</v>
      </c>
      <c r="B129" s="7">
        <v>43413</v>
      </c>
      <c r="C129" s="40">
        <f>VLOOKUP(B129,'Base NTN-B Princ 2019'!A:B,2,FALSE)*100</f>
        <v>2.87</v>
      </c>
      <c r="D129" s="25">
        <v>3113.972796</v>
      </c>
      <c r="E129" s="25">
        <v>0</v>
      </c>
      <c r="F129" s="26">
        <f t="shared" si="27"/>
        <v>0</v>
      </c>
      <c r="G129" s="26">
        <f t="shared" si="28"/>
        <v>3113.972796</v>
      </c>
      <c r="H129" s="10">
        <f t="shared" si="34"/>
        <v>-1.7417509740536019E-2</v>
      </c>
      <c r="I129" s="9">
        <f t="shared" si="35"/>
        <v>1.0333988595128694</v>
      </c>
      <c r="J129" s="10">
        <f t="shared" si="36"/>
        <v>3.3398859512869361</v>
      </c>
      <c r="K129" s="31">
        <f t="shared" si="37"/>
        <v>3113.972796</v>
      </c>
      <c r="L129" s="33">
        <f t="shared" si="38"/>
        <v>-1.7417509740536019E-2</v>
      </c>
      <c r="M129" s="32">
        <f t="shared" si="39"/>
        <v>1.0333988595128694</v>
      </c>
      <c r="N129" s="33">
        <f t="shared" si="40"/>
        <v>3.3398859512869361</v>
      </c>
      <c r="O129" s="40">
        <v>1.96</v>
      </c>
      <c r="P129" s="25">
        <v>3127.8379279999999</v>
      </c>
      <c r="Q129" s="25">
        <v>0</v>
      </c>
      <c r="R129" s="26">
        <f t="shared" si="29"/>
        <v>0</v>
      </c>
      <c r="S129" s="26">
        <f t="shared" si="30"/>
        <v>3127.8379279999999</v>
      </c>
      <c r="T129" s="10">
        <f t="shared" si="41"/>
        <v>2.808370004219185E-2</v>
      </c>
      <c r="U129" s="9">
        <f t="shared" si="42"/>
        <v>1.0380001237288587</v>
      </c>
      <c r="V129" s="10">
        <f t="shared" si="43"/>
        <v>3.8000123728858748</v>
      </c>
      <c r="W129" s="31">
        <f t="shared" si="44"/>
        <v>3127.8379279999999</v>
      </c>
      <c r="X129" s="33">
        <f t="shared" si="45"/>
        <v>2.808370004219185E-2</v>
      </c>
      <c r="Y129" s="32">
        <f t="shared" si="46"/>
        <v>1.0380001237288587</v>
      </c>
      <c r="Z129" s="33">
        <f t="shared" si="47"/>
        <v>3.8000123728858748</v>
      </c>
      <c r="AA129" s="8">
        <v>6.4</v>
      </c>
      <c r="AB129" s="11">
        <f t="shared" si="31"/>
        <v>1.0314656697051114</v>
      </c>
      <c r="AC129" s="12">
        <f t="shared" si="48"/>
        <v>2.4620248904749786E-2</v>
      </c>
      <c r="AD129" s="11">
        <f t="shared" si="49"/>
        <v>1.0314656697051114</v>
      </c>
      <c r="AE129" s="12">
        <f t="shared" si="50"/>
        <v>3.1465669705111443</v>
      </c>
      <c r="AF129" s="25">
        <v>3158.3443769999999</v>
      </c>
      <c r="AG129" s="25">
        <v>0.45</v>
      </c>
      <c r="AH129" s="12">
        <f t="shared" si="32"/>
        <v>5.5356751950101257</v>
      </c>
      <c r="AI129" s="12">
        <f t="shared" si="51"/>
        <v>2.0407416971668368E-2</v>
      </c>
      <c r="AJ129" s="12">
        <f t="shared" si="52"/>
        <v>1.0279748181989261</v>
      </c>
      <c r="AK129" s="12">
        <f t="shared" si="53"/>
        <v>2.797481819892611</v>
      </c>
    </row>
    <row r="130" spans="1:37" x14ac:dyDescent="0.3">
      <c r="A130">
        <f t="shared" si="33"/>
        <v>128</v>
      </c>
      <c r="B130" s="7">
        <v>43416</v>
      </c>
      <c r="C130" s="40">
        <f>VLOOKUP(B130,'Base NTN-B Princ 2019'!A:B,2,FALSE)*100</f>
        <v>2.97</v>
      </c>
      <c r="D130" s="25">
        <v>3113.4584060000002</v>
      </c>
      <c r="E130" s="25">
        <v>0</v>
      </c>
      <c r="F130" s="26">
        <f t="shared" si="27"/>
        <v>0</v>
      </c>
      <c r="G130" s="26">
        <f t="shared" si="28"/>
        <v>3113.4584060000002</v>
      </c>
      <c r="H130" s="10">
        <f t="shared" si="34"/>
        <v>-1.6518769870454975E-2</v>
      </c>
      <c r="I130" s="9">
        <f t="shared" si="35"/>
        <v>1.0332281547334226</v>
      </c>
      <c r="J130" s="10">
        <f t="shared" si="36"/>
        <v>3.3228154733422555</v>
      </c>
      <c r="K130" s="31">
        <f t="shared" si="37"/>
        <v>3113.4584060000002</v>
      </c>
      <c r="L130" s="33">
        <f t="shared" si="38"/>
        <v>-1.6518769870454975E-2</v>
      </c>
      <c r="M130" s="32">
        <f t="shared" si="39"/>
        <v>1.0332281547334226</v>
      </c>
      <c r="N130" s="33">
        <f t="shared" si="40"/>
        <v>3.3228154733422555</v>
      </c>
      <c r="O130" s="40">
        <v>1.96</v>
      </c>
      <c r="P130" s="25">
        <v>3128.719482</v>
      </c>
      <c r="Q130" s="25">
        <v>0</v>
      </c>
      <c r="R130" s="26">
        <f t="shared" si="29"/>
        <v>0</v>
      </c>
      <c r="S130" s="26">
        <f t="shared" si="30"/>
        <v>3128.719482</v>
      </c>
      <c r="T130" s="10">
        <f t="shared" si="41"/>
        <v>2.8184132947184359E-2</v>
      </c>
      <c r="U130" s="9">
        <f t="shared" si="42"/>
        <v>1.0382926750637225</v>
      </c>
      <c r="V130" s="10">
        <f t="shared" si="43"/>
        <v>3.829267506372247</v>
      </c>
      <c r="W130" s="31">
        <f t="shared" si="44"/>
        <v>3128.719482</v>
      </c>
      <c r="X130" s="33">
        <f t="shared" si="45"/>
        <v>2.8184132947184359E-2</v>
      </c>
      <c r="Y130" s="32">
        <f t="shared" si="46"/>
        <v>1.0382926750637225</v>
      </c>
      <c r="Z130" s="33">
        <f t="shared" si="47"/>
        <v>3.829267506372247</v>
      </c>
      <c r="AA130" s="8">
        <v>6.4</v>
      </c>
      <c r="AB130" s="11">
        <f t="shared" si="31"/>
        <v>1.0317196191203599</v>
      </c>
      <c r="AC130" s="12">
        <f t="shared" si="48"/>
        <v>2.4620248904749786E-2</v>
      </c>
      <c r="AD130" s="11">
        <f t="shared" si="49"/>
        <v>1.0317196191203599</v>
      </c>
      <c r="AE130" s="12">
        <f t="shared" si="50"/>
        <v>3.1719619120359921</v>
      </c>
      <c r="AF130" s="25">
        <v>3158.988914</v>
      </c>
      <c r="AG130" s="25">
        <v>0.45</v>
      </c>
      <c r="AH130" s="12">
        <f t="shared" si="32"/>
        <v>5.5356751950101257</v>
      </c>
      <c r="AI130" s="12">
        <f t="shared" si="51"/>
        <v>2.0407432599611752E-2</v>
      </c>
      <c r="AJ130" s="12">
        <f t="shared" si="52"/>
        <v>1.028184601467091</v>
      </c>
      <c r="AK130" s="12">
        <f t="shared" si="53"/>
        <v>2.8184601467091008</v>
      </c>
    </row>
    <row r="131" spans="1:37" x14ac:dyDescent="0.3">
      <c r="A131">
        <f t="shared" si="33"/>
        <v>129</v>
      </c>
      <c r="B131" s="7">
        <v>43417</v>
      </c>
      <c r="C131" s="40">
        <f>VLOOKUP(B131,'Base NTN-B Princ 2019'!A:B,2,FALSE)*100</f>
        <v>3.02</v>
      </c>
      <c r="D131" s="25">
        <v>3113.7114670000001</v>
      </c>
      <c r="E131" s="25">
        <v>0</v>
      </c>
      <c r="F131" s="26">
        <f t="shared" si="27"/>
        <v>0</v>
      </c>
      <c r="G131" s="26">
        <f t="shared" si="28"/>
        <v>3113.7114670000001</v>
      </c>
      <c r="H131" s="10">
        <f t="shared" si="34"/>
        <v>8.1279711176662772E-3</v>
      </c>
      <c r="I131" s="9">
        <f t="shared" si="35"/>
        <v>1.0333121352194188</v>
      </c>
      <c r="J131" s="10">
        <f t="shared" si="36"/>
        <v>3.3312135219418781</v>
      </c>
      <c r="K131" s="31">
        <f t="shared" si="37"/>
        <v>3113.7114670000001</v>
      </c>
      <c r="L131" s="33">
        <f t="shared" si="38"/>
        <v>8.1279711176662772E-3</v>
      </c>
      <c r="M131" s="32">
        <f t="shared" si="39"/>
        <v>1.0333121352194188</v>
      </c>
      <c r="N131" s="33">
        <f t="shared" si="40"/>
        <v>3.3312135219418781</v>
      </c>
      <c r="O131" s="40">
        <v>1.96</v>
      </c>
      <c r="P131" s="25">
        <v>3129.598105</v>
      </c>
      <c r="Q131" s="25">
        <v>0</v>
      </c>
      <c r="R131" s="26">
        <f t="shared" si="29"/>
        <v>0</v>
      </c>
      <c r="S131" s="26">
        <f t="shared" si="30"/>
        <v>3129.598105</v>
      </c>
      <c r="T131" s="10">
        <f t="shared" si="41"/>
        <v>2.8082511233584739E-2</v>
      </c>
      <c r="U131" s="9">
        <f t="shared" si="42"/>
        <v>1.0385842537208347</v>
      </c>
      <c r="V131" s="10">
        <f t="shared" si="43"/>
        <v>3.8584253720834738</v>
      </c>
      <c r="W131" s="31">
        <f t="shared" si="44"/>
        <v>3129.598105</v>
      </c>
      <c r="X131" s="33">
        <f t="shared" si="45"/>
        <v>2.8082511233584739E-2</v>
      </c>
      <c r="Y131" s="32">
        <f t="shared" si="46"/>
        <v>1.0385842537208347</v>
      </c>
      <c r="Z131" s="33">
        <f t="shared" si="47"/>
        <v>3.8584253720834738</v>
      </c>
      <c r="AA131" s="8">
        <v>6.4</v>
      </c>
      <c r="AB131" s="11">
        <f t="shared" si="31"/>
        <v>1.0319736310585865</v>
      </c>
      <c r="AC131" s="12">
        <f t="shared" si="48"/>
        <v>2.4620248904749786E-2</v>
      </c>
      <c r="AD131" s="11">
        <f t="shared" si="49"/>
        <v>1.0319736310585865</v>
      </c>
      <c r="AE131" s="12">
        <f t="shared" si="50"/>
        <v>3.1973631058586527</v>
      </c>
      <c r="AF131" s="25">
        <v>3159.6335819999999</v>
      </c>
      <c r="AG131" s="25">
        <v>0.45</v>
      </c>
      <c r="AH131" s="12">
        <f t="shared" si="32"/>
        <v>5.5356751950101257</v>
      </c>
      <c r="AI131" s="12">
        <f t="shared" si="51"/>
        <v>2.0407415712764276E-2</v>
      </c>
      <c r="AJ131" s="12">
        <f t="shared" si="52"/>
        <v>1.028394427373007</v>
      </c>
      <c r="AK131" s="12">
        <f t="shared" si="53"/>
        <v>2.8394427373007014</v>
      </c>
    </row>
    <row r="132" spans="1:37" x14ac:dyDescent="0.3">
      <c r="A132">
        <f t="shared" si="33"/>
        <v>130</v>
      </c>
      <c r="B132" s="7">
        <v>43418</v>
      </c>
      <c r="C132" s="40">
        <f>VLOOKUP(B132,'Base NTN-B Princ 2019'!A:B,2,FALSE)*100</f>
        <v>3.03</v>
      </c>
      <c r="D132" s="25">
        <v>3114.5649539999999</v>
      </c>
      <c r="E132" s="25">
        <v>0</v>
      </c>
      <c r="F132" s="26">
        <f t="shared" ref="F132:F195" si="54">+(F131*(1+AC131/100))+E132</f>
        <v>0</v>
      </c>
      <c r="G132" s="26">
        <f t="shared" ref="G132:G195" si="55">+D132+E132</f>
        <v>3114.5649539999999</v>
      </c>
      <c r="H132" s="10">
        <f t="shared" si="34"/>
        <v>2.7410600148569664E-2</v>
      </c>
      <c r="I132" s="9">
        <f t="shared" si="35"/>
        <v>1.0335953722770905</v>
      </c>
      <c r="J132" s="10">
        <f t="shared" si="36"/>
        <v>3.3595372277090529</v>
      </c>
      <c r="K132" s="31">
        <f t="shared" si="37"/>
        <v>3114.5649539999999</v>
      </c>
      <c r="L132" s="33">
        <f t="shared" si="38"/>
        <v>2.7410600148569664E-2</v>
      </c>
      <c r="M132" s="32">
        <f t="shared" si="39"/>
        <v>1.0335953722770905</v>
      </c>
      <c r="N132" s="33">
        <f t="shared" si="40"/>
        <v>3.3595372277090529</v>
      </c>
      <c r="O132" s="40">
        <v>1.96</v>
      </c>
      <c r="P132" s="25">
        <v>3130.4769550000001</v>
      </c>
      <c r="Q132" s="25">
        <v>0</v>
      </c>
      <c r="R132" s="26">
        <f t="shared" ref="R132:R195" si="56">+(R131*(1+AQ131/100))+Q132</f>
        <v>0</v>
      </c>
      <c r="S132" s="26">
        <f t="shared" ref="S132:S195" si="57">+P132+Q132</f>
        <v>3130.4769550000001</v>
      </c>
      <c r="T132" s="10">
        <f t="shared" si="41"/>
        <v>2.8081880500763212E-2</v>
      </c>
      <c r="U132" s="9">
        <f t="shared" si="42"/>
        <v>1.0388759077098644</v>
      </c>
      <c r="V132" s="10">
        <f t="shared" si="43"/>
        <v>3.8875907709864377</v>
      </c>
      <c r="W132" s="31">
        <f t="shared" si="44"/>
        <v>3130.4769550000001</v>
      </c>
      <c r="X132" s="33">
        <f t="shared" si="45"/>
        <v>2.8081880500763212E-2</v>
      </c>
      <c r="Y132" s="32">
        <f t="shared" si="46"/>
        <v>1.0388759077098644</v>
      </c>
      <c r="Z132" s="33">
        <f t="shared" si="47"/>
        <v>3.8875907709864377</v>
      </c>
      <c r="AA132" s="8">
        <v>6.4</v>
      </c>
      <c r="AB132" s="11">
        <f t="shared" ref="AB132:AB195" si="58">+((AA131/100+1)^(1/252))*AB131</f>
        <v>1.0322277055351845</v>
      </c>
      <c r="AC132" s="12">
        <f t="shared" si="48"/>
        <v>2.4620248904749786E-2</v>
      </c>
      <c r="AD132" s="11">
        <f t="shared" si="49"/>
        <v>1.0322277055351845</v>
      </c>
      <c r="AE132" s="12">
        <f t="shared" si="50"/>
        <v>3.2227705535184503</v>
      </c>
      <c r="AF132" s="25">
        <v>3160.2783810000001</v>
      </c>
      <c r="AG132" s="25">
        <v>0.45</v>
      </c>
      <c r="AH132" s="12">
        <f t="shared" ref="AH132:AH195" si="59">+((1+AG132/100)^(252/21)-1)*100</f>
        <v>5.5356751950101257</v>
      </c>
      <c r="AI132" s="12">
        <f t="shared" si="51"/>
        <v>2.0407397986699216E-2</v>
      </c>
      <c r="AJ132" s="12">
        <f t="shared" si="52"/>
        <v>1.0286042959166741</v>
      </c>
      <c r="AK132" s="12">
        <f t="shared" si="53"/>
        <v>2.8604295916674127</v>
      </c>
    </row>
    <row r="133" spans="1:37" x14ac:dyDescent="0.3">
      <c r="A133">
        <f t="shared" ref="A133:A196" si="60">+A132+1</f>
        <v>131</v>
      </c>
      <c r="B133" s="7">
        <v>43420</v>
      </c>
      <c r="C133" s="40">
        <f>VLOOKUP(B133,'Base NTN-B Princ 2019'!A:B,2,FALSE)*100</f>
        <v>2.99</v>
      </c>
      <c r="D133" s="25">
        <v>3116.1583169999999</v>
      </c>
      <c r="E133" s="25">
        <v>0</v>
      </c>
      <c r="F133" s="26">
        <f t="shared" si="54"/>
        <v>0</v>
      </c>
      <c r="G133" s="26">
        <f t="shared" si="55"/>
        <v>3116.1583169999999</v>
      </c>
      <c r="H133" s="10">
        <f t="shared" ref="H133:H196" si="61">+(G133/D132-1)*100</f>
        <v>5.1158445032695177E-2</v>
      </c>
      <c r="I133" s="9">
        <f t="shared" ref="I133:I196" si="62">+(1+H133/100)*I132</f>
        <v>1.0341241435974773</v>
      </c>
      <c r="J133" s="10">
        <f t="shared" ref="J133:J196" si="63">+(I133-1)*100</f>
        <v>3.4124143597477286</v>
      </c>
      <c r="K133" s="31">
        <f t="shared" ref="K133:K196" si="64">+D133+F133</f>
        <v>3116.1583169999999</v>
      </c>
      <c r="L133" s="33">
        <f t="shared" ref="L133:L196" si="65">+(K133/K132-1)*100</f>
        <v>5.1158445032695177E-2</v>
      </c>
      <c r="M133" s="32">
        <f t="shared" ref="M133:M196" si="66">+(1+L133/100)*M132</f>
        <v>1.0341241435974773</v>
      </c>
      <c r="N133" s="33">
        <f t="shared" ref="N133:N196" si="67">+(M133-1)*100</f>
        <v>3.4124143597477286</v>
      </c>
      <c r="O133" s="40">
        <v>1.96</v>
      </c>
      <c r="P133" s="25">
        <v>3131.3560360000001</v>
      </c>
      <c r="Q133" s="25">
        <v>0</v>
      </c>
      <c r="R133" s="26">
        <f t="shared" si="56"/>
        <v>0</v>
      </c>
      <c r="S133" s="26">
        <f t="shared" si="57"/>
        <v>3131.3560360000001</v>
      </c>
      <c r="T133" s="10">
        <f t="shared" ref="T133:T196" si="68">+(S133/P132-1)*100</f>
        <v>2.808137586178816E-2</v>
      </c>
      <c r="U133" s="9">
        <f t="shared" ref="U133:U196" si="69">+(1+T133/100)*U132</f>
        <v>1.039167638358246</v>
      </c>
      <c r="V133" s="10">
        <f t="shared" ref="V133:V196" si="70">+(U133-1)*100</f>
        <v>3.9167638358245993</v>
      </c>
      <c r="W133" s="31">
        <f t="shared" ref="W133:W196" si="71">+P133+R133</f>
        <v>3131.3560360000001</v>
      </c>
      <c r="X133" s="33">
        <f t="shared" ref="X133:X196" si="72">+(W133/W132-1)*100</f>
        <v>2.808137586178816E-2</v>
      </c>
      <c r="Y133" s="32">
        <f t="shared" ref="Y133:Y196" si="73">+(1+X133/100)*Y132</f>
        <v>1.039167638358246</v>
      </c>
      <c r="Z133" s="33">
        <f t="shared" ref="Z133:Z196" si="74">+(Y133-1)*100</f>
        <v>3.9167638358245993</v>
      </c>
      <c r="AA133" s="8">
        <v>6.4</v>
      </c>
      <c r="AB133" s="11">
        <f t="shared" si="58"/>
        <v>1.0324818425655511</v>
      </c>
      <c r="AC133" s="12">
        <f t="shared" ref="AC133:AC196" si="75">+(AB133/AB132-1)*100</f>
        <v>2.4620248904749786E-2</v>
      </c>
      <c r="AD133" s="11">
        <f t="shared" ref="AD133:AD196" si="76">+(1+AC133/100)*AD132</f>
        <v>1.0324818425655511</v>
      </c>
      <c r="AE133" s="12">
        <f t="shared" ref="AE133:AE196" si="77">+(AD133-1)*100</f>
        <v>3.2481842565551089</v>
      </c>
      <c r="AF133" s="25">
        <v>3160.9233129999998</v>
      </c>
      <c r="AG133" s="25">
        <v>0.45</v>
      </c>
      <c r="AH133" s="12">
        <f t="shared" si="59"/>
        <v>5.5356751950101257</v>
      </c>
      <c r="AI133" s="12">
        <f t="shared" ref="AI133:AI196" si="78">+(AF133/AF132-1)*100</f>
        <v>2.0407442707481849E-2</v>
      </c>
      <c r="AJ133" s="12">
        <f t="shared" ref="AJ133:AJ196" si="79">+(1+AI133/100)*AJ132</f>
        <v>1.0288142077490501</v>
      </c>
      <c r="AK133" s="12">
        <f t="shared" ref="AK133:AK196" si="80">+(AJ133-1)*100</f>
        <v>2.881420774905008</v>
      </c>
    </row>
    <row r="134" spans="1:37" x14ac:dyDescent="0.3">
      <c r="A134">
        <f t="shared" si="60"/>
        <v>132</v>
      </c>
      <c r="B134" s="7">
        <v>43423</v>
      </c>
      <c r="C134" s="40">
        <f>VLOOKUP(B134,'Base NTN-B Princ 2019'!A:B,2,FALSE)*100</f>
        <v>2.95</v>
      </c>
      <c r="D134" s="25">
        <v>3117.0291969999998</v>
      </c>
      <c r="E134" s="25">
        <v>0</v>
      </c>
      <c r="F134" s="26">
        <f t="shared" si="54"/>
        <v>0</v>
      </c>
      <c r="G134" s="26">
        <f t="shared" si="55"/>
        <v>3117.0291969999998</v>
      </c>
      <c r="H134" s="10">
        <f t="shared" si="61"/>
        <v>2.794723218164652E-2</v>
      </c>
      <c r="I134" s="9">
        <f t="shared" si="62"/>
        <v>1.034413152672935</v>
      </c>
      <c r="J134" s="10">
        <f t="shared" si="63"/>
        <v>3.4413152672934988</v>
      </c>
      <c r="K134" s="31">
        <f t="shared" si="64"/>
        <v>3117.0291969999998</v>
      </c>
      <c r="L134" s="33">
        <f t="shared" si="65"/>
        <v>2.794723218164652E-2</v>
      </c>
      <c r="M134" s="32">
        <f t="shared" si="66"/>
        <v>1.034413152672935</v>
      </c>
      <c r="N134" s="33">
        <f t="shared" si="67"/>
        <v>3.4413152672934988</v>
      </c>
      <c r="O134" s="40">
        <v>1.96</v>
      </c>
      <c r="P134" s="25">
        <v>3131.5248459999998</v>
      </c>
      <c r="Q134" s="25">
        <v>0</v>
      </c>
      <c r="R134" s="26">
        <f t="shared" si="56"/>
        <v>0</v>
      </c>
      <c r="S134" s="26">
        <f t="shared" si="57"/>
        <v>3131.5248459999998</v>
      </c>
      <c r="T134" s="10">
        <f t="shared" si="68"/>
        <v>5.3909551663622324E-3</v>
      </c>
      <c r="U134" s="9">
        <f t="shared" si="69"/>
        <v>1.0392236594197333</v>
      </c>
      <c r="V134" s="10">
        <f t="shared" si="70"/>
        <v>3.922365941973327</v>
      </c>
      <c r="W134" s="31">
        <f t="shared" si="71"/>
        <v>3131.5248459999998</v>
      </c>
      <c r="X134" s="33">
        <f t="shared" si="72"/>
        <v>5.3909551663622324E-3</v>
      </c>
      <c r="Y134" s="32">
        <f t="shared" si="73"/>
        <v>1.0392236594197333</v>
      </c>
      <c r="Z134" s="33">
        <f t="shared" si="74"/>
        <v>3.922365941973327</v>
      </c>
      <c r="AA134" s="8">
        <v>6.4</v>
      </c>
      <c r="AB134" s="11">
        <f t="shared" si="58"/>
        <v>1.0327360421650871</v>
      </c>
      <c r="AC134" s="12">
        <f t="shared" si="75"/>
        <v>2.4620248904749786E-2</v>
      </c>
      <c r="AD134" s="11">
        <f t="shared" si="76"/>
        <v>1.0327360421650871</v>
      </c>
      <c r="AE134" s="12">
        <f t="shared" si="77"/>
        <v>3.2736042165087076</v>
      </c>
      <c r="AF134" s="25">
        <v>3160.8480340000001</v>
      </c>
      <c r="AG134" s="25">
        <v>-0.05</v>
      </c>
      <c r="AH134" s="12">
        <f t="shared" si="59"/>
        <v>-0.59835274690863693</v>
      </c>
      <c r="AI134" s="12">
        <f t="shared" si="78"/>
        <v>-2.3815509756275333E-3</v>
      </c>
      <c r="AJ134" s="12">
        <f t="shared" si="79"/>
        <v>1.0287897060142481</v>
      </c>
      <c r="AK134" s="12">
        <f t="shared" si="80"/>
        <v>2.8789706014248129</v>
      </c>
    </row>
    <row r="135" spans="1:37" x14ac:dyDescent="0.3">
      <c r="A135">
        <f t="shared" si="60"/>
        <v>133</v>
      </c>
      <c r="B135" s="7">
        <v>43424</v>
      </c>
      <c r="C135" s="40">
        <f>VLOOKUP(B135,'Base NTN-B Princ 2019'!A:B,2,FALSE)*100</f>
        <v>2.92</v>
      </c>
      <c r="D135" s="25">
        <v>3117.7451580000002</v>
      </c>
      <c r="E135" s="25">
        <v>0</v>
      </c>
      <c r="F135" s="26">
        <f t="shared" si="54"/>
        <v>0</v>
      </c>
      <c r="G135" s="26">
        <f t="shared" si="55"/>
        <v>3117.7451580000002</v>
      </c>
      <c r="H135" s="10">
        <f t="shared" si="61"/>
        <v>2.2969338904155201E-2</v>
      </c>
      <c r="I135" s="9">
        <f t="shared" si="62"/>
        <v>1.0346507505356415</v>
      </c>
      <c r="J135" s="10">
        <f t="shared" si="63"/>
        <v>3.4650750535641484</v>
      </c>
      <c r="K135" s="31">
        <f t="shared" si="64"/>
        <v>3117.7451580000002</v>
      </c>
      <c r="L135" s="33">
        <f t="shared" si="65"/>
        <v>2.2969338904155201E-2</v>
      </c>
      <c r="M135" s="32">
        <f t="shared" si="66"/>
        <v>1.0346507505356415</v>
      </c>
      <c r="N135" s="33">
        <f t="shared" si="67"/>
        <v>3.4650750535641484</v>
      </c>
      <c r="O135" s="40">
        <v>1.96</v>
      </c>
      <c r="P135" s="25">
        <v>3131.6904869999998</v>
      </c>
      <c r="Q135" s="25">
        <v>0</v>
      </c>
      <c r="R135" s="26">
        <f t="shared" si="56"/>
        <v>0</v>
      </c>
      <c r="S135" s="26">
        <f t="shared" si="57"/>
        <v>3131.6904869999998</v>
      </c>
      <c r="T135" s="10">
        <f t="shared" si="68"/>
        <v>5.2894678517878546E-3</v>
      </c>
      <c r="U135" s="9">
        <f t="shared" si="69"/>
        <v>1.0392786288211064</v>
      </c>
      <c r="V135" s="10">
        <f t="shared" si="70"/>
        <v>3.9278628821106443</v>
      </c>
      <c r="W135" s="31">
        <f t="shared" si="71"/>
        <v>3131.6904869999998</v>
      </c>
      <c r="X135" s="33">
        <f t="shared" si="72"/>
        <v>5.2894678517878546E-3</v>
      </c>
      <c r="Y135" s="32">
        <f t="shared" si="73"/>
        <v>1.0392786288211064</v>
      </c>
      <c r="Z135" s="33">
        <f t="shared" si="74"/>
        <v>3.9278628821106443</v>
      </c>
      <c r="AA135" s="8">
        <v>6.4</v>
      </c>
      <c r="AB135" s="11">
        <f t="shared" si="58"/>
        <v>1.0329903043491973</v>
      </c>
      <c r="AC135" s="12">
        <f t="shared" si="75"/>
        <v>2.4620248904749786E-2</v>
      </c>
      <c r="AD135" s="11">
        <f t="shared" si="76"/>
        <v>1.0329903043491973</v>
      </c>
      <c r="AE135" s="12">
        <f t="shared" si="77"/>
        <v>3.2990304349197253</v>
      </c>
      <c r="AF135" s="25">
        <v>3160.7727580000001</v>
      </c>
      <c r="AG135" s="25">
        <v>-0.05</v>
      </c>
      <c r="AH135" s="12">
        <f t="shared" si="59"/>
        <v>-0.59835274690863693</v>
      </c>
      <c r="AI135" s="12">
        <f t="shared" si="78"/>
        <v>-2.3815127836002148E-3</v>
      </c>
      <c r="AJ135" s="12">
        <f t="shared" si="79"/>
        <v>1.0287652052558831</v>
      </c>
      <c r="AK135" s="12">
        <f t="shared" si="80"/>
        <v>2.8765205255883108</v>
      </c>
    </row>
    <row r="136" spans="1:37" x14ac:dyDescent="0.3">
      <c r="A136">
        <f t="shared" si="60"/>
        <v>134</v>
      </c>
      <c r="B136" s="7">
        <v>43425</v>
      </c>
      <c r="C136" s="40">
        <f>VLOOKUP(B136,'Base NTN-B Princ 2019'!A:B,2,FALSE)*100</f>
        <v>2.92</v>
      </c>
      <c r="D136" s="25">
        <v>3118.0280670000002</v>
      </c>
      <c r="E136" s="25">
        <v>0</v>
      </c>
      <c r="F136" s="26">
        <f t="shared" si="54"/>
        <v>0</v>
      </c>
      <c r="G136" s="26">
        <f t="shared" si="55"/>
        <v>3118.0280670000002</v>
      </c>
      <c r="H136" s="10">
        <f t="shared" si="61"/>
        <v>9.0741540973660051E-3</v>
      </c>
      <c r="I136" s="9">
        <f t="shared" si="62"/>
        <v>1.0347446363391146</v>
      </c>
      <c r="J136" s="10">
        <f t="shared" si="63"/>
        <v>3.4744636339114621</v>
      </c>
      <c r="K136" s="31">
        <f t="shared" si="64"/>
        <v>3118.0280670000002</v>
      </c>
      <c r="L136" s="33">
        <f t="shared" si="65"/>
        <v>9.0741540973660051E-3</v>
      </c>
      <c r="M136" s="32">
        <f t="shared" si="66"/>
        <v>1.0347446363391146</v>
      </c>
      <c r="N136" s="33">
        <f t="shared" si="67"/>
        <v>3.4744636339114621</v>
      </c>
      <c r="O136" s="40">
        <v>1.96</v>
      </c>
      <c r="P136" s="25">
        <v>3131.856119</v>
      </c>
      <c r="Q136" s="25">
        <v>0</v>
      </c>
      <c r="R136" s="26">
        <f t="shared" si="56"/>
        <v>0</v>
      </c>
      <c r="S136" s="26">
        <f t="shared" si="57"/>
        <v>3131.856119</v>
      </c>
      <c r="T136" s="10">
        <f t="shared" si="68"/>
        <v>5.2889006971756913E-3</v>
      </c>
      <c r="U136" s="9">
        <f t="shared" si="69"/>
        <v>1.0393335952357519</v>
      </c>
      <c r="V136" s="10">
        <f t="shared" si="70"/>
        <v>3.9333595235751861</v>
      </c>
      <c r="W136" s="31">
        <f t="shared" si="71"/>
        <v>3131.856119</v>
      </c>
      <c r="X136" s="33">
        <f t="shared" si="72"/>
        <v>5.2889006971756913E-3</v>
      </c>
      <c r="Y136" s="32">
        <f t="shared" si="73"/>
        <v>1.0393335952357519</v>
      </c>
      <c r="Z136" s="33">
        <f t="shared" si="74"/>
        <v>3.9333595235751861</v>
      </c>
      <c r="AA136" s="8">
        <v>6.4</v>
      </c>
      <c r="AB136" s="11">
        <f t="shared" si="58"/>
        <v>1.03324462913329</v>
      </c>
      <c r="AC136" s="12">
        <f t="shared" si="75"/>
        <v>2.4620248904749786E-2</v>
      </c>
      <c r="AD136" s="11">
        <f t="shared" si="76"/>
        <v>1.03324462913329</v>
      </c>
      <c r="AE136" s="12">
        <f t="shared" si="77"/>
        <v>3.324462913328996</v>
      </c>
      <c r="AF136" s="25">
        <v>3160.6974839999998</v>
      </c>
      <c r="AG136" s="25">
        <v>-0.05</v>
      </c>
      <c r="AH136" s="12">
        <f t="shared" si="59"/>
        <v>-0.59835274690863693</v>
      </c>
      <c r="AI136" s="12">
        <f t="shared" si="78"/>
        <v>-2.3815062253240704E-3</v>
      </c>
      <c r="AJ136" s="12">
        <f t="shared" si="79"/>
        <v>1.028740705148476</v>
      </c>
      <c r="AK136" s="12">
        <f t="shared" si="80"/>
        <v>2.8740705148476042</v>
      </c>
    </row>
    <row r="137" spans="1:37" x14ac:dyDescent="0.3">
      <c r="A137">
        <f t="shared" si="60"/>
        <v>135</v>
      </c>
      <c r="B137" s="7">
        <v>43426</v>
      </c>
      <c r="C137" s="40">
        <f>VLOOKUP(B137,'Base NTN-B Princ 2019'!A:B,2,FALSE)*100</f>
        <v>2.91</v>
      </c>
      <c r="D137" s="25">
        <v>3118.4531889999998</v>
      </c>
      <c r="E137" s="25">
        <v>0</v>
      </c>
      <c r="F137" s="26">
        <f t="shared" si="54"/>
        <v>0</v>
      </c>
      <c r="G137" s="26">
        <f t="shared" si="55"/>
        <v>3118.4531889999998</v>
      </c>
      <c r="H137" s="10">
        <f t="shared" si="61"/>
        <v>1.3634322426381296E-2</v>
      </c>
      <c r="I137" s="9">
        <f t="shared" si="62"/>
        <v>1.0348857167591228</v>
      </c>
      <c r="J137" s="10">
        <f t="shared" si="63"/>
        <v>3.4885716759122776</v>
      </c>
      <c r="K137" s="31">
        <f t="shared" si="64"/>
        <v>3118.4531889999998</v>
      </c>
      <c r="L137" s="33">
        <f t="shared" si="65"/>
        <v>1.3634322426381296E-2</v>
      </c>
      <c r="M137" s="32">
        <f t="shared" si="66"/>
        <v>1.0348857167591228</v>
      </c>
      <c r="N137" s="33">
        <f t="shared" si="67"/>
        <v>3.4885716759122776</v>
      </c>
      <c r="O137" s="40">
        <v>1.96</v>
      </c>
      <c r="P137" s="25">
        <v>3132.0249010000002</v>
      </c>
      <c r="Q137" s="25">
        <v>0</v>
      </c>
      <c r="R137" s="26">
        <f t="shared" si="56"/>
        <v>0</v>
      </c>
      <c r="S137" s="26">
        <f t="shared" si="57"/>
        <v>3132.0249010000002</v>
      </c>
      <c r="T137" s="10">
        <f t="shared" si="68"/>
        <v>5.3892003204270011E-3</v>
      </c>
      <c r="U137" s="9">
        <f t="shared" si="69"/>
        <v>1.0393896070051967</v>
      </c>
      <c r="V137" s="10">
        <f t="shared" si="70"/>
        <v>3.938960700519667</v>
      </c>
      <c r="W137" s="31">
        <f t="shared" si="71"/>
        <v>3132.0249010000002</v>
      </c>
      <c r="X137" s="33">
        <f t="shared" si="72"/>
        <v>5.3892003204270011E-3</v>
      </c>
      <c r="Y137" s="32">
        <f t="shared" si="73"/>
        <v>1.0393896070051967</v>
      </c>
      <c r="Z137" s="33">
        <f t="shared" si="74"/>
        <v>3.938960700519667</v>
      </c>
      <c r="AA137" s="8">
        <v>6.4</v>
      </c>
      <c r="AB137" s="11">
        <f t="shared" si="58"/>
        <v>1.0334990165327775</v>
      </c>
      <c r="AC137" s="12">
        <f t="shared" si="75"/>
        <v>2.4620248904749786E-2</v>
      </c>
      <c r="AD137" s="11">
        <f t="shared" si="76"/>
        <v>1.0334990165327775</v>
      </c>
      <c r="AE137" s="12">
        <f t="shared" si="77"/>
        <v>3.3499016532777537</v>
      </c>
      <c r="AF137" s="25">
        <v>3160.6222109999999</v>
      </c>
      <c r="AG137" s="25">
        <v>-0.05</v>
      </c>
      <c r="AH137" s="12">
        <f t="shared" si="59"/>
        <v>-0.59835274690863693</v>
      </c>
      <c r="AI137" s="12">
        <f t="shared" si="78"/>
        <v>-2.3815313037967023E-3</v>
      </c>
      <c r="AJ137" s="12">
        <f t="shared" si="79"/>
        <v>1.028716205366548</v>
      </c>
      <c r="AK137" s="12">
        <f t="shared" si="80"/>
        <v>2.8716205366547953</v>
      </c>
    </row>
    <row r="138" spans="1:37" x14ac:dyDescent="0.3">
      <c r="A138">
        <f t="shared" si="60"/>
        <v>136</v>
      </c>
      <c r="B138" s="7">
        <v>43427</v>
      </c>
      <c r="C138" s="40">
        <f>VLOOKUP(B138,'Base NTN-B Princ 2019'!A:B,2,FALSE)*100</f>
        <v>2.96</v>
      </c>
      <c r="D138" s="25">
        <v>3118.0281020000002</v>
      </c>
      <c r="E138" s="25">
        <v>0</v>
      </c>
      <c r="F138" s="26">
        <f t="shared" si="54"/>
        <v>0</v>
      </c>
      <c r="G138" s="26">
        <f t="shared" si="55"/>
        <v>3118.0281020000002</v>
      </c>
      <c r="H138" s="10">
        <f t="shared" si="61"/>
        <v>-1.3631341381015183E-2</v>
      </c>
      <c r="I138" s="9">
        <f t="shared" si="62"/>
        <v>1.034744647954168</v>
      </c>
      <c r="J138" s="10">
        <f t="shared" si="63"/>
        <v>3.4744647954167984</v>
      </c>
      <c r="K138" s="31">
        <f t="shared" si="64"/>
        <v>3118.0281020000002</v>
      </c>
      <c r="L138" s="33">
        <f t="shared" si="65"/>
        <v>-1.3631341381015183E-2</v>
      </c>
      <c r="M138" s="32">
        <f t="shared" si="66"/>
        <v>1.034744647954168</v>
      </c>
      <c r="N138" s="33">
        <f t="shared" si="67"/>
        <v>3.4744647954167984</v>
      </c>
      <c r="O138" s="40">
        <v>1.96</v>
      </c>
      <c r="P138" s="25">
        <v>3132.1905120000001</v>
      </c>
      <c r="Q138" s="25">
        <v>0</v>
      </c>
      <c r="R138" s="26">
        <f t="shared" si="56"/>
        <v>0</v>
      </c>
      <c r="S138" s="26">
        <f t="shared" si="57"/>
        <v>3132.1905120000001</v>
      </c>
      <c r="T138" s="10">
        <f t="shared" si="68"/>
        <v>5.2876654954792102E-3</v>
      </c>
      <c r="U138" s="9">
        <f t="shared" si="69"/>
        <v>1.0394445664508098</v>
      </c>
      <c r="V138" s="10">
        <f t="shared" si="70"/>
        <v>3.9444566450809848</v>
      </c>
      <c r="W138" s="31">
        <f t="shared" si="71"/>
        <v>3132.1905120000001</v>
      </c>
      <c r="X138" s="33">
        <f t="shared" si="72"/>
        <v>5.2876654954792102E-3</v>
      </c>
      <c r="Y138" s="32">
        <f t="shared" si="73"/>
        <v>1.0394445664508098</v>
      </c>
      <c r="Z138" s="33">
        <f t="shared" si="74"/>
        <v>3.9444566450809848</v>
      </c>
      <c r="AA138" s="8">
        <v>6.4</v>
      </c>
      <c r="AB138" s="11">
        <f t="shared" si="58"/>
        <v>1.0337534665630761</v>
      </c>
      <c r="AC138" s="12">
        <f t="shared" si="75"/>
        <v>2.4620248904749786E-2</v>
      </c>
      <c r="AD138" s="11">
        <f t="shared" si="76"/>
        <v>1.0337534665630761</v>
      </c>
      <c r="AE138" s="12">
        <f t="shared" si="77"/>
        <v>3.3753466563076095</v>
      </c>
      <c r="AF138" s="25">
        <v>3160.5469400000002</v>
      </c>
      <c r="AG138" s="25">
        <v>-0.05</v>
      </c>
      <c r="AH138" s="12">
        <f t="shared" si="59"/>
        <v>-0.59835274690863693</v>
      </c>
      <c r="AI138" s="12">
        <f t="shared" si="78"/>
        <v>-2.3815247433778275E-3</v>
      </c>
      <c r="AJ138" s="12">
        <f t="shared" si="79"/>
        <v>1.028691706235578</v>
      </c>
      <c r="AK138" s="12">
        <f t="shared" si="80"/>
        <v>2.8691706235578041</v>
      </c>
    </row>
    <row r="139" spans="1:37" x14ac:dyDescent="0.3">
      <c r="A139">
        <f t="shared" si="60"/>
        <v>137</v>
      </c>
      <c r="B139" s="7">
        <v>43430</v>
      </c>
      <c r="C139" s="40">
        <f>VLOOKUP(B139,'Base NTN-B Princ 2019'!A:B,2,FALSE)*100</f>
        <v>3.1400000000000006</v>
      </c>
      <c r="D139" s="25">
        <v>3115.5438140000001</v>
      </c>
      <c r="E139" s="25">
        <v>0</v>
      </c>
      <c r="F139" s="26">
        <f t="shared" si="54"/>
        <v>0</v>
      </c>
      <c r="G139" s="26">
        <f t="shared" si="55"/>
        <v>3115.5438140000001</v>
      </c>
      <c r="H139" s="10">
        <f t="shared" si="61"/>
        <v>-7.967497144770741E-2</v>
      </c>
      <c r="I139" s="9">
        <f t="shared" si="62"/>
        <v>1.0339202154513538</v>
      </c>
      <c r="J139" s="10">
        <f t="shared" si="63"/>
        <v>3.3920215451353819</v>
      </c>
      <c r="K139" s="31">
        <f t="shared" si="64"/>
        <v>3115.5438140000001</v>
      </c>
      <c r="L139" s="33">
        <f t="shared" si="65"/>
        <v>-7.967497144770741E-2</v>
      </c>
      <c r="M139" s="32">
        <f t="shared" si="66"/>
        <v>1.0339202154513538</v>
      </c>
      <c r="N139" s="33">
        <f t="shared" si="67"/>
        <v>3.3920215451353819</v>
      </c>
      <c r="O139" s="40">
        <v>1.96</v>
      </c>
      <c r="P139" s="25">
        <v>3132.0874640000002</v>
      </c>
      <c r="Q139" s="25">
        <v>0</v>
      </c>
      <c r="R139" s="26">
        <f t="shared" si="56"/>
        <v>0</v>
      </c>
      <c r="S139" s="26">
        <f t="shared" si="57"/>
        <v>3132.0874640000002</v>
      </c>
      <c r="T139" s="10">
        <f t="shared" si="68"/>
        <v>-3.289965907415926E-3</v>
      </c>
      <c r="U139" s="9">
        <f t="shared" si="69"/>
        <v>1.0394103690789471</v>
      </c>
      <c r="V139" s="10">
        <f t="shared" si="70"/>
        <v>3.9410369078947127</v>
      </c>
      <c r="W139" s="31">
        <f t="shared" si="71"/>
        <v>3132.0874640000002</v>
      </c>
      <c r="X139" s="33">
        <f t="shared" si="72"/>
        <v>-3.289965907415926E-3</v>
      </c>
      <c r="Y139" s="32">
        <f t="shared" si="73"/>
        <v>1.0394103690789471</v>
      </c>
      <c r="Z139" s="33">
        <f t="shared" si="74"/>
        <v>3.9410369078947127</v>
      </c>
      <c r="AA139" s="8">
        <v>6.4</v>
      </c>
      <c r="AB139" s="11">
        <f t="shared" si="58"/>
        <v>1.0340079792396053</v>
      </c>
      <c r="AC139" s="12">
        <f t="shared" si="75"/>
        <v>2.4620248904749786E-2</v>
      </c>
      <c r="AD139" s="11">
        <f t="shared" si="76"/>
        <v>1.0340079792396053</v>
      </c>
      <c r="AE139" s="12">
        <f t="shared" si="77"/>
        <v>3.4007979239605302</v>
      </c>
      <c r="AF139" s="25">
        <v>3160.200609</v>
      </c>
      <c r="AG139" s="25">
        <v>-0.08</v>
      </c>
      <c r="AH139" s="12">
        <f t="shared" si="59"/>
        <v>-0.95578724375077195</v>
      </c>
      <c r="AI139" s="12">
        <f t="shared" si="78"/>
        <v>-1.0957945146039538E-2</v>
      </c>
      <c r="AJ139" s="12">
        <f t="shared" si="79"/>
        <v>1.0285789827626868</v>
      </c>
      <c r="AK139" s="12">
        <f t="shared" si="80"/>
        <v>2.8578982762686778</v>
      </c>
    </row>
    <row r="140" spans="1:37" x14ac:dyDescent="0.3">
      <c r="A140">
        <f t="shared" si="60"/>
        <v>138</v>
      </c>
      <c r="B140" s="7">
        <v>43431</v>
      </c>
      <c r="C140" s="40">
        <f>VLOOKUP(B140,'Base NTN-B Princ 2019'!A:B,2,FALSE)*100</f>
        <v>3.2400000000000007</v>
      </c>
      <c r="D140" s="25">
        <v>3114.4296559999998</v>
      </c>
      <c r="E140" s="25">
        <v>0</v>
      </c>
      <c r="F140" s="26">
        <f t="shared" si="54"/>
        <v>0</v>
      </c>
      <c r="G140" s="26">
        <f t="shared" si="55"/>
        <v>3114.4296559999998</v>
      </c>
      <c r="H140" s="10">
        <f t="shared" si="61"/>
        <v>-3.5761268867207097E-2</v>
      </c>
      <c r="I140" s="9">
        <f t="shared" si="62"/>
        <v>1.0335504724632338</v>
      </c>
      <c r="J140" s="10">
        <f t="shared" si="63"/>
        <v>3.3550472463233838</v>
      </c>
      <c r="K140" s="31">
        <f t="shared" si="64"/>
        <v>3114.4296559999998</v>
      </c>
      <c r="L140" s="33">
        <f t="shared" si="65"/>
        <v>-3.5761268867207097E-2</v>
      </c>
      <c r="M140" s="32">
        <f t="shared" si="66"/>
        <v>1.0335504724632338</v>
      </c>
      <c r="N140" s="33">
        <f t="shared" si="67"/>
        <v>3.3550472463233838</v>
      </c>
      <c r="O140" s="40">
        <v>1.96</v>
      </c>
      <c r="P140" s="25">
        <v>3132.2114270000002</v>
      </c>
      <c r="Q140" s="25">
        <v>0</v>
      </c>
      <c r="R140" s="26">
        <f t="shared" si="56"/>
        <v>0</v>
      </c>
      <c r="S140" s="26">
        <f t="shared" si="57"/>
        <v>3132.2114270000002</v>
      </c>
      <c r="T140" s="10">
        <f t="shared" si="68"/>
        <v>3.9578396652251158E-3</v>
      </c>
      <c r="U140" s="9">
        <f t="shared" si="69"/>
        <v>1.0394515072748189</v>
      </c>
      <c r="V140" s="10">
        <f t="shared" si="70"/>
        <v>3.9451507274818942</v>
      </c>
      <c r="W140" s="31">
        <f t="shared" si="71"/>
        <v>3132.2114270000002</v>
      </c>
      <c r="X140" s="33">
        <f t="shared" si="72"/>
        <v>3.9578396652251158E-3</v>
      </c>
      <c r="Y140" s="32">
        <f t="shared" si="73"/>
        <v>1.0394515072748189</v>
      </c>
      <c r="Z140" s="33">
        <f t="shared" si="74"/>
        <v>3.9451507274818942</v>
      </c>
      <c r="AA140" s="8">
        <v>6.4</v>
      </c>
      <c r="AB140" s="11">
        <f t="shared" si="58"/>
        <v>1.034262554577789</v>
      </c>
      <c r="AC140" s="12">
        <f t="shared" si="75"/>
        <v>2.4620248904749786E-2</v>
      </c>
      <c r="AD140" s="11">
        <f t="shared" si="76"/>
        <v>1.034262554577789</v>
      </c>
      <c r="AE140" s="12">
        <f t="shared" si="77"/>
        <v>3.4262554577789039</v>
      </c>
      <c r="AF140" s="25">
        <v>3160.0801750000001</v>
      </c>
      <c r="AG140" s="25">
        <v>-0.08</v>
      </c>
      <c r="AH140" s="12">
        <f t="shared" si="59"/>
        <v>-0.95578724375077195</v>
      </c>
      <c r="AI140" s="12">
        <f t="shared" si="78"/>
        <v>-3.8109605971503591E-3</v>
      </c>
      <c r="AJ140" s="12">
        <f t="shared" si="79"/>
        <v>1.0285397840229431</v>
      </c>
      <c r="AK140" s="12">
        <f t="shared" si="80"/>
        <v>2.8539784022943104</v>
      </c>
    </row>
    <row r="141" spans="1:37" x14ac:dyDescent="0.3">
      <c r="A141">
        <f t="shared" si="60"/>
        <v>139</v>
      </c>
      <c r="B141" s="7">
        <v>43432</v>
      </c>
      <c r="C141" s="40">
        <f>VLOOKUP(B141,'Base NTN-B Princ 2019'!A:B,2,FALSE)*100</f>
        <v>3.36</v>
      </c>
      <c r="D141" s="25">
        <v>3113.0659420000002</v>
      </c>
      <c r="E141" s="25">
        <v>0</v>
      </c>
      <c r="F141" s="26">
        <f t="shared" si="54"/>
        <v>0</v>
      </c>
      <c r="G141" s="26">
        <f t="shared" si="55"/>
        <v>3113.0659420000002</v>
      </c>
      <c r="H141" s="10">
        <f t="shared" si="61"/>
        <v>-4.378695782620845E-2</v>
      </c>
      <c r="I141" s="9">
        <f t="shared" si="62"/>
        <v>1.0330979121537438</v>
      </c>
      <c r="J141" s="10">
        <f t="shared" si="63"/>
        <v>3.3097912153743803</v>
      </c>
      <c r="K141" s="31">
        <f t="shared" si="64"/>
        <v>3113.0659420000002</v>
      </c>
      <c r="L141" s="33">
        <f t="shared" si="65"/>
        <v>-4.378695782620845E-2</v>
      </c>
      <c r="M141" s="32">
        <f t="shared" si="66"/>
        <v>1.0330979121537438</v>
      </c>
      <c r="N141" s="33">
        <f t="shared" si="67"/>
        <v>3.3097912153743803</v>
      </c>
      <c r="O141" s="40">
        <v>1.96</v>
      </c>
      <c r="P141" s="25">
        <v>3132.3322159999998</v>
      </c>
      <c r="Q141" s="25">
        <v>0</v>
      </c>
      <c r="R141" s="26">
        <f t="shared" si="56"/>
        <v>0</v>
      </c>
      <c r="S141" s="26">
        <f t="shared" si="57"/>
        <v>3132.3322159999998</v>
      </c>
      <c r="T141" s="10">
        <f t="shared" si="68"/>
        <v>3.8563488709009164E-3</v>
      </c>
      <c r="U141" s="9">
        <f t="shared" si="69"/>
        <v>1.0394915921512833</v>
      </c>
      <c r="V141" s="10">
        <f t="shared" si="70"/>
        <v>3.9491592151283283</v>
      </c>
      <c r="W141" s="31">
        <f t="shared" si="71"/>
        <v>3132.3322159999998</v>
      </c>
      <c r="X141" s="33">
        <f t="shared" si="72"/>
        <v>3.8563488709009164E-3</v>
      </c>
      <c r="Y141" s="32">
        <f t="shared" si="73"/>
        <v>1.0394915921512833</v>
      </c>
      <c r="Z141" s="33">
        <f t="shared" si="74"/>
        <v>3.9491592151283283</v>
      </c>
      <c r="AA141" s="8">
        <v>6.4</v>
      </c>
      <c r="AB141" s="11">
        <f t="shared" si="58"/>
        <v>1.0345171925930547</v>
      </c>
      <c r="AC141" s="12">
        <f t="shared" si="75"/>
        <v>2.4620248904749786E-2</v>
      </c>
      <c r="AD141" s="11">
        <f t="shared" si="76"/>
        <v>1.0345171925930547</v>
      </c>
      <c r="AE141" s="12">
        <f t="shared" si="77"/>
        <v>3.4517192593054746</v>
      </c>
      <c r="AF141" s="25">
        <v>3159.9597450000001</v>
      </c>
      <c r="AG141" s="25">
        <v>-0.08</v>
      </c>
      <c r="AH141" s="12">
        <f t="shared" si="59"/>
        <v>-0.95578724375077195</v>
      </c>
      <c r="AI141" s="12">
        <f t="shared" si="78"/>
        <v>-3.8109792578233659E-3</v>
      </c>
      <c r="AJ141" s="12">
        <f t="shared" si="79"/>
        <v>1.0285005865851156</v>
      </c>
      <c r="AK141" s="12">
        <f t="shared" si="80"/>
        <v>2.8500586585115562</v>
      </c>
    </row>
    <row r="142" spans="1:37" x14ac:dyDescent="0.3">
      <c r="A142">
        <f t="shared" si="60"/>
        <v>140</v>
      </c>
      <c r="B142" s="7">
        <v>43433</v>
      </c>
      <c r="C142" s="40">
        <f>VLOOKUP(B142,'Base NTN-B Princ 2019'!A:B,2,FALSE)*100</f>
        <v>3.61</v>
      </c>
      <c r="D142" s="25">
        <v>3109.986535</v>
      </c>
      <c r="E142" s="25">
        <v>0</v>
      </c>
      <c r="F142" s="26">
        <f t="shared" si="54"/>
        <v>0</v>
      </c>
      <c r="G142" s="26">
        <f t="shared" si="55"/>
        <v>3109.986535</v>
      </c>
      <c r="H142" s="10">
        <f t="shared" si="61"/>
        <v>-9.8918784804857829E-2</v>
      </c>
      <c r="I142" s="9">
        <f t="shared" si="62"/>
        <v>1.032075984253197</v>
      </c>
      <c r="J142" s="10">
        <f t="shared" si="63"/>
        <v>3.2075984253197021</v>
      </c>
      <c r="K142" s="31">
        <f t="shared" si="64"/>
        <v>3109.986535</v>
      </c>
      <c r="L142" s="33">
        <f t="shared" si="65"/>
        <v>-9.8918784804857829E-2</v>
      </c>
      <c r="M142" s="32">
        <f t="shared" si="66"/>
        <v>1.032075984253197</v>
      </c>
      <c r="N142" s="33">
        <f t="shared" si="67"/>
        <v>3.2075984253197021</v>
      </c>
      <c r="O142" s="40">
        <v>1.96</v>
      </c>
      <c r="P142" s="25">
        <v>3132.452992</v>
      </c>
      <c r="Q142" s="25">
        <v>0</v>
      </c>
      <c r="R142" s="26">
        <f t="shared" si="56"/>
        <v>0</v>
      </c>
      <c r="S142" s="26">
        <f t="shared" si="57"/>
        <v>3132.452992</v>
      </c>
      <c r="T142" s="10">
        <f t="shared" si="68"/>
        <v>3.8557851361753492E-3</v>
      </c>
      <c r="U142" s="9">
        <f t="shared" si="69"/>
        <v>1.0395316727135853</v>
      </c>
      <c r="V142" s="10">
        <f t="shared" si="70"/>
        <v>3.9531672713585264</v>
      </c>
      <c r="W142" s="31">
        <f t="shared" si="71"/>
        <v>3132.452992</v>
      </c>
      <c r="X142" s="33">
        <f t="shared" si="72"/>
        <v>3.8557851361753492E-3</v>
      </c>
      <c r="Y142" s="32">
        <f t="shared" si="73"/>
        <v>1.0395316727135853</v>
      </c>
      <c r="Z142" s="33">
        <f t="shared" si="74"/>
        <v>3.9531672713585264</v>
      </c>
      <c r="AA142" s="8">
        <v>6.4</v>
      </c>
      <c r="AB142" s="11">
        <f t="shared" si="58"/>
        <v>1.0347718933008336</v>
      </c>
      <c r="AC142" s="12">
        <f t="shared" si="75"/>
        <v>2.4620248904749786E-2</v>
      </c>
      <c r="AD142" s="11">
        <f t="shared" si="76"/>
        <v>1.0347718933008336</v>
      </c>
      <c r="AE142" s="12">
        <f t="shared" si="77"/>
        <v>3.4771893300833634</v>
      </c>
      <c r="AF142" s="25">
        <v>3159.83932</v>
      </c>
      <c r="AG142" s="25">
        <v>-0.08</v>
      </c>
      <c r="AH142" s="12">
        <f t="shared" si="59"/>
        <v>-0.95578724375077195</v>
      </c>
      <c r="AI142" s="12">
        <f t="shared" si="78"/>
        <v>-3.8109662691354629E-3</v>
      </c>
      <c r="AJ142" s="12">
        <f t="shared" si="79"/>
        <v>1.0284613907746829</v>
      </c>
      <c r="AK142" s="12">
        <f t="shared" si="80"/>
        <v>2.8461390774682904</v>
      </c>
    </row>
    <row r="143" spans="1:37" x14ac:dyDescent="0.3">
      <c r="A143">
        <f t="shared" si="60"/>
        <v>141</v>
      </c>
      <c r="B143" s="7">
        <v>43434</v>
      </c>
      <c r="C143" s="40">
        <f>VLOOKUP(B143,'Base NTN-B Princ 2019'!A:B,2,FALSE)*100</f>
        <v>3.45</v>
      </c>
      <c r="D143" s="25">
        <v>3112.4431840000002</v>
      </c>
      <c r="E143" s="25">
        <v>0</v>
      </c>
      <c r="F143" s="26">
        <f t="shared" si="54"/>
        <v>0</v>
      </c>
      <c r="G143" s="26">
        <f t="shared" si="55"/>
        <v>3112.4431840000002</v>
      </c>
      <c r="H143" s="10">
        <f t="shared" si="61"/>
        <v>7.8992271263977898E-2</v>
      </c>
      <c r="I143" s="9">
        <f t="shared" si="62"/>
        <v>1.0328912445143286</v>
      </c>
      <c r="J143" s="10">
        <f t="shared" si="63"/>
        <v>3.2891244514328566</v>
      </c>
      <c r="K143" s="31">
        <f t="shared" si="64"/>
        <v>3112.4431840000002</v>
      </c>
      <c r="L143" s="33">
        <f t="shared" si="65"/>
        <v>7.8992271263977898E-2</v>
      </c>
      <c r="M143" s="32">
        <f t="shared" si="66"/>
        <v>1.0328912445143286</v>
      </c>
      <c r="N143" s="33">
        <f t="shared" si="67"/>
        <v>3.2891244514328566</v>
      </c>
      <c r="O143" s="40">
        <v>1.96</v>
      </c>
      <c r="P143" s="25">
        <v>3132.5769129999999</v>
      </c>
      <c r="Q143" s="25">
        <v>0</v>
      </c>
      <c r="R143" s="26">
        <f t="shared" si="56"/>
        <v>0</v>
      </c>
      <c r="S143" s="26">
        <f t="shared" si="57"/>
        <v>3132.5769129999999</v>
      </c>
      <c r="T143" s="10">
        <f t="shared" si="68"/>
        <v>3.9560370200808492E-3</v>
      </c>
      <c r="U143" s="9">
        <f t="shared" si="69"/>
        <v>1.0395727969713933</v>
      </c>
      <c r="V143" s="10">
        <f t="shared" si="70"/>
        <v>3.9572796971393265</v>
      </c>
      <c r="W143" s="31">
        <f t="shared" si="71"/>
        <v>3132.5769129999999</v>
      </c>
      <c r="X143" s="33">
        <f t="shared" si="72"/>
        <v>3.9560370200808492E-3</v>
      </c>
      <c r="Y143" s="32">
        <f t="shared" si="73"/>
        <v>1.0395727969713933</v>
      </c>
      <c r="Z143" s="33">
        <f t="shared" si="74"/>
        <v>3.9572796971393265</v>
      </c>
      <c r="AA143" s="8">
        <v>6.4</v>
      </c>
      <c r="AB143" s="11">
        <f t="shared" si="58"/>
        <v>1.0350266567165607</v>
      </c>
      <c r="AC143" s="12">
        <f t="shared" si="75"/>
        <v>2.4620248904749786E-2</v>
      </c>
      <c r="AD143" s="11">
        <f t="shared" si="76"/>
        <v>1.0350266567165607</v>
      </c>
      <c r="AE143" s="12">
        <f t="shared" si="77"/>
        <v>3.5026656716560689</v>
      </c>
      <c r="AF143" s="25">
        <v>3159.718899</v>
      </c>
      <c r="AG143" s="25">
        <v>-0.08</v>
      </c>
      <c r="AH143" s="12">
        <f t="shared" si="59"/>
        <v>-0.95578724375077195</v>
      </c>
      <c r="AI143" s="12">
        <f t="shared" si="78"/>
        <v>-3.8109849205936186E-3</v>
      </c>
      <c r="AJ143" s="12">
        <f t="shared" si="79"/>
        <v>1.0284221962661664</v>
      </c>
      <c r="AK143" s="12">
        <f t="shared" si="80"/>
        <v>2.8422196266166377</v>
      </c>
    </row>
    <row r="144" spans="1:37" x14ac:dyDescent="0.3">
      <c r="A144">
        <f t="shared" si="60"/>
        <v>142</v>
      </c>
      <c r="B144" s="7">
        <v>43437</v>
      </c>
      <c r="C144" s="40">
        <f>VLOOKUP(B144,'Base NTN-B Princ 2019'!A:B,2,FALSE)*100</f>
        <v>3.45</v>
      </c>
      <c r="D144" s="25">
        <v>3112.7416370000001</v>
      </c>
      <c r="E144" s="25">
        <v>0</v>
      </c>
      <c r="F144" s="26">
        <f t="shared" si="54"/>
        <v>0</v>
      </c>
      <c r="G144" s="26">
        <f t="shared" si="55"/>
        <v>3112.7416370000001</v>
      </c>
      <c r="H144" s="10">
        <f t="shared" si="61"/>
        <v>9.5890264450115836E-3</v>
      </c>
      <c r="I144" s="9">
        <f t="shared" si="62"/>
        <v>1.0329902887289133</v>
      </c>
      <c r="J144" s="10">
        <f t="shared" si="63"/>
        <v>3.2990288728913297</v>
      </c>
      <c r="K144" s="31">
        <f t="shared" si="64"/>
        <v>3112.7416370000001</v>
      </c>
      <c r="L144" s="33">
        <f t="shared" si="65"/>
        <v>9.5890264450115836E-3</v>
      </c>
      <c r="M144" s="32">
        <f t="shared" si="66"/>
        <v>1.0329902887289133</v>
      </c>
      <c r="N144" s="33">
        <f t="shared" si="67"/>
        <v>3.2990288728913297</v>
      </c>
      <c r="O144" s="40">
        <v>1.96</v>
      </c>
      <c r="P144" s="25">
        <v>3132.6976610000002</v>
      </c>
      <c r="Q144" s="25">
        <v>0</v>
      </c>
      <c r="R144" s="26">
        <f t="shared" si="56"/>
        <v>0</v>
      </c>
      <c r="S144" s="26">
        <f t="shared" si="57"/>
        <v>3132.6976610000002</v>
      </c>
      <c r="T144" s="10">
        <f t="shared" si="68"/>
        <v>3.8545901139386274E-3</v>
      </c>
      <c r="U144" s="9">
        <f t="shared" si="69"/>
        <v>1.0396128682416526</v>
      </c>
      <c r="V144" s="10">
        <f t="shared" si="70"/>
        <v>3.9612868241652555</v>
      </c>
      <c r="W144" s="31">
        <f t="shared" si="71"/>
        <v>3132.6976610000002</v>
      </c>
      <c r="X144" s="33">
        <f t="shared" si="72"/>
        <v>3.8545901139386274E-3</v>
      </c>
      <c r="Y144" s="32">
        <f t="shared" si="73"/>
        <v>1.0396128682416526</v>
      </c>
      <c r="Z144" s="33">
        <f t="shared" si="74"/>
        <v>3.9612868241652555</v>
      </c>
      <c r="AA144" s="8">
        <v>6.4</v>
      </c>
      <c r="AB144" s="11">
        <f t="shared" si="58"/>
        <v>1.0352814828556749</v>
      </c>
      <c r="AC144" s="12">
        <f t="shared" si="75"/>
        <v>2.4620248904749786E-2</v>
      </c>
      <c r="AD144" s="11">
        <f t="shared" si="76"/>
        <v>1.0352814828556749</v>
      </c>
      <c r="AE144" s="12">
        <f t="shared" si="77"/>
        <v>3.5281482855674895</v>
      </c>
      <c r="AF144" s="25">
        <v>3159.5984830000002</v>
      </c>
      <c r="AG144" s="25">
        <v>-0.08</v>
      </c>
      <c r="AH144" s="12">
        <f t="shared" si="59"/>
        <v>-0.95578724375077195</v>
      </c>
      <c r="AI144" s="12">
        <f t="shared" si="78"/>
        <v>-3.8109719202483738E-3</v>
      </c>
      <c r="AJ144" s="12">
        <f t="shared" si="79"/>
        <v>1.0283830033850452</v>
      </c>
      <c r="AK144" s="12">
        <f t="shared" si="80"/>
        <v>2.838300338504518</v>
      </c>
    </row>
    <row r="145" spans="1:37" x14ac:dyDescent="0.3">
      <c r="A145">
        <f t="shared" si="60"/>
        <v>143</v>
      </c>
      <c r="B145" s="7">
        <v>43438</v>
      </c>
      <c r="C145" s="40">
        <f>VLOOKUP(B145,'Base NTN-B Princ 2019'!A:B,2,FALSE)*100</f>
        <v>3.3099999999999996</v>
      </c>
      <c r="D145" s="25">
        <v>3114.8851970000001</v>
      </c>
      <c r="E145" s="25">
        <v>0</v>
      </c>
      <c r="F145" s="26">
        <f t="shared" si="54"/>
        <v>0</v>
      </c>
      <c r="G145" s="26">
        <f t="shared" si="55"/>
        <v>3114.8851970000001</v>
      </c>
      <c r="H145" s="10">
        <f t="shared" si="61"/>
        <v>6.8864051372607982E-2</v>
      </c>
      <c r="I145" s="9">
        <f t="shared" si="62"/>
        <v>1.0337016476920176</v>
      </c>
      <c r="J145" s="10">
        <f t="shared" si="63"/>
        <v>3.3701647692017556</v>
      </c>
      <c r="K145" s="31">
        <f t="shared" si="64"/>
        <v>3114.8851970000001</v>
      </c>
      <c r="L145" s="33">
        <f t="shared" si="65"/>
        <v>6.8864051372607982E-2</v>
      </c>
      <c r="M145" s="32">
        <f t="shared" si="66"/>
        <v>1.0337016476920176</v>
      </c>
      <c r="N145" s="33">
        <f t="shared" si="67"/>
        <v>3.3701647692017556</v>
      </c>
      <c r="O145" s="40">
        <v>1.96</v>
      </c>
      <c r="P145" s="25">
        <v>3132.8215540000001</v>
      </c>
      <c r="Q145" s="25">
        <v>0</v>
      </c>
      <c r="R145" s="26">
        <f t="shared" si="56"/>
        <v>0</v>
      </c>
      <c r="S145" s="26">
        <f t="shared" si="57"/>
        <v>3132.8215540000001</v>
      </c>
      <c r="T145" s="10">
        <f t="shared" si="68"/>
        <v>3.9548342485318244E-3</v>
      </c>
      <c r="U145" s="9">
        <f t="shared" si="69"/>
        <v>1.0396539832074179</v>
      </c>
      <c r="V145" s="10">
        <f t="shared" si="70"/>
        <v>3.9653983207417864</v>
      </c>
      <c r="W145" s="31">
        <f t="shared" si="71"/>
        <v>3132.8215540000001</v>
      </c>
      <c r="X145" s="33">
        <f t="shared" si="72"/>
        <v>3.9548342485318244E-3</v>
      </c>
      <c r="Y145" s="32">
        <f t="shared" si="73"/>
        <v>1.0396539832074179</v>
      </c>
      <c r="Z145" s="33">
        <f t="shared" si="74"/>
        <v>3.9653983207417864</v>
      </c>
      <c r="AA145" s="8">
        <v>6.4</v>
      </c>
      <c r="AB145" s="11">
        <f t="shared" si="58"/>
        <v>1.0355363717336188</v>
      </c>
      <c r="AC145" s="12">
        <f t="shared" si="75"/>
        <v>2.4620248904749786E-2</v>
      </c>
      <c r="AD145" s="11">
        <f t="shared" si="76"/>
        <v>1.0355363717336188</v>
      </c>
      <c r="AE145" s="12">
        <f t="shared" si="77"/>
        <v>3.5536371733618788</v>
      </c>
      <c r="AF145" s="25">
        <v>3159.478071</v>
      </c>
      <c r="AG145" s="25">
        <v>-0.08</v>
      </c>
      <c r="AH145" s="12">
        <f t="shared" si="59"/>
        <v>-0.95578724375077195</v>
      </c>
      <c r="AI145" s="12">
        <f t="shared" si="78"/>
        <v>-3.8109905625027807E-3</v>
      </c>
      <c r="AJ145" s="12">
        <f t="shared" si="79"/>
        <v>1.0283438118058399</v>
      </c>
      <c r="AK145" s="12">
        <f t="shared" si="80"/>
        <v>2.8343811805839891</v>
      </c>
    </row>
    <row r="146" spans="1:37" x14ac:dyDescent="0.3">
      <c r="A146">
        <f t="shared" si="60"/>
        <v>144</v>
      </c>
      <c r="B146" s="7">
        <v>43439</v>
      </c>
      <c r="C146" s="40">
        <f>VLOOKUP(B146,'Base NTN-B Princ 2019'!A:B,2,FALSE)*100</f>
        <v>3.2</v>
      </c>
      <c r="D146" s="25">
        <v>3116.6020760000001</v>
      </c>
      <c r="E146" s="25">
        <v>0</v>
      </c>
      <c r="F146" s="26">
        <f t="shared" si="54"/>
        <v>0</v>
      </c>
      <c r="G146" s="26">
        <f t="shared" si="55"/>
        <v>3116.6020760000001</v>
      </c>
      <c r="H146" s="10">
        <f t="shared" si="61"/>
        <v>5.5118532190312486E-2</v>
      </c>
      <c r="I146" s="9">
        <f t="shared" si="62"/>
        <v>1.0342714088674525</v>
      </c>
      <c r="J146" s="10">
        <f t="shared" si="63"/>
        <v>3.4271408867452502</v>
      </c>
      <c r="K146" s="31">
        <f t="shared" si="64"/>
        <v>3116.6020760000001</v>
      </c>
      <c r="L146" s="33">
        <f t="shared" si="65"/>
        <v>5.5118532190312486E-2</v>
      </c>
      <c r="M146" s="32">
        <f t="shared" si="66"/>
        <v>1.0342714088674525</v>
      </c>
      <c r="N146" s="33">
        <f t="shared" si="67"/>
        <v>3.4271408867452502</v>
      </c>
      <c r="O146" s="40">
        <v>1.96</v>
      </c>
      <c r="P146" s="25">
        <v>3132.942274</v>
      </c>
      <c r="Q146" s="25">
        <v>0</v>
      </c>
      <c r="R146" s="26">
        <f t="shared" si="56"/>
        <v>0</v>
      </c>
      <c r="S146" s="26">
        <f t="shared" si="57"/>
        <v>3132.942274</v>
      </c>
      <c r="T146" s="10">
        <f t="shared" si="68"/>
        <v>3.8533953472530413E-3</v>
      </c>
      <c r="U146" s="9">
        <f t="shared" si="69"/>
        <v>1.0396940451856342</v>
      </c>
      <c r="V146" s="10">
        <f t="shared" si="70"/>
        <v>3.9694045185634241</v>
      </c>
      <c r="W146" s="31">
        <f t="shared" si="71"/>
        <v>3132.942274</v>
      </c>
      <c r="X146" s="33">
        <f t="shared" si="72"/>
        <v>3.8533953472530413E-3</v>
      </c>
      <c r="Y146" s="32">
        <f t="shared" si="73"/>
        <v>1.0396940451856342</v>
      </c>
      <c r="Z146" s="33">
        <f t="shared" si="74"/>
        <v>3.9694045185634241</v>
      </c>
      <c r="AA146" s="8">
        <v>6.4</v>
      </c>
      <c r="AB146" s="11">
        <f t="shared" si="58"/>
        <v>1.0357913233658389</v>
      </c>
      <c r="AC146" s="12">
        <f t="shared" si="75"/>
        <v>2.4620248904749786E-2</v>
      </c>
      <c r="AD146" s="11">
        <f t="shared" si="76"/>
        <v>1.0357913233658389</v>
      </c>
      <c r="AE146" s="12">
        <f t="shared" si="77"/>
        <v>3.5791323365838901</v>
      </c>
      <c r="AF146" s="25">
        <v>3159.3576640000001</v>
      </c>
      <c r="AG146" s="25">
        <v>-0.08</v>
      </c>
      <c r="AH146" s="12">
        <f t="shared" si="59"/>
        <v>-0.95578724375077195</v>
      </c>
      <c r="AI146" s="12">
        <f t="shared" si="78"/>
        <v>-3.8109775505335008E-3</v>
      </c>
      <c r="AJ146" s="12">
        <f t="shared" si="79"/>
        <v>1.0283046218540297</v>
      </c>
      <c r="AK146" s="12">
        <f t="shared" si="80"/>
        <v>2.830462185402971</v>
      </c>
    </row>
    <row r="147" spans="1:37" x14ac:dyDescent="0.3">
      <c r="A147">
        <f t="shared" si="60"/>
        <v>145</v>
      </c>
      <c r="B147" s="7">
        <v>43440</v>
      </c>
      <c r="C147" s="40">
        <f>VLOOKUP(B147,'Base NTN-B Princ 2019'!A:B,2,FALSE)*100</f>
        <v>3.1400000000000006</v>
      </c>
      <c r="D147" s="25">
        <v>3117.6522209999998</v>
      </c>
      <c r="E147" s="25">
        <v>0</v>
      </c>
      <c r="F147" s="26">
        <f t="shared" si="54"/>
        <v>0</v>
      </c>
      <c r="G147" s="26">
        <f t="shared" si="55"/>
        <v>3117.6522209999998</v>
      </c>
      <c r="H147" s="10">
        <f t="shared" si="61"/>
        <v>3.3695190287086341E-2</v>
      </c>
      <c r="I147" s="9">
        <f t="shared" si="62"/>
        <v>1.0346199085867553</v>
      </c>
      <c r="J147" s="10">
        <f t="shared" si="63"/>
        <v>3.4619908586755344</v>
      </c>
      <c r="K147" s="31">
        <f t="shared" si="64"/>
        <v>3117.6522209999998</v>
      </c>
      <c r="L147" s="33">
        <f t="shared" si="65"/>
        <v>3.3695190287086341E-2</v>
      </c>
      <c r="M147" s="32">
        <f t="shared" si="66"/>
        <v>1.0346199085867553</v>
      </c>
      <c r="N147" s="33">
        <f t="shared" si="67"/>
        <v>3.4619908586755344</v>
      </c>
      <c r="O147" s="40">
        <v>1.96</v>
      </c>
      <c r="P147" s="25">
        <v>3133.062981</v>
      </c>
      <c r="Q147" s="25">
        <v>0</v>
      </c>
      <c r="R147" s="26">
        <f t="shared" si="56"/>
        <v>0</v>
      </c>
      <c r="S147" s="26">
        <f t="shared" si="57"/>
        <v>3133.062981</v>
      </c>
      <c r="T147" s="10">
        <f t="shared" si="68"/>
        <v>3.8528319210362483E-3</v>
      </c>
      <c r="U147" s="9">
        <f t="shared" si="69"/>
        <v>1.0397341028496883</v>
      </c>
      <c r="V147" s="10">
        <f t="shared" si="70"/>
        <v>3.9734102849688258</v>
      </c>
      <c r="W147" s="31">
        <f t="shared" si="71"/>
        <v>3133.062981</v>
      </c>
      <c r="X147" s="33">
        <f t="shared" si="72"/>
        <v>3.8528319210362483E-3</v>
      </c>
      <c r="Y147" s="32">
        <f t="shared" si="73"/>
        <v>1.0397341028496883</v>
      </c>
      <c r="Z147" s="33">
        <f t="shared" si="74"/>
        <v>3.9734102849688258</v>
      </c>
      <c r="AA147" s="8">
        <v>6.4</v>
      </c>
      <c r="AB147" s="11">
        <f t="shared" si="58"/>
        <v>1.0360463377677853</v>
      </c>
      <c r="AC147" s="12">
        <f t="shared" si="75"/>
        <v>2.4620248904749786E-2</v>
      </c>
      <c r="AD147" s="11">
        <f t="shared" si="76"/>
        <v>1.0360463377677853</v>
      </c>
      <c r="AE147" s="12">
        <f t="shared" si="77"/>
        <v>3.6046337767785319</v>
      </c>
      <c r="AF147" s="25">
        <v>3159.2372620000001</v>
      </c>
      <c r="AG147" s="25">
        <v>-0.08</v>
      </c>
      <c r="AH147" s="12">
        <f t="shared" si="59"/>
        <v>-0.95578724375077195</v>
      </c>
      <c r="AI147" s="12">
        <f t="shared" si="78"/>
        <v>-3.8109645315587137E-3</v>
      </c>
      <c r="AJ147" s="12">
        <f t="shared" si="79"/>
        <v>1.0282654335296144</v>
      </c>
      <c r="AK147" s="12">
        <f t="shared" si="80"/>
        <v>2.8265433529614414</v>
      </c>
    </row>
    <row r="148" spans="1:37" x14ac:dyDescent="0.3">
      <c r="A148">
        <f t="shared" si="60"/>
        <v>146</v>
      </c>
      <c r="B148" s="7">
        <v>43441</v>
      </c>
      <c r="C148" s="40">
        <f>VLOOKUP(B148,'Base NTN-B Princ 2019'!A:B,2,FALSE)*100</f>
        <v>3.1</v>
      </c>
      <c r="D148" s="25">
        <v>3115.5279139999998</v>
      </c>
      <c r="E148" s="25">
        <v>0</v>
      </c>
      <c r="F148" s="26">
        <f t="shared" si="54"/>
        <v>0</v>
      </c>
      <c r="G148" s="26">
        <f t="shared" si="55"/>
        <v>3115.5279139999998</v>
      </c>
      <c r="H148" s="10">
        <f t="shared" si="61"/>
        <v>-6.8138036234155486E-2</v>
      </c>
      <c r="I148" s="9">
        <f t="shared" si="62"/>
        <v>1.0339149388985567</v>
      </c>
      <c r="J148" s="10">
        <f t="shared" si="63"/>
        <v>3.3914938898556679</v>
      </c>
      <c r="K148" s="31">
        <f t="shared" si="64"/>
        <v>3115.5279139999998</v>
      </c>
      <c r="L148" s="33">
        <f t="shared" si="65"/>
        <v>-6.8138036234155486E-2</v>
      </c>
      <c r="M148" s="32">
        <f t="shared" si="66"/>
        <v>1.0339149388985567</v>
      </c>
      <c r="N148" s="33">
        <f t="shared" si="67"/>
        <v>3.3914938898556679</v>
      </c>
      <c r="O148" s="40">
        <v>1.96</v>
      </c>
      <c r="P148" s="25">
        <v>3130.2735849999999</v>
      </c>
      <c r="Q148" s="25">
        <v>0</v>
      </c>
      <c r="R148" s="26">
        <f t="shared" si="56"/>
        <v>0</v>
      </c>
      <c r="S148" s="26">
        <f t="shared" si="57"/>
        <v>3130.2735849999999</v>
      </c>
      <c r="T148" s="10">
        <f t="shared" si="68"/>
        <v>-8.9030958423630402E-2</v>
      </c>
      <c r="U148" s="9">
        <f t="shared" si="69"/>
        <v>1.0388084176128638</v>
      </c>
      <c r="V148" s="10">
        <f t="shared" si="70"/>
        <v>3.8808417612863799</v>
      </c>
      <c r="W148" s="31">
        <f t="shared" si="71"/>
        <v>3130.2735849999999</v>
      </c>
      <c r="X148" s="33">
        <f t="shared" si="72"/>
        <v>-8.9030958423630402E-2</v>
      </c>
      <c r="Y148" s="32">
        <f t="shared" si="73"/>
        <v>1.0388084176128638</v>
      </c>
      <c r="Z148" s="33">
        <f t="shared" si="74"/>
        <v>3.8808417612863799</v>
      </c>
      <c r="AA148" s="8">
        <v>6.4</v>
      </c>
      <c r="AB148" s="11">
        <f t="shared" si="58"/>
        <v>1.0363014149549123</v>
      </c>
      <c r="AC148" s="12">
        <f t="shared" si="75"/>
        <v>2.4620248904749786E-2</v>
      </c>
      <c r="AD148" s="11">
        <f t="shared" si="76"/>
        <v>1.0363014149549123</v>
      </c>
      <c r="AE148" s="12">
        <f t="shared" si="77"/>
        <v>3.6301414954912348</v>
      </c>
      <c r="AF148" s="25">
        <v>3156.1795069999998</v>
      </c>
      <c r="AG148" s="25">
        <v>-0.21</v>
      </c>
      <c r="AH148" s="12">
        <f t="shared" si="59"/>
        <v>-2.4910967825457653</v>
      </c>
      <c r="AI148" s="12">
        <f t="shared" si="78"/>
        <v>-9.6787760665517641E-2</v>
      </c>
      <c r="AJ148" s="12">
        <f t="shared" si="79"/>
        <v>1.0272701984428034</v>
      </c>
      <c r="AK148" s="12">
        <f t="shared" si="80"/>
        <v>2.7270198442803428</v>
      </c>
    </row>
    <row r="149" spans="1:37" x14ac:dyDescent="0.3">
      <c r="A149">
        <f t="shared" si="60"/>
        <v>147</v>
      </c>
      <c r="B149" s="7">
        <v>43444</v>
      </c>
      <c r="C149" s="40">
        <f>VLOOKUP(B149,'Base NTN-B Princ 2019'!A:B,2,FALSE)*100</f>
        <v>3.06</v>
      </c>
      <c r="D149" s="25">
        <v>3116.1027819999999</v>
      </c>
      <c r="E149" s="25">
        <v>0</v>
      </c>
      <c r="F149" s="26">
        <f t="shared" si="54"/>
        <v>0</v>
      </c>
      <c r="G149" s="26">
        <f t="shared" si="55"/>
        <v>3116.1027819999999</v>
      </c>
      <c r="H149" s="10">
        <f t="shared" si="61"/>
        <v>1.8451704361788224E-2</v>
      </c>
      <c r="I149" s="9">
        <f t="shared" si="62"/>
        <v>1.0341057138264347</v>
      </c>
      <c r="J149" s="10">
        <f t="shared" si="63"/>
        <v>3.410571382643468</v>
      </c>
      <c r="K149" s="31">
        <f t="shared" si="64"/>
        <v>3116.1027819999999</v>
      </c>
      <c r="L149" s="33">
        <f t="shared" si="65"/>
        <v>1.8451704361788224E-2</v>
      </c>
      <c r="M149" s="32">
        <f t="shared" si="66"/>
        <v>1.0341057138264347</v>
      </c>
      <c r="N149" s="33">
        <f t="shared" si="67"/>
        <v>3.410571382643468</v>
      </c>
      <c r="O149" s="40">
        <v>1.96</v>
      </c>
      <c r="P149" s="25">
        <v>3130.2000240000002</v>
      </c>
      <c r="Q149" s="25">
        <v>0</v>
      </c>
      <c r="R149" s="26">
        <f t="shared" si="56"/>
        <v>0</v>
      </c>
      <c r="S149" s="26">
        <f t="shared" si="57"/>
        <v>3130.2000240000002</v>
      </c>
      <c r="T149" s="10">
        <f t="shared" si="68"/>
        <v>-2.3499862872089494E-3</v>
      </c>
      <c r="U149" s="9">
        <f t="shared" si="69"/>
        <v>1.0387840057574995</v>
      </c>
      <c r="V149" s="10">
        <f t="shared" si="70"/>
        <v>3.8784005757499518</v>
      </c>
      <c r="W149" s="31">
        <f t="shared" si="71"/>
        <v>3130.2000240000002</v>
      </c>
      <c r="X149" s="33">
        <f t="shared" si="72"/>
        <v>-2.3499862872089494E-3</v>
      </c>
      <c r="Y149" s="32">
        <f t="shared" si="73"/>
        <v>1.0387840057574995</v>
      </c>
      <c r="Z149" s="33">
        <f t="shared" si="74"/>
        <v>3.8784005757499518</v>
      </c>
      <c r="AA149" s="8">
        <v>6.4</v>
      </c>
      <c r="AB149" s="11">
        <f t="shared" si="58"/>
        <v>1.0365565549426776</v>
      </c>
      <c r="AC149" s="12">
        <f t="shared" si="75"/>
        <v>2.4620248904749786E-2</v>
      </c>
      <c r="AD149" s="11">
        <f t="shared" si="76"/>
        <v>1.0365565549426776</v>
      </c>
      <c r="AE149" s="12">
        <f t="shared" si="77"/>
        <v>3.6556554942677622</v>
      </c>
      <c r="AF149" s="25">
        <v>3155.863507</v>
      </c>
      <c r="AG149" s="25">
        <v>-0.21</v>
      </c>
      <c r="AH149" s="12">
        <f t="shared" si="59"/>
        <v>-2.4910967825457653</v>
      </c>
      <c r="AI149" s="12">
        <f t="shared" si="78"/>
        <v>-1.0012104802625821E-2</v>
      </c>
      <c r="AJ149" s="12">
        <f t="shared" si="79"/>
        <v>1.0271673470739291</v>
      </c>
      <c r="AK149" s="12">
        <f t="shared" si="80"/>
        <v>2.7167347073929093</v>
      </c>
    </row>
    <row r="150" spans="1:37" x14ac:dyDescent="0.3">
      <c r="A150">
        <f t="shared" si="60"/>
        <v>148</v>
      </c>
      <c r="B150" s="7">
        <v>43445</v>
      </c>
      <c r="C150" s="40">
        <f>VLOOKUP(B150,'Base NTN-B Princ 2019'!A:B,2,FALSE)*100</f>
        <v>2.92</v>
      </c>
      <c r="D150" s="25">
        <v>3117.9302550000002</v>
      </c>
      <c r="E150" s="25">
        <v>0</v>
      </c>
      <c r="F150" s="26">
        <f t="shared" si="54"/>
        <v>0</v>
      </c>
      <c r="G150" s="26">
        <f t="shared" si="55"/>
        <v>3117.9302550000002</v>
      </c>
      <c r="H150" s="10">
        <f t="shared" si="61"/>
        <v>5.8646107906223932E-2</v>
      </c>
      <c r="I150" s="9">
        <f t="shared" si="62"/>
        <v>1.0347121765792298</v>
      </c>
      <c r="J150" s="10">
        <f t="shared" si="63"/>
        <v>3.4712176579229759</v>
      </c>
      <c r="K150" s="31">
        <f t="shared" si="64"/>
        <v>3117.9302550000002</v>
      </c>
      <c r="L150" s="33">
        <f t="shared" si="65"/>
        <v>5.8646107906223932E-2</v>
      </c>
      <c r="M150" s="32">
        <f t="shared" si="66"/>
        <v>1.0347121765792298</v>
      </c>
      <c r="N150" s="33">
        <f t="shared" si="67"/>
        <v>3.4712176579229759</v>
      </c>
      <c r="O150" s="40">
        <v>1.96</v>
      </c>
      <c r="P150" s="25">
        <v>3130.1264470000001</v>
      </c>
      <c r="Q150" s="25">
        <v>0</v>
      </c>
      <c r="R150" s="26">
        <f t="shared" si="56"/>
        <v>0</v>
      </c>
      <c r="S150" s="26">
        <f t="shared" si="57"/>
        <v>3130.1264470000001</v>
      </c>
      <c r="T150" s="10">
        <f t="shared" si="68"/>
        <v>-2.3505526623224249E-3</v>
      </c>
      <c r="U150" s="9">
        <f t="shared" si="69"/>
        <v>1.0387595885923964</v>
      </c>
      <c r="V150" s="10">
        <f t="shared" si="70"/>
        <v>3.8759588592396366</v>
      </c>
      <c r="W150" s="31">
        <f t="shared" si="71"/>
        <v>3130.1264470000001</v>
      </c>
      <c r="X150" s="33">
        <f t="shared" si="72"/>
        <v>-2.3505526623224249E-3</v>
      </c>
      <c r="Y150" s="32">
        <f t="shared" si="73"/>
        <v>1.0387595885923964</v>
      </c>
      <c r="Z150" s="33">
        <f t="shared" si="74"/>
        <v>3.8759588592396366</v>
      </c>
      <c r="AA150" s="8">
        <v>6.4</v>
      </c>
      <c r="AB150" s="11">
        <f t="shared" si="58"/>
        <v>1.036811757746543</v>
      </c>
      <c r="AC150" s="12">
        <f t="shared" si="75"/>
        <v>2.4620248904749786E-2</v>
      </c>
      <c r="AD150" s="11">
        <f t="shared" si="76"/>
        <v>1.036811757746543</v>
      </c>
      <c r="AE150" s="12">
        <f t="shared" si="77"/>
        <v>3.6811757746542995</v>
      </c>
      <c r="AF150" s="25">
        <v>3155.5475379999998</v>
      </c>
      <c r="AG150" s="25">
        <v>-0.21</v>
      </c>
      <c r="AH150" s="12">
        <f t="shared" si="59"/>
        <v>-2.4910967825457653</v>
      </c>
      <c r="AI150" s="12">
        <f t="shared" si="78"/>
        <v>-1.0012125026936936E-2</v>
      </c>
      <c r="AJ150" s="12">
        <f t="shared" si="79"/>
        <v>1.0270645057949042</v>
      </c>
      <c r="AK150" s="12">
        <f t="shared" si="80"/>
        <v>2.7064505794904159</v>
      </c>
    </row>
    <row r="151" spans="1:37" x14ac:dyDescent="0.3">
      <c r="A151">
        <f t="shared" si="60"/>
        <v>149</v>
      </c>
      <c r="B151" s="7">
        <v>43446</v>
      </c>
      <c r="C151" s="40">
        <f>VLOOKUP(B151,'Base NTN-B Princ 2019'!A:B,2,FALSE)*100</f>
        <v>2.96</v>
      </c>
      <c r="D151" s="25">
        <v>3117.4729440000001</v>
      </c>
      <c r="E151" s="25">
        <v>0</v>
      </c>
      <c r="F151" s="26">
        <f t="shared" si="54"/>
        <v>0</v>
      </c>
      <c r="G151" s="26">
        <f t="shared" si="55"/>
        <v>3117.4729440000001</v>
      </c>
      <c r="H151" s="10">
        <f t="shared" si="61"/>
        <v>-1.4667133726509185E-2</v>
      </c>
      <c r="I151" s="9">
        <f t="shared" si="62"/>
        <v>1.0345604139606064</v>
      </c>
      <c r="J151" s="10">
        <f t="shared" si="63"/>
        <v>3.4560413960606384</v>
      </c>
      <c r="K151" s="31">
        <f t="shared" si="64"/>
        <v>3117.4729440000001</v>
      </c>
      <c r="L151" s="33">
        <f t="shared" si="65"/>
        <v>-1.4667133726509185E-2</v>
      </c>
      <c r="M151" s="32">
        <f t="shared" si="66"/>
        <v>1.0345604139606064</v>
      </c>
      <c r="N151" s="33">
        <f t="shared" si="67"/>
        <v>3.4560413960606384</v>
      </c>
      <c r="O151" s="40">
        <v>1.96</v>
      </c>
      <c r="P151" s="25">
        <v>3130.056008</v>
      </c>
      <c r="Q151" s="25">
        <v>0</v>
      </c>
      <c r="R151" s="26">
        <f t="shared" si="56"/>
        <v>0</v>
      </c>
      <c r="S151" s="26">
        <f t="shared" si="57"/>
        <v>3130.056008</v>
      </c>
      <c r="T151" s="10">
        <f t="shared" si="68"/>
        <v>-2.2503563735454257E-3</v>
      </c>
      <c r="U151" s="9">
        <f t="shared" si="69"/>
        <v>1.0387362127997886</v>
      </c>
      <c r="V151" s="10">
        <f t="shared" si="70"/>
        <v>3.8736212799788561</v>
      </c>
      <c r="W151" s="31">
        <f t="shared" si="71"/>
        <v>3130.056008</v>
      </c>
      <c r="X151" s="33">
        <f t="shared" si="72"/>
        <v>-2.2503563735454257E-3</v>
      </c>
      <c r="Y151" s="32">
        <f t="shared" si="73"/>
        <v>1.0387362127997886</v>
      </c>
      <c r="Z151" s="33">
        <f t="shared" si="74"/>
        <v>3.8736212799788561</v>
      </c>
      <c r="AA151" s="8">
        <v>6.4</v>
      </c>
      <c r="AB151" s="11">
        <f t="shared" si="58"/>
        <v>1.0370670233819739</v>
      </c>
      <c r="AC151" s="12">
        <f t="shared" si="75"/>
        <v>2.4620248904749786E-2</v>
      </c>
      <c r="AD151" s="11">
        <f t="shared" si="76"/>
        <v>1.0370670233819739</v>
      </c>
      <c r="AE151" s="12">
        <f t="shared" si="77"/>
        <v>3.7067023381973874</v>
      </c>
      <c r="AF151" s="25">
        <v>3155.231601</v>
      </c>
      <c r="AG151" s="25">
        <v>-0.21</v>
      </c>
      <c r="AH151" s="12">
        <f t="shared" si="59"/>
        <v>-2.4910967825457653</v>
      </c>
      <c r="AI151" s="12">
        <f t="shared" si="78"/>
        <v>-1.001211346668418E-2</v>
      </c>
      <c r="AJ151" s="12">
        <f t="shared" si="79"/>
        <v>1.0269616749312078</v>
      </c>
      <c r="AK151" s="12">
        <f t="shared" si="80"/>
        <v>2.6961674931207824</v>
      </c>
    </row>
    <row r="152" spans="1:37" x14ac:dyDescent="0.3">
      <c r="A152">
        <f t="shared" si="60"/>
        <v>150</v>
      </c>
      <c r="B152" s="7">
        <v>43447</v>
      </c>
      <c r="C152" s="40">
        <f>VLOOKUP(B152,'Base NTN-B Princ 2019'!A:B,2,FALSE)*100</f>
        <v>2.94</v>
      </c>
      <c r="D152" s="25">
        <v>3117.769718</v>
      </c>
      <c r="E152" s="25">
        <v>0</v>
      </c>
      <c r="F152" s="26">
        <f t="shared" si="54"/>
        <v>0</v>
      </c>
      <c r="G152" s="26">
        <f t="shared" si="55"/>
        <v>3117.769718</v>
      </c>
      <c r="H152" s="10">
        <f t="shared" si="61"/>
        <v>9.519697695248297E-3</v>
      </c>
      <c r="I152" s="9">
        <f t="shared" si="62"/>
        <v>1.0346589009844902</v>
      </c>
      <c r="J152" s="10">
        <f t="shared" si="63"/>
        <v>3.4658900984490204</v>
      </c>
      <c r="K152" s="31">
        <f t="shared" si="64"/>
        <v>3117.769718</v>
      </c>
      <c r="L152" s="33">
        <f t="shared" si="65"/>
        <v>9.519697695248297E-3</v>
      </c>
      <c r="M152" s="32">
        <f t="shared" si="66"/>
        <v>1.0346589009844902</v>
      </c>
      <c r="N152" s="33">
        <f t="shared" si="67"/>
        <v>3.4658900984490204</v>
      </c>
      <c r="O152" s="40">
        <v>1.96</v>
      </c>
      <c r="P152" s="25">
        <v>3129.9823970000002</v>
      </c>
      <c r="Q152" s="25">
        <v>0</v>
      </c>
      <c r="R152" s="26">
        <f t="shared" si="56"/>
        <v>0</v>
      </c>
      <c r="S152" s="26">
        <f t="shared" si="57"/>
        <v>3129.9823970000002</v>
      </c>
      <c r="T152" s="10">
        <f t="shared" si="68"/>
        <v>-2.3517470553735542E-3</v>
      </c>
      <c r="U152" s="9">
        <f t="shared" si="69"/>
        <v>1.038711784351491</v>
      </c>
      <c r="V152" s="10">
        <f t="shared" si="70"/>
        <v>3.871178435149103</v>
      </c>
      <c r="W152" s="31">
        <f t="shared" si="71"/>
        <v>3129.9823970000002</v>
      </c>
      <c r="X152" s="33">
        <f t="shared" si="72"/>
        <v>-2.3517470553735542E-3</v>
      </c>
      <c r="Y152" s="32">
        <f t="shared" si="73"/>
        <v>1.038711784351491</v>
      </c>
      <c r="Z152" s="33">
        <f t="shared" si="74"/>
        <v>3.871178435149103</v>
      </c>
      <c r="AA152" s="8">
        <v>6.4</v>
      </c>
      <c r="AB152" s="11">
        <f t="shared" si="58"/>
        <v>1.0373223518644397</v>
      </c>
      <c r="AC152" s="12">
        <f t="shared" si="75"/>
        <v>2.4620248904749786E-2</v>
      </c>
      <c r="AD152" s="11">
        <f t="shared" si="76"/>
        <v>1.0373223518644397</v>
      </c>
      <c r="AE152" s="12">
        <f t="shared" si="77"/>
        <v>3.7322351864439662</v>
      </c>
      <c r="AF152" s="25">
        <v>3154.915696</v>
      </c>
      <c r="AG152" s="25">
        <v>-0.21</v>
      </c>
      <c r="AH152" s="12">
        <f t="shared" si="59"/>
        <v>-2.4910967825457653</v>
      </c>
      <c r="AI152" s="12">
        <f t="shared" si="78"/>
        <v>-1.0012101802603368E-2</v>
      </c>
      <c r="AJ152" s="12">
        <f t="shared" si="79"/>
        <v>1.0268588544828401</v>
      </c>
      <c r="AK152" s="12">
        <f t="shared" si="80"/>
        <v>2.6858854482840089</v>
      </c>
    </row>
    <row r="153" spans="1:37" x14ac:dyDescent="0.3">
      <c r="A153">
        <f t="shared" si="60"/>
        <v>151</v>
      </c>
      <c r="B153" s="7">
        <v>43448</v>
      </c>
      <c r="C153" s="40">
        <f>VLOOKUP(B153,'Base NTN-B Princ 2019'!A:B,2,FALSE)*100</f>
        <v>2.92</v>
      </c>
      <c r="D153" s="25">
        <v>3118.0600920000002</v>
      </c>
      <c r="E153" s="25">
        <v>0</v>
      </c>
      <c r="F153" s="26">
        <f t="shared" si="54"/>
        <v>0</v>
      </c>
      <c r="G153" s="26">
        <f t="shared" si="55"/>
        <v>3118.0600920000002</v>
      </c>
      <c r="H153" s="10">
        <f t="shared" si="61"/>
        <v>9.3135165924351782E-3</v>
      </c>
      <c r="I153" s="9">
        <f t="shared" si="62"/>
        <v>1.0347552641129085</v>
      </c>
      <c r="J153" s="10">
        <f t="shared" si="63"/>
        <v>3.4755264112908524</v>
      </c>
      <c r="K153" s="31">
        <f t="shared" si="64"/>
        <v>3118.0600920000002</v>
      </c>
      <c r="L153" s="33">
        <f t="shared" si="65"/>
        <v>9.3135165924351782E-3</v>
      </c>
      <c r="M153" s="32">
        <f t="shared" si="66"/>
        <v>1.0347552641129085</v>
      </c>
      <c r="N153" s="33">
        <f t="shared" si="67"/>
        <v>3.4755264112908524</v>
      </c>
      <c r="O153" s="40">
        <v>1.96</v>
      </c>
      <c r="P153" s="25">
        <v>3129.9119230000001</v>
      </c>
      <c r="Q153" s="25">
        <v>0</v>
      </c>
      <c r="R153" s="26">
        <f t="shared" si="56"/>
        <v>0</v>
      </c>
      <c r="S153" s="26">
        <f t="shared" si="57"/>
        <v>3129.9119230000001</v>
      </c>
      <c r="T153" s="10">
        <f t="shared" si="68"/>
        <v>-2.2515781579968142E-3</v>
      </c>
      <c r="U153" s="9">
        <f t="shared" si="69"/>
        <v>1.0386883969438301</v>
      </c>
      <c r="V153" s="10">
        <f t="shared" si="70"/>
        <v>3.8688396943830083</v>
      </c>
      <c r="W153" s="31">
        <f t="shared" si="71"/>
        <v>3129.9119230000001</v>
      </c>
      <c r="X153" s="33">
        <f t="shared" si="72"/>
        <v>-2.2515781579968142E-3</v>
      </c>
      <c r="Y153" s="32">
        <f t="shared" si="73"/>
        <v>1.0386883969438301</v>
      </c>
      <c r="Z153" s="33">
        <f t="shared" si="74"/>
        <v>3.8688396943830083</v>
      </c>
      <c r="AA153" s="8">
        <v>6.4</v>
      </c>
      <c r="AB153" s="11">
        <f t="shared" si="58"/>
        <v>1.0375777432094133</v>
      </c>
      <c r="AC153" s="12">
        <f t="shared" si="75"/>
        <v>2.4620248904749786E-2</v>
      </c>
      <c r="AD153" s="11">
        <f t="shared" si="76"/>
        <v>1.0375777432094133</v>
      </c>
      <c r="AE153" s="12">
        <f t="shared" si="77"/>
        <v>3.7577743209413317</v>
      </c>
      <c r="AF153" s="25">
        <v>3154.5998220000001</v>
      </c>
      <c r="AG153" s="25">
        <v>-0.21</v>
      </c>
      <c r="AH153" s="12">
        <f t="shared" si="59"/>
        <v>-2.4910967825457653</v>
      </c>
      <c r="AI153" s="12">
        <f t="shared" si="78"/>
        <v>-1.0012121731184376E-2</v>
      </c>
      <c r="AJ153" s="12">
        <f t="shared" si="79"/>
        <v>1.0267560441243218</v>
      </c>
      <c r="AK153" s="12">
        <f t="shared" si="80"/>
        <v>2.6756044124321754</v>
      </c>
    </row>
    <row r="154" spans="1:37" x14ac:dyDescent="0.3">
      <c r="A154">
        <f t="shared" si="60"/>
        <v>152</v>
      </c>
      <c r="B154" s="7">
        <v>43451</v>
      </c>
      <c r="C154" s="40">
        <f>VLOOKUP(B154,'Base NTN-B Princ 2019'!A:B,2,FALSE)*100</f>
        <v>2.89</v>
      </c>
      <c r="D154" s="25">
        <v>3118.4702390000002</v>
      </c>
      <c r="E154" s="25">
        <v>0</v>
      </c>
      <c r="F154" s="26">
        <f t="shared" si="54"/>
        <v>0</v>
      </c>
      <c r="G154" s="26">
        <f t="shared" si="55"/>
        <v>3118.4702390000002</v>
      </c>
      <c r="H154" s="10">
        <f t="shared" si="61"/>
        <v>1.3153915829033913E-2</v>
      </c>
      <c r="I154" s="9">
        <f t="shared" si="62"/>
        <v>1.0348913749493864</v>
      </c>
      <c r="J154" s="10">
        <f t="shared" si="63"/>
        <v>3.4891374949386433</v>
      </c>
      <c r="K154" s="31">
        <f t="shared" si="64"/>
        <v>3118.4702390000002</v>
      </c>
      <c r="L154" s="33">
        <f t="shared" si="65"/>
        <v>1.3153915829033913E-2</v>
      </c>
      <c r="M154" s="32">
        <f t="shared" si="66"/>
        <v>1.0348913749493864</v>
      </c>
      <c r="N154" s="33">
        <f t="shared" si="67"/>
        <v>3.4891374949386433</v>
      </c>
      <c r="O154" s="40">
        <v>1.96</v>
      </c>
      <c r="P154" s="25">
        <v>3129.8382790000001</v>
      </c>
      <c r="Q154" s="25">
        <v>0</v>
      </c>
      <c r="R154" s="26">
        <f t="shared" si="56"/>
        <v>0</v>
      </c>
      <c r="S154" s="26">
        <f t="shared" si="57"/>
        <v>3129.8382790000001</v>
      </c>
      <c r="T154" s="10">
        <f t="shared" si="68"/>
        <v>-2.3529096604524291E-3</v>
      </c>
      <c r="U154" s="9">
        <f t="shared" si="69"/>
        <v>1.0386639575441965</v>
      </c>
      <c r="V154" s="10">
        <f t="shared" si="70"/>
        <v>3.8663957544196492</v>
      </c>
      <c r="W154" s="31">
        <f t="shared" si="71"/>
        <v>3129.8382790000001</v>
      </c>
      <c r="X154" s="33">
        <f t="shared" si="72"/>
        <v>-2.3529096604524291E-3</v>
      </c>
      <c r="Y154" s="32">
        <f t="shared" si="73"/>
        <v>1.0386639575441965</v>
      </c>
      <c r="Z154" s="33">
        <f t="shared" si="74"/>
        <v>3.8663957544196492</v>
      </c>
      <c r="AA154" s="8">
        <v>6.4</v>
      </c>
      <c r="AB154" s="11">
        <f t="shared" si="58"/>
        <v>1.0378331974323718</v>
      </c>
      <c r="AC154" s="12">
        <f t="shared" si="75"/>
        <v>2.4620248904749786E-2</v>
      </c>
      <c r="AD154" s="11">
        <f t="shared" si="76"/>
        <v>1.0378331974323718</v>
      </c>
      <c r="AE154" s="12">
        <f t="shared" si="77"/>
        <v>3.783319743237179</v>
      </c>
      <c r="AF154" s="25">
        <v>3154.2839800000002</v>
      </c>
      <c r="AG154" s="25">
        <v>-0.21</v>
      </c>
      <c r="AH154" s="12">
        <f t="shared" si="59"/>
        <v>-2.4910967825457653</v>
      </c>
      <c r="AI154" s="12">
        <f t="shared" si="78"/>
        <v>-1.0012109865642493E-2</v>
      </c>
      <c r="AJ154" s="12">
        <f t="shared" si="79"/>
        <v>1.0266532441811318</v>
      </c>
      <c r="AK154" s="12">
        <f t="shared" si="80"/>
        <v>2.6653244181131797</v>
      </c>
    </row>
    <row r="155" spans="1:37" x14ac:dyDescent="0.3">
      <c r="A155">
        <f t="shared" si="60"/>
        <v>153</v>
      </c>
      <c r="B155" s="7">
        <v>43452</v>
      </c>
      <c r="C155" s="40">
        <f>VLOOKUP(B155,'Base NTN-B Princ 2019'!A:B,2,FALSE)*100</f>
        <v>2.9</v>
      </c>
      <c r="D155" s="25">
        <v>3118.8645660000002</v>
      </c>
      <c r="E155" s="25">
        <v>0</v>
      </c>
      <c r="F155" s="26">
        <f t="shared" si="54"/>
        <v>0</v>
      </c>
      <c r="G155" s="26">
        <f t="shared" si="55"/>
        <v>3118.8645660000002</v>
      </c>
      <c r="H155" s="10">
        <f t="shared" si="61"/>
        <v>1.2644885786250448E-2</v>
      </c>
      <c r="I155" s="9">
        <f t="shared" si="62"/>
        <v>1.0350222357817604</v>
      </c>
      <c r="J155" s="10">
        <f t="shared" si="63"/>
        <v>3.5022235781760447</v>
      </c>
      <c r="K155" s="31">
        <f t="shared" si="64"/>
        <v>3118.8645660000002</v>
      </c>
      <c r="L155" s="33">
        <f t="shared" si="65"/>
        <v>1.2644885786250448E-2</v>
      </c>
      <c r="M155" s="32">
        <f t="shared" si="66"/>
        <v>1.0350222357817604</v>
      </c>
      <c r="N155" s="33">
        <f t="shared" si="67"/>
        <v>3.5022235781760447</v>
      </c>
      <c r="O155" s="40">
        <v>1.96</v>
      </c>
      <c r="P155" s="25">
        <v>3130.245821</v>
      </c>
      <c r="Q155" s="25">
        <v>0</v>
      </c>
      <c r="R155" s="26">
        <f t="shared" si="56"/>
        <v>0</v>
      </c>
      <c r="S155" s="26">
        <f t="shared" si="57"/>
        <v>3130.245821</v>
      </c>
      <c r="T155" s="10">
        <f t="shared" si="68"/>
        <v>1.3021183961314797E-2</v>
      </c>
      <c r="U155" s="9">
        <f t="shared" si="69"/>
        <v>1.0387992038888483</v>
      </c>
      <c r="V155" s="10">
        <f t="shared" si="70"/>
        <v>3.8799203888848277</v>
      </c>
      <c r="W155" s="31">
        <f t="shared" si="71"/>
        <v>3130.245821</v>
      </c>
      <c r="X155" s="33">
        <f t="shared" si="72"/>
        <v>1.3021183961314797E-2</v>
      </c>
      <c r="Y155" s="32">
        <f t="shared" si="73"/>
        <v>1.0387992038888483</v>
      </c>
      <c r="Z155" s="33">
        <f t="shared" si="74"/>
        <v>3.8799203888848277</v>
      </c>
      <c r="AA155" s="8">
        <v>6.4</v>
      </c>
      <c r="AB155" s="11">
        <f t="shared" si="58"/>
        <v>1.0380887145487958</v>
      </c>
      <c r="AC155" s="12">
        <f t="shared" si="75"/>
        <v>2.4620248904749786E-2</v>
      </c>
      <c r="AD155" s="11">
        <f t="shared" si="76"/>
        <v>1.0380887145487958</v>
      </c>
      <c r="AE155" s="12">
        <f t="shared" si="77"/>
        <v>3.808871454879581</v>
      </c>
      <c r="AF155" s="25">
        <v>3154.449916</v>
      </c>
      <c r="AG155" s="25">
        <v>0.1</v>
      </c>
      <c r="AH155" s="12">
        <f t="shared" si="59"/>
        <v>1.2066220495791313</v>
      </c>
      <c r="AI155" s="12">
        <f t="shared" si="78"/>
        <v>5.2606550663192309E-3</v>
      </c>
      <c r="AJ155" s="12">
        <f t="shared" si="79"/>
        <v>1.0267072528670353</v>
      </c>
      <c r="AK155" s="12">
        <f t="shared" si="80"/>
        <v>2.6707252867035347</v>
      </c>
    </row>
    <row r="156" spans="1:37" x14ac:dyDescent="0.3">
      <c r="A156">
        <f t="shared" si="60"/>
        <v>154</v>
      </c>
      <c r="B156" s="7">
        <v>43453</v>
      </c>
      <c r="C156" s="40">
        <f>VLOOKUP(B156,'Base NTN-B Princ 2019'!A:B,2,FALSE)*100</f>
        <v>2.95</v>
      </c>
      <c r="D156" s="25">
        <v>3118.788888</v>
      </c>
      <c r="E156" s="25">
        <v>0</v>
      </c>
      <c r="F156" s="26">
        <f t="shared" si="54"/>
        <v>0</v>
      </c>
      <c r="G156" s="26">
        <f t="shared" si="55"/>
        <v>3118.788888</v>
      </c>
      <c r="H156" s="10">
        <f t="shared" si="61"/>
        <v>-2.4264599631895756E-3</v>
      </c>
      <c r="I156" s="9">
        <f t="shared" si="62"/>
        <v>1.0349971213815992</v>
      </c>
      <c r="J156" s="10">
        <f t="shared" si="63"/>
        <v>3.4997121381599161</v>
      </c>
      <c r="K156" s="31">
        <f t="shared" si="64"/>
        <v>3118.788888</v>
      </c>
      <c r="L156" s="33">
        <f t="shared" si="65"/>
        <v>-2.4264599631895756E-3</v>
      </c>
      <c r="M156" s="32">
        <f t="shared" si="66"/>
        <v>1.0349971213815992</v>
      </c>
      <c r="N156" s="33">
        <f t="shared" si="67"/>
        <v>3.4997121381599161</v>
      </c>
      <c r="O156" s="40">
        <v>1.96</v>
      </c>
      <c r="P156" s="25">
        <v>3130.6502439999999</v>
      </c>
      <c r="Q156" s="25">
        <v>0</v>
      </c>
      <c r="R156" s="26">
        <f t="shared" si="56"/>
        <v>0</v>
      </c>
      <c r="S156" s="26">
        <f t="shared" si="57"/>
        <v>3130.6502439999999</v>
      </c>
      <c r="T156" s="10">
        <f t="shared" si="68"/>
        <v>1.2919847932924E-2</v>
      </c>
      <c r="U156" s="9">
        <f t="shared" si="69"/>
        <v>1.0389334151663192</v>
      </c>
      <c r="V156" s="10">
        <f t="shared" si="70"/>
        <v>3.8933415166319207</v>
      </c>
      <c r="W156" s="31">
        <f t="shared" si="71"/>
        <v>3130.6502439999999</v>
      </c>
      <c r="X156" s="33">
        <f t="shared" si="72"/>
        <v>1.2919847932924E-2</v>
      </c>
      <c r="Y156" s="32">
        <f t="shared" si="73"/>
        <v>1.0389334151663192</v>
      </c>
      <c r="Z156" s="33">
        <f t="shared" si="74"/>
        <v>3.8933415166319207</v>
      </c>
      <c r="AA156" s="8">
        <v>6.4</v>
      </c>
      <c r="AB156" s="11">
        <f t="shared" si="58"/>
        <v>1.0383442945741699</v>
      </c>
      <c r="AC156" s="12">
        <f t="shared" si="75"/>
        <v>2.4620248904749786E-2</v>
      </c>
      <c r="AD156" s="11">
        <f t="shared" si="76"/>
        <v>1.0383442945741699</v>
      </c>
      <c r="AE156" s="12">
        <f t="shared" si="77"/>
        <v>3.8344294574169879</v>
      </c>
      <c r="AF156" s="25">
        <v>3154.6158610000002</v>
      </c>
      <c r="AG156" s="25">
        <v>0.1</v>
      </c>
      <c r="AH156" s="12">
        <f t="shared" si="59"/>
        <v>1.2066220495791313</v>
      </c>
      <c r="AI156" s="12">
        <f t="shared" si="78"/>
        <v>5.2606636472107837E-3</v>
      </c>
      <c r="AJ156" s="12">
        <f t="shared" si="79"/>
        <v>1.0267612644822501</v>
      </c>
      <c r="AK156" s="12">
        <f t="shared" si="80"/>
        <v>2.6761264482250136</v>
      </c>
    </row>
    <row r="157" spans="1:37" x14ac:dyDescent="0.3">
      <c r="A157">
        <f t="shared" si="60"/>
        <v>155</v>
      </c>
      <c r="B157" s="7">
        <v>43454</v>
      </c>
      <c r="C157" s="40">
        <f>VLOOKUP(B157,'Base NTN-B Princ 2019'!A:B,2,FALSE)*100</f>
        <v>2.9</v>
      </c>
      <c r="D157" s="25">
        <v>3119.9025470000001</v>
      </c>
      <c r="E157" s="25">
        <v>0</v>
      </c>
      <c r="F157" s="26">
        <f t="shared" si="54"/>
        <v>0</v>
      </c>
      <c r="G157" s="26">
        <f t="shared" si="55"/>
        <v>3119.9025470000001</v>
      </c>
      <c r="H157" s="10">
        <f t="shared" si="61"/>
        <v>3.5708059762717959E-2</v>
      </c>
      <c r="I157" s="9">
        <f t="shared" si="62"/>
        <v>1.0353666987722445</v>
      </c>
      <c r="J157" s="10">
        <f t="shared" si="63"/>
        <v>3.536669877224452</v>
      </c>
      <c r="K157" s="31">
        <f t="shared" si="64"/>
        <v>3119.9025470000001</v>
      </c>
      <c r="L157" s="33">
        <f t="shared" si="65"/>
        <v>3.5708059762717959E-2</v>
      </c>
      <c r="M157" s="32">
        <f t="shared" si="66"/>
        <v>1.0353666987722445</v>
      </c>
      <c r="N157" s="33">
        <f t="shared" si="67"/>
        <v>3.536669877224452</v>
      </c>
      <c r="O157" s="40">
        <v>1.96</v>
      </c>
      <c r="P157" s="25">
        <v>3131.0547000000001</v>
      </c>
      <c r="Q157" s="25">
        <v>0</v>
      </c>
      <c r="R157" s="26">
        <f t="shared" si="56"/>
        <v>0</v>
      </c>
      <c r="S157" s="26">
        <f t="shared" si="57"/>
        <v>3131.0547000000001</v>
      </c>
      <c r="T157" s="10">
        <f t="shared" si="68"/>
        <v>1.2919233017982812E-2</v>
      </c>
      <c r="U157" s="9">
        <f t="shared" si="69"/>
        <v>1.0390676373951262</v>
      </c>
      <c r="V157" s="10">
        <f t="shared" si="70"/>
        <v>3.9067637395126198</v>
      </c>
      <c r="W157" s="31">
        <f t="shared" si="71"/>
        <v>3131.0547000000001</v>
      </c>
      <c r="X157" s="33">
        <f t="shared" si="72"/>
        <v>1.2919233017982812E-2</v>
      </c>
      <c r="Y157" s="32">
        <f t="shared" si="73"/>
        <v>1.0390676373951262</v>
      </c>
      <c r="Z157" s="33">
        <f t="shared" si="74"/>
        <v>3.9067637395126198</v>
      </c>
      <c r="AA157" s="8">
        <v>6.4</v>
      </c>
      <c r="AB157" s="11">
        <f t="shared" si="58"/>
        <v>1.0385999375239823</v>
      </c>
      <c r="AC157" s="12">
        <f t="shared" si="75"/>
        <v>2.4620248904749786E-2</v>
      </c>
      <c r="AD157" s="11">
        <f t="shared" si="76"/>
        <v>1.0385999375239823</v>
      </c>
      <c r="AE157" s="12">
        <f t="shared" si="77"/>
        <v>3.8599937523982275</v>
      </c>
      <c r="AF157" s="25">
        <v>3154.7818149999998</v>
      </c>
      <c r="AG157" s="25">
        <v>0.1</v>
      </c>
      <c r="AH157" s="12">
        <f t="shared" si="59"/>
        <v>1.2066220495791313</v>
      </c>
      <c r="AI157" s="12">
        <f t="shared" si="78"/>
        <v>5.2606722121373295E-3</v>
      </c>
      <c r="AJ157" s="12">
        <f t="shared" si="79"/>
        <v>1.0268152790267757</v>
      </c>
      <c r="AK157" s="12">
        <f t="shared" si="80"/>
        <v>2.6815279026775718</v>
      </c>
    </row>
    <row r="158" spans="1:37" x14ac:dyDescent="0.3">
      <c r="A158">
        <f t="shared" si="60"/>
        <v>156</v>
      </c>
      <c r="B158" s="7">
        <v>43455</v>
      </c>
      <c r="C158" s="40">
        <f>VLOOKUP(B158,'Base NTN-B Princ 2019'!A:B,2,FALSE)*100</f>
        <v>2.85</v>
      </c>
      <c r="D158" s="25">
        <v>3121.0036930000001</v>
      </c>
      <c r="E158" s="25">
        <v>0</v>
      </c>
      <c r="F158" s="26">
        <f t="shared" si="54"/>
        <v>0</v>
      </c>
      <c r="G158" s="26">
        <f t="shared" si="55"/>
        <v>3121.0036930000001</v>
      </c>
      <c r="H158" s="10">
        <f t="shared" si="61"/>
        <v>3.5294243439065731E-2</v>
      </c>
      <c r="I158" s="9">
        <f t="shared" si="62"/>
        <v>1.0357321236153962</v>
      </c>
      <c r="J158" s="10">
        <f t="shared" si="63"/>
        <v>3.5732123615396238</v>
      </c>
      <c r="K158" s="31">
        <f t="shared" si="64"/>
        <v>3121.0036930000001</v>
      </c>
      <c r="L158" s="33">
        <f t="shared" si="65"/>
        <v>3.5294243439065731E-2</v>
      </c>
      <c r="M158" s="32">
        <f t="shared" si="66"/>
        <v>1.0357321236153962</v>
      </c>
      <c r="N158" s="33">
        <f t="shared" si="67"/>
        <v>3.5732123615396238</v>
      </c>
      <c r="O158" s="40">
        <v>1.96</v>
      </c>
      <c r="P158" s="25">
        <v>3131.4623449999999</v>
      </c>
      <c r="Q158" s="25">
        <v>0</v>
      </c>
      <c r="R158" s="26">
        <f t="shared" si="56"/>
        <v>0</v>
      </c>
      <c r="S158" s="26">
        <f t="shared" si="57"/>
        <v>3131.4623449999999</v>
      </c>
      <c r="T158" s="10">
        <f t="shared" si="68"/>
        <v>1.3019414831672016E-2</v>
      </c>
      <c r="U158" s="9">
        <f t="shared" si="69"/>
        <v>1.0392029179212203</v>
      </c>
      <c r="V158" s="10">
        <f t="shared" si="70"/>
        <v>3.9202917921220326</v>
      </c>
      <c r="W158" s="31">
        <f t="shared" si="71"/>
        <v>3131.4623449999999</v>
      </c>
      <c r="X158" s="33">
        <f t="shared" si="72"/>
        <v>1.3019414831672016E-2</v>
      </c>
      <c r="Y158" s="32">
        <f t="shared" si="73"/>
        <v>1.0392029179212203</v>
      </c>
      <c r="Z158" s="33">
        <f t="shared" si="74"/>
        <v>3.9202917921220326</v>
      </c>
      <c r="AA158" s="8">
        <v>6.4</v>
      </c>
      <c r="AB158" s="11">
        <f t="shared" si="58"/>
        <v>1.0388556434137253</v>
      </c>
      <c r="AC158" s="12">
        <f t="shared" si="75"/>
        <v>2.4620248904749786E-2</v>
      </c>
      <c r="AD158" s="11">
        <f t="shared" si="76"/>
        <v>1.0388556434137253</v>
      </c>
      <c r="AE158" s="12">
        <f t="shared" si="77"/>
        <v>3.8855643413725272</v>
      </c>
      <c r="AF158" s="25">
        <v>3154.9477769999999</v>
      </c>
      <c r="AG158" s="25">
        <v>0.1</v>
      </c>
      <c r="AH158" s="12">
        <f t="shared" si="59"/>
        <v>1.2066220495791313</v>
      </c>
      <c r="AI158" s="12">
        <f t="shared" si="78"/>
        <v>5.2606490632989278E-3</v>
      </c>
      <c r="AJ158" s="12">
        <f t="shared" si="79"/>
        <v>1.0268692961751336</v>
      </c>
      <c r="AK158" s="12">
        <f t="shared" si="80"/>
        <v>2.6869296175133561</v>
      </c>
    </row>
    <row r="159" spans="1:37" x14ac:dyDescent="0.3">
      <c r="A159">
        <f t="shared" si="60"/>
        <v>157</v>
      </c>
      <c r="B159" s="7">
        <v>43458</v>
      </c>
      <c r="C159" s="40">
        <f>VLOOKUP(B159,'Base NTN-B Princ 2019'!A:B,2,FALSE)*100</f>
        <v>2.9</v>
      </c>
      <c r="D159" s="25">
        <v>3120.9375559999999</v>
      </c>
      <c r="E159" s="25">
        <v>0</v>
      </c>
      <c r="F159" s="26">
        <f t="shared" si="54"/>
        <v>0</v>
      </c>
      <c r="G159" s="26">
        <f t="shared" si="55"/>
        <v>3120.9375559999999</v>
      </c>
      <c r="H159" s="10">
        <f t="shared" si="61"/>
        <v>-2.1190939359816419E-3</v>
      </c>
      <c r="I159" s="9">
        <f t="shared" si="62"/>
        <v>1.0357101754787716</v>
      </c>
      <c r="J159" s="10">
        <f t="shared" si="63"/>
        <v>3.5710175478771644</v>
      </c>
      <c r="K159" s="31">
        <f t="shared" si="64"/>
        <v>3120.9375559999999</v>
      </c>
      <c r="L159" s="33">
        <f t="shared" si="65"/>
        <v>-2.1190939359816419E-3</v>
      </c>
      <c r="M159" s="32">
        <f t="shared" si="66"/>
        <v>1.0357101754787716</v>
      </c>
      <c r="N159" s="33">
        <f t="shared" si="67"/>
        <v>3.5710175478771644</v>
      </c>
      <c r="O159" s="40">
        <v>1.96</v>
      </c>
      <c r="P159" s="25">
        <v>3131.8668699999998</v>
      </c>
      <c r="Q159" s="25">
        <v>0</v>
      </c>
      <c r="R159" s="26">
        <f t="shared" si="56"/>
        <v>0</v>
      </c>
      <c r="S159" s="26">
        <f t="shared" si="57"/>
        <v>3131.8668699999998</v>
      </c>
      <c r="T159" s="10">
        <f t="shared" si="68"/>
        <v>1.291808603880451E-2</v>
      </c>
      <c r="U159" s="9">
        <f t="shared" si="69"/>
        <v>1.0393371630482751</v>
      </c>
      <c r="V159" s="10">
        <f t="shared" si="70"/>
        <v>3.9337163048275059</v>
      </c>
      <c r="W159" s="31">
        <f t="shared" si="71"/>
        <v>3131.8668699999998</v>
      </c>
      <c r="X159" s="33">
        <f t="shared" si="72"/>
        <v>1.291808603880451E-2</v>
      </c>
      <c r="Y159" s="32">
        <f t="shared" si="73"/>
        <v>1.0393371630482751</v>
      </c>
      <c r="Z159" s="33">
        <f t="shared" si="74"/>
        <v>3.9337163048275059</v>
      </c>
      <c r="AA159" s="8">
        <v>6.4</v>
      </c>
      <c r="AB159" s="11">
        <f t="shared" si="58"/>
        <v>1.0391114122588947</v>
      </c>
      <c r="AC159" s="12">
        <f t="shared" si="75"/>
        <v>2.4620248904749786E-2</v>
      </c>
      <c r="AD159" s="11">
        <f t="shared" si="76"/>
        <v>1.0391114122588947</v>
      </c>
      <c r="AE159" s="12">
        <f t="shared" si="77"/>
        <v>3.9111412258894696</v>
      </c>
      <c r="AF159" s="25">
        <v>3155.1137490000001</v>
      </c>
      <c r="AG159" s="25">
        <v>0.1</v>
      </c>
      <c r="AH159" s="12">
        <f t="shared" si="59"/>
        <v>1.2066220495791313</v>
      </c>
      <c r="AI159" s="12">
        <f t="shared" si="78"/>
        <v>5.2606892960493923E-3</v>
      </c>
      <c r="AJ159" s="12">
        <f t="shared" si="79"/>
        <v>1.0269233165782818</v>
      </c>
      <c r="AK159" s="12">
        <f t="shared" si="80"/>
        <v>2.6923316578281842</v>
      </c>
    </row>
    <row r="160" spans="1:37" x14ac:dyDescent="0.3">
      <c r="A160">
        <f t="shared" si="60"/>
        <v>158</v>
      </c>
      <c r="B160" s="7">
        <v>43460</v>
      </c>
      <c r="C160" s="40">
        <f>VLOOKUP(B160,'Base NTN-B Princ 2019'!A:B,2,FALSE)*100</f>
        <v>2.9</v>
      </c>
      <c r="D160" s="25">
        <v>3121.4551299999998</v>
      </c>
      <c r="E160" s="25">
        <v>0</v>
      </c>
      <c r="F160" s="26">
        <f t="shared" si="54"/>
        <v>0</v>
      </c>
      <c r="G160" s="26">
        <f t="shared" si="55"/>
        <v>3121.4551299999998</v>
      </c>
      <c r="H160" s="10">
        <f t="shared" si="61"/>
        <v>1.6583926807656191E-2</v>
      </c>
      <c r="I160" s="9">
        <f t="shared" si="62"/>
        <v>1.0358819368962124</v>
      </c>
      <c r="J160" s="10">
        <f t="shared" si="63"/>
        <v>3.5881936896212441</v>
      </c>
      <c r="K160" s="31">
        <f t="shared" si="64"/>
        <v>3121.4551299999998</v>
      </c>
      <c r="L160" s="33">
        <f t="shared" si="65"/>
        <v>1.6583926807656191E-2</v>
      </c>
      <c r="M160" s="32">
        <f t="shared" si="66"/>
        <v>1.0358819368962124</v>
      </c>
      <c r="N160" s="33">
        <f t="shared" si="67"/>
        <v>3.5881936896212441</v>
      </c>
      <c r="O160" s="40">
        <v>1.96</v>
      </c>
      <c r="P160" s="25">
        <v>3132.2745839999998</v>
      </c>
      <c r="Q160" s="25">
        <v>0</v>
      </c>
      <c r="R160" s="26">
        <f t="shared" si="56"/>
        <v>0</v>
      </c>
      <c r="S160" s="26">
        <f t="shared" si="57"/>
        <v>3132.2745839999998</v>
      </c>
      <c r="T160" s="10">
        <f t="shared" si="68"/>
        <v>1.3018241736428848E-2</v>
      </c>
      <c r="U160" s="9">
        <f t="shared" si="69"/>
        <v>1.0394724664726172</v>
      </c>
      <c r="V160" s="10">
        <f t="shared" si="70"/>
        <v>3.9472466472617151</v>
      </c>
      <c r="W160" s="31">
        <f t="shared" si="71"/>
        <v>3132.2745839999998</v>
      </c>
      <c r="X160" s="33">
        <f t="shared" si="72"/>
        <v>1.3018241736428848E-2</v>
      </c>
      <c r="Y160" s="32">
        <f t="shared" si="73"/>
        <v>1.0394724664726172</v>
      </c>
      <c r="Z160" s="33">
        <f t="shared" si="74"/>
        <v>3.9472466472617151</v>
      </c>
      <c r="AA160" s="8">
        <v>6.4</v>
      </c>
      <c r="AB160" s="11">
        <f t="shared" si="58"/>
        <v>1.0393672440749906</v>
      </c>
      <c r="AC160" s="12">
        <f t="shared" si="75"/>
        <v>2.4620248904749786E-2</v>
      </c>
      <c r="AD160" s="11">
        <f t="shared" si="76"/>
        <v>1.0393672440749906</v>
      </c>
      <c r="AE160" s="12">
        <f t="shared" si="77"/>
        <v>3.9367244074990593</v>
      </c>
      <c r="AF160" s="25">
        <v>3155.2797289999999</v>
      </c>
      <c r="AG160" s="25">
        <v>0.1</v>
      </c>
      <c r="AH160" s="12">
        <f t="shared" si="59"/>
        <v>1.2066220495791313</v>
      </c>
      <c r="AI160" s="12">
        <f t="shared" si="78"/>
        <v>5.2606661187004633E-3</v>
      </c>
      <c r="AJ160" s="12">
        <f t="shared" si="79"/>
        <v>1.0269773395852622</v>
      </c>
      <c r="AK160" s="12">
        <f t="shared" si="80"/>
        <v>2.6977339585262161</v>
      </c>
    </row>
    <row r="161" spans="1:37" x14ac:dyDescent="0.3">
      <c r="A161">
        <f t="shared" si="60"/>
        <v>159</v>
      </c>
      <c r="B161" s="7">
        <v>43461</v>
      </c>
      <c r="C161" s="40">
        <f>VLOOKUP(B161,'Base NTN-B Princ 2019'!A:B,2,FALSE)*100</f>
        <v>2.92</v>
      </c>
      <c r="D161" s="25">
        <v>3121.7487120000001</v>
      </c>
      <c r="E161" s="25">
        <v>0</v>
      </c>
      <c r="F161" s="26">
        <f t="shared" si="54"/>
        <v>0</v>
      </c>
      <c r="G161" s="26">
        <f t="shared" si="55"/>
        <v>3121.7487120000001</v>
      </c>
      <c r="H161" s="10">
        <f t="shared" si="61"/>
        <v>9.4052929730858992E-3</v>
      </c>
      <c r="I161" s="9">
        <f t="shared" si="62"/>
        <v>1.0359793646272328</v>
      </c>
      <c r="J161" s="10">
        <f t="shared" si="63"/>
        <v>3.5979364627232835</v>
      </c>
      <c r="K161" s="31">
        <f t="shared" si="64"/>
        <v>3121.7487120000001</v>
      </c>
      <c r="L161" s="33">
        <f t="shared" si="65"/>
        <v>9.4052929730858992E-3</v>
      </c>
      <c r="M161" s="32">
        <f t="shared" si="66"/>
        <v>1.0359793646272328</v>
      </c>
      <c r="N161" s="33">
        <f t="shared" si="67"/>
        <v>3.5979364627232835</v>
      </c>
      <c r="O161" s="40">
        <v>1.96</v>
      </c>
      <c r="P161" s="25">
        <v>3132.6791760000001</v>
      </c>
      <c r="Q161" s="25">
        <v>0</v>
      </c>
      <c r="R161" s="26">
        <f t="shared" si="56"/>
        <v>0</v>
      </c>
      <c r="S161" s="26">
        <f t="shared" si="57"/>
        <v>3132.6791760000001</v>
      </c>
      <c r="T161" s="10">
        <f t="shared" si="68"/>
        <v>1.2916875233970337E-2</v>
      </c>
      <c r="U161" s="9">
        <f t="shared" si="69"/>
        <v>1.039606733834203</v>
      </c>
      <c r="V161" s="10">
        <f t="shared" si="70"/>
        <v>3.960673383420299</v>
      </c>
      <c r="W161" s="31">
        <f t="shared" si="71"/>
        <v>3132.6791760000001</v>
      </c>
      <c r="X161" s="33">
        <f t="shared" si="72"/>
        <v>1.2916875233970337E-2</v>
      </c>
      <c r="Y161" s="32">
        <f t="shared" si="73"/>
        <v>1.039606733834203</v>
      </c>
      <c r="Z161" s="33">
        <f t="shared" si="74"/>
        <v>3.960673383420299</v>
      </c>
      <c r="AA161" s="8">
        <v>6.4</v>
      </c>
      <c r="AB161" s="11">
        <f t="shared" si="58"/>
        <v>1.0396231388775163</v>
      </c>
      <c r="AC161" s="12">
        <f t="shared" si="75"/>
        <v>2.4620248904749786E-2</v>
      </c>
      <c r="AD161" s="11">
        <f t="shared" si="76"/>
        <v>1.0396231388775163</v>
      </c>
      <c r="AE161" s="12">
        <f t="shared" si="77"/>
        <v>3.962313887751634</v>
      </c>
      <c r="AF161" s="25">
        <v>3155.4457170000001</v>
      </c>
      <c r="AG161" s="25">
        <v>0.1</v>
      </c>
      <c r="AH161" s="12">
        <f t="shared" si="59"/>
        <v>1.2066220495791313</v>
      </c>
      <c r="AI161" s="12">
        <f t="shared" si="78"/>
        <v>5.2606429304713487E-3</v>
      </c>
      <c r="AJ161" s="12">
        <f t="shared" si="79"/>
        <v>1.0270313651960745</v>
      </c>
      <c r="AK161" s="12">
        <f t="shared" si="80"/>
        <v>2.7031365196074519</v>
      </c>
    </row>
    <row r="162" spans="1:37" x14ac:dyDescent="0.3">
      <c r="A162">
        <f t="shared" si="60"/>
        <v>160</v>
      </c>
      <c r="B162" s="7">
        <v>43462</v>
      </c>
      <c r="C162" s="40">
        <f>VLOOKUP(B162,'Base NTN-B Princ 2019'!A:B,2,FALSE)*100</f>
        <v>2.82</v>
      </c>
      <c r="D162" s="25">
        <v>3123.3897630000001</v>
      </c>
      <c r="E162" s="25">
        <v>0</v>
      </c>
      <c r="F162" s="26">
        <f t="shared" si="54"/>
        <v>0</v>
      </c>
      <c r="G162" s="26">
        <f t="shared" si="55"/>
        <v>3123.3897630000001</v>
      </c>
      <c r="H162" s="10">
        <f t="shared" si="61"/>
        <v>5.2568324724266979E-2</v>
      </c>
      <c r="I162" s="9">
        <f t="shared" si="62"/>
        <v>1.0365239616237065</v>
      </c>
      <c r="J162" s="10">
        <f t="shared" si="63"/>
        <v>3.6523961623706525</v>
      </c>
      <c r="K162" s="31">
        <f t="shared" si="64"/>
        <v>3123.3897630000001</v>
      </c>
      <c r="L162" s="33">
        <f t="shared" si="65"/>
        <v>5.2568324724266979E-2</v>
      </c>
      <c r="M162" s="32">
        <f t="shared" si="66"/>
        <v>1.0365239616237065</v>
      </c>
      <c r="N162" s="33">
        <f t="shared" si="67"/>
        <v>3.6523961623706525</v>
      </c>
      <c r="O162" s="40">
        <v>1.96</v>
      </c>
      <c r="P162" s="25">
        <v>3133.0869579999999</v>
      </c>
      <c r="Q162" s="25">
        <v>0</v>
      </c>
      <c r="R162" s="26">
        <f t="shared" si="56"/>
        <v>0</v>
      </c>
      <c r="S162" s="26">
        <f t="shared" si="57"/>
        <v>3133.0869579999999</v>
      </c>
      <c r="T162" s="10">
        <f t="shared" si="68"/>
        <v>1.3017036762774659E-2</v>
      </c>
      <c r="U162" s="9">
        <f t="shared" si="69"/>
        <v>1.0397420598249345</v>
      </c>
      <c r="V162" s="10">
        <f t="shared" si="70"/>
        <v>3.9742059824934506</v>
      </c>
      <c r="W162" s="31">
        <f t="shared" si="71"/>
        <v>3133.0869579999999</v>
      </c>
      <c r="X162" s="33">
        <f t="shared" si="72"/>
        <v>1.3017036762774659E-2</v>
      </c>
      <c r="Y162" s="32">
        <f t="shared" si="73"/>
        <v>1.0397420598249345</v>
      </c>
      <c r="Z162" s="33">
        <f t="shared" si="74"/>
        <v>3.9742059824934506</v>
      </c>
      <c r="AA162" s="8">
        <v>6.4</v>
      </c>
      <c r="AB162" s="11">
        <f t="shared" si="58"/>
        <v>1.0398790966819793</v>
      </c>
      <c r="AC162" s="12">
        <f t="shared" si="75"/>
        <v>2.4620248904749786E-2</v>
      </c>
      <c r="AD162" s="11">
        <f t="shared" si="76"/>
        <v>1.0398790966819793</v>
      </c>
      <c r="AE162" s="12">
        <f t="shared" si="77"/>
        <v>3.9879096681979309</v>
      </c>
      <c r="AF162" s="25">
        <v>3155.611715</v>
      </c>
      <c r="AG162" s="25">
        <v>0.1</v>
      </c>
      <c r="AH162" s="12">
        <f t="shared" si="59"/>
        <v>1.2066220495791313</v>
      </c>
      <c r="AI162" s="12">
        <f t="shared" si="78"/>
        <v>5.2606831138168886E-3</v>
      </c>
      <c r="AJ162" s="12">
        <f t="shared" si="79"/>
        <v>1.0270853940616771</v>
      </c>
      <c r="AK162" s="12">
        <f t="shared" si="80"/>
        <v>2.7085394061677093</v>
      </c>
    </row>
    <row r="163" spans="1:37" x14ac:dyDescent="0.3">
      <c r="A163">
        <f t="shared" si="60"/>
        <v>161</v>
      </c>
      <c r="B163" s="7">
        <v>43465</v>
      </c>
      <c r="C163" s="40">
        <f>+C162</f>
        <v>2.82</v>
      </c>
      <c r="D163" s="25">
        <v>3123.8980539999998</v>
      </c>
      <c r="E163" s="25">
        <v>0</v>
      </c>
      <c r="F163" s="26">
        <f t="shared" si="54"/>
        <v>0</v>
      </c>
      <c r="G163" s="26">
        <f t="shared" si="55"/>
        <v>3123.8980539999998</v>
      </c>
      <c r="H163" s="10">
        <f t="shared" si="61"/>
        <v>1.6273697443103252E-2</v>
      </c>
      <c r="I163" s="9">
        <f t="shared" si="62"/>
        <v>1.0366926423971465</v>
      </c>
      <c r="J163" s="10">
        <f t="shared" si="63"/>
        <v>3.6692642397146535</v>
      </c>
      <c r="K163" s="31">
        <f t="shared" si="64"/>
        <v>3123.8980539999998</v>
      </c>
      <c r="L163" s="33">
        <f t="shared" si="65"/>
        <v>1.6273697443103252E-2</v>
      </c>
      <c r="M163" s="32">
        <f t="shared" si="66"/>
        <v>1.0366926423971465</v>
      </c>
      <c r="N163" s="33">
        <f t="shared" si="67"/>
        <v>3.6692642397146535</v>
      </c>
      <c r="O163" s="40">
        <v>1.96</v>
      </c>
      <c r="P163" s="25">
        <v>3133.491618</v>
      </c>
      <c r="Q163" s="25">
        <v>0</v>
      </c>
      <c r="R163" s="26">
        <f t="shared" si="56"/>
        <v>0</v>
      </c>
      <c r="S163" s="26">
        <f t="shared" si="57"/>
        <v>3133.491618</v>
      </c>
      <c r="T163" s="10">
        <f t="shared" si="68"/>
        <v>1.2915696417770128E-2</v>
      </c>
      <c r="U163" s="9">
        <f t="shared" si="69"/>
        <v>1.0398763497529093</v>
      </c>
      <c r="V163" s="10">
        <f t="shared" si="70"/>
        <v>3.9876349752909324</v>
      </c>
      <c r="W163" s="31">
        <f t="shared" si="71"/>
        <v>3133.491618</v>
      </c>
      <c r="X163" s="33">
        <f t="shared" si="72"/>
        <v>1.2915696417770128E-2</v>
      </c>
      <c r="Y163" s="32">
        <f t="shared" si="73"/>
        <v>1.0398763497529093</v>
      </c>
      <c r="Z163" s="33">
        <f t="shared" si="74"/>
        <v>3.9876349752909324</v>
      </c>
      <c r="AA163" s="8">
        <v>6.4</v>
      </c>
      <c r="AB163" s="11">
        <f t="shared" si="58"/>
        <v>1.0401351175038909</v>
      </c>
      <c r="AC163" s="12">
        <f t="shared" si="75"/>
        <v>2.4620248904749786E-2</v>
      </c>
      <c r="AD163" s="11">
        <f t="shared" si="76"/>
        <v>1.0401351175038909</v>
      </c>
      <c r="AE163" s="12">
        <f t="shared" si="77"/>
        <v>4.0135117503890871</v>
      </c>
      <c r="AF163" s="25">
        <v>3155.7777209999999</v>
      </c>
      <c r="AG163" s="25">
        <v>0.1</v>
      </c>
      <c r="AH163" s="12">
        <f t="shared" si="59"/>
        <v>1.2066220495791313</v>
      </c>
      <c r="AI163" s="12">
        <f t="shared" si="78"/>
        <v>5.2606598971216556E-3</v>
      </c>
      <c r="AJ163" s="12">
        <f t="shared" si="79"/>
        <v>1.0271394255311117</v>
      </c>
      <c r="AK163" s="12">
        <f t="shared" si="80"/>
        <v>2.7139425531111705</v>
      </c>
    </row>
    <row r="164" spans="1:37" x14ac:dyDescent="0.3">
      <c r="A164">
        <f t="shared" si="60"/>
        <v>162</v>
      </c>
      <c r="B164" s="7">
        <v>43467</v>
      </c>
      <c r="C164" s="40">
        <f>VLOOKUP(B164,'Base NTN-B Princ 2019'!A:B,2,FALSE)*100</f>
        <v>2.72</v>
      </c>
      <c r="D164" s="25">
        <v>3125.5046579999998</v>
      </c>
      <c r="E164" s="25">
        <v>0</v>
      </c>
      <c r="F164" s="26">
        <f t="shared" si="54"/>
        <v>0</v>
      </c>
      <c r="G164" s="26">
        <f t="shared" si="55"/>
        <v>3125.5046579999998</v>
      </c>
      <c r="H164" s="10">
        <f t="shared" si="61"/>
        <v>5.1429463197205649E-2</v>
      </c>
      <c r="I164" s="9">
        <f t="shared" si="62"/>
        <v>1.0372258078581362</v>
      </c>
      <c r="J164" s="10">
        <f t="shared" si="63"/>
        <v>3.7225807858136228</v>
      </c>
      <c r="K164" s="31">
        <f t="shared" si="64"/>
        <v>3125.5046579999998</v>
      </c>
      <c r="L164" s="33">
        <f t="shared" si="65"/>
        <v>5.1429463197205649E-2</v>
      </c>
      <c r="M164" s="32">
        <f t="shared" si="66"/>
        <v>1.0372258078581362</v>
      </c>
      <c r="N164" s="33">
        <f t="shared" si="67"/>
        <v>3.7225807858136228</v>
      </c>
      <c r="O164" s="40">
        <v>1.96</v>
      </c>
      <c r="P164" s="25">
        <v>3133.899469</v>
      </c>
      <c r="Q164" s="25">
        <v>0</v>
      </c>
      <c r="R164" s="26">
        <f t="shared" si="56"/>
        <v>0</v>
      </c>
      <c r="S164" s="26">
        <f t="shared" si="57"/>
        <v>3133.899469</v>
      </c>
      <c r="T164" s="10">
        <f t="shared" si="68"/>
        <v>1.3015863762233515E-2</v>
      </c>
      <c r="U164" s="9">
        <f t="shared" si="69"/>
        <v>1.0400116986418888</v>
      </c>
      <c r="V164" s="10">
        <f t="shared" si="70"/>
        <v>4.0011698641888804</v>
      </c>
      <c r="W164" s="31">
        <f t="shared" si="71"/>
        <v>3133.899469</v>
      </c>
      <c r="X164" s="33">
        <f t="shared" si="72"/>
        <v>1.3015863762233515E-2</v>
      </c>
      <c r="Y164" s="32">
        <f t="shared" si="73"/>
        <v>1.0400116986418888</v>
      </c>
      <c r="Z164" s="33">
        <f t="shared" si="74"/>
        <v>4.0011698641888804</v>
      </c>
      <c r="AA164" s="8">
        <v>6.4</v>
      </c>
      <c r="AB164" s="11">
        <f t="shared" si="58"/>
        <v>1.0403912013587659</v>
      </c>
      <c r="AC164" s="12">
        <f t="shared" si="75"/>
        <v>2.4620248904749786E-2</v>
      </c>
      <c r="AD164" s="11">
        <f t="shared" si="76"/>
        <v>1.0403912013587659</v>
      </c>
      <c r="AE164" s="12">
        <f t="shared" si="77"/>
        <v>4.0391201358765949</v>
      </c>
      <c r="AF164" s="25">
        <v>3155.9437360000002</v>
      </c>
      <c r="AG164" s="25">
        <v>0.1</v>
      </c>
      <c r="AH164" s="12">
        <f t="shared" si="59"/>
        <v>1.2066220495791313</v>
      </c>
      <c r="AI164" s="12">
        <f t="shared" si="78"/>
        <v>5.2606683574651925E-3</v>
      </c>
      <c r="AJ164" s="12">
        <f t="shared" si="79"/>
        <v>1.0271934599298578</v>
      </c>
      <c r="AK164" s="12">
        <f t="shared" si="80"/>
        <v>2.7193459929857777</v>
      </c>
    </row>
    <row r="165" spans="1:37" x14ac:dyDescent="0.3">
      <c r="A165">
        <f t="shared" si="60"/>
        <v>163</v>
      </c>
      <c r="B165" s="7">
        <v>43468</v>
      </c>
      <c r="C165" s="40">
        <f>VLOOKUP(B165,'Base NTN-B Princ 2019'!A:B,2,FALSE)*100</f>
        <v>2.6</v>
      </c>
      <c r="D165" s="25">
        <v>3127.3071020000002</v>
      </c>
      <c r="E165" s="25">
        <v>0</v>
      </c>
      <c r="F165" s="26">
        <f t="shared" si="54"/>
        <v>0</v>
      </c>
      <c r="G165" s="26">
        <f t="shared" si="55"/>
        <v>3127.3071020000002</v>
      </c>
      <c r="H165" s="10">
        <f t="shared" si="61"/>
        <v>5.7668895017859434E-2</v>
      </c>
      <c r="I165" s="9">
        <f t="shared" si="62"/>
        <v>1.0378239645203682</v>
      </c>
      <c r="J165" s="10">
        <f t="shared" si="63"/>
        <v>3.7823964520368181</v>
      </c>
      <c r="K165" s="31">
        <f t="shared" si="64"/>
        <v>3127.3071020000002</v>
      </c>
      <c r="L165" s="33">
        <f t="shared" si="65"/>
        <v>5.7668895017859434E-2</v>
      </c>
      <c r="M165" s="32">
        <f t="shared" si="66"/>
        <v>1.0378239645203682</v>
      </c>
      <c r="N165" s="33">
        <f t="shared" si="67"/>
        <v>3.7823964520368181</v>
      </c>
      <c r="O165" s="40">
        <v>1.96</v>
      </c>
      <c r="P165" s="25">
        <v>3134.3041969999999</v>
      </c>
      <c r="Q165" s="25">
        <v>0</v>
      </c>
      <c r="R165" s="26">
        <f t="shared" si="56"/>
        <v>0</v>
      </c>
      <c r="S165" s="26">
        <f t="shared" si="57"/>
        <v>3134.3041969999999</v>
      </c>
      <c r="T165" s="10">
        <f t="shared" si="68"/>
        <v>1.2914517648177082E-2</v>
      </c>
      <c r="U165" s="9">
        <f t="shared" si="69"/>
        <v>1.040146011136253</v>
      </c>
      <c r="V165" s="10">
        <f t="shared" si="70"/>
        <v>4.0146011136253046</v>
      </c>
      <c r="W165" s="31">
        <f t="shared" si="71"/>
        <v>3134.3041969999999</v>
      </c>
      <c r="X165" s="33">
        <f t="shared" si="72"/>
        <v>1.2914517648177082E-2</v>
      </c>
      <c r="Y165" s="32">
        <f t="shared" si="73"/>
        <v>1.040146011136253</v>
      </c>
      <c r="Z165" s="33">
        <f t="shared" si="74"/>
        <v>4.0146011136253046</v>
      </c>
      <c r="AA165" s="8">
        <v>6.4</v>
      </c>
      <c r="AB165" s="11">
        <f t="shared" si="58"/>
        <v>1.0406473482621237</v>
      </c>
      <c r="AC165" s="12">
        <f t="shared" si="75"/>
        <v>2.4620248904749786E-2</v>
      </c>
      <c r="AD165" s="11">
        <f t="shared" si="76"/>
        <v>1.0406473482621237</v>
      </c>
      <c r="AE165" s="12">
        <f t="shared" si="77"/>
        <v>4.0647348262123684</v>
      </c>
      <c r="AF165" s="25">
        <v>3156.1097599999998</v>
      </c>
      <c r="AG165" s="25">
        <v>0.1</v>
      </c>
      <c r="AH165" s="12">
        <f t="shared" si="59"/>
        <v>1.2066220495791313</v>
      </c>
      <c r="AI165" s="12">
        <f t="shared" si="78"/>
        <v>5.2606768018659267E-3</v>
      </c>
      <c r="AJ165" s="12">
        <f t="shared" si="79"/>
        <v>1.0272474972579146</v>
      </c>
      <c r="AK165" s="12">
        <f t="shared" si="80"/>
        <v>2.7247497257914643</v>
      </c>
    </row>
    <row r="166" spans="1:37" x14ac:dyDescent="0.3">
      <c r="A166">
        <f t="shared" si="60"/>
        <v>164</v>
      </c>
      <c r="B166" s="7">
        <v>43469</v>
      </c>
      <c r="C166" s="40">
        <f>VLOOKUP(B166,'Base NTN-B Princ 2019'!A:B,2,FALSE)*100</f>
        <v>2.4500000000000002</v>
      </c>
      <c r="D166" s="25">
        <v>3129.4064159999998</v>
      </c>
      <c r="E166" s="25">
        <v>0</v>
      </c>
      <c r="F166" s="26">
        <f t="shared" si="54"/>
        <v>0</v>
      </c>
      <c r="G166" s="26">
        <f t="shared" si="55"/>
        <v>3129.4064159999998</v>
      </c>
      <c r="H166" s="10">
        <f t="shared" si="61"/>
        <v>6.7128488873291481E-2</v>
      </c>
      <c r="I166" s="9">
        <f t="shared" si="62"/>
        <v>1.0385206400649156</v>
      </c>
      <c r="J166" s="10">
        <f t="shared" si="63"/>
        <v>3.8520640064915623</v>
      </c>
      <c r="K166" s="31">
        <f t="shared" si="64"/>
        <v>3129.4064159999998</v>
      </c>
      <c r="L166" s="33">
        <f t="shared" si="65"/>
        <v>6.7128488873291481E-2</v>
      </c>
      <c r="M166" s="32">
        <f t="shared" si="66"/>
        <v>1.0385206400649156</v>
      </c>
      <c r="N166" s="33">
        <f t="shared" si="67"/>
        <v>3.8520640064915623</v>
      </c>
      <c r="O166" s="40">
        <v>1.96</v>
      </c>
      <c r="P166" s="25">
        <v>3134.7121149999998</v>
      </c>
      <c r="Q166" s="25">
        <v>0</v>
      </c>
      <c r="R166" s="26">
        <f t="shared" si="56"/>
        <v>0</v>
      </c>
      <c r="S166" s="26">
        <f t="shared" si="57"/>
        <v>3134.7121149999998</v>
      </c>
      <c r="T166" s="10">
        <f t="shared" si="68"/>
        <v>1.3014626990903722E-2</v>
      </c>
      <c r="U166" s="9">
        <f t="shared" si="69"/>
        <v>1.0402813822597632</v>
      </c>
      <c r="V166" s="10">
        <f t="shared" si="70"/>
        <v>4.0281382259763188</v>
      </c>
      <c r="W166" s="31">
        <f t="shared" si="71"/>
        <v>3134.7121149999998</v>
      </c>
      <c r="X166" s="33">
        <f t="shared" si="72"/>
        <v>1.3014626990903722E-2</v>
      </c>
      <c r="Y166" s="32">
        <f t="shared" si="73"/>
        <v>1.0402813822597632</v>
      </c>
      <c r="Z166" s="33">
        <f t="shared" si="74"/>
        <v>4.0281382259763188</v>
      </c>
      <c r="AA166" s="8">
        <v>6.4</v>
      </c>
      <c r="AB166" s="11">
        <f t="shared" si="58"/>
        <v>1.0409035582294865</v>
      </c>
      <c r="AC166" s="12">
        <f t="shared" si="75"/>
        <v>2.4620248904749786E-2</v>
      </c>
      <c r="AD166" s="11">
        <f t="shared" si="76"/>
        <v>1.0409035582294865</v>
      </c>
      <c r="AE166" s="12">
        <f t="shared" si="77"/>
        <v>4.0903558229486547</v>
      </c>
      <c r="AF166" s="25">
        <v>3156.2757919999999</v>
      </c>
      <c r="AG166" s="25">
        <v>0.1</v>
      </c>
      <c r="AH166" s="12">
        <f t="shared" si="59"/>
        <v>1.2066220495791313</v>
      </c>
      <c r="AI166" s="12">
        <f t="shared" si="78"/>
        <v>5.2606535458465942E-3</v>
      </c>
      <c r="AJ166" s="12">
        <f t="shared" si="79"/>
        <v>1.0273015371898038</v>
      </c>
      <c r="AK166" s="12">
        <f t="shared" si="80"/>
        <v>2.7301537189803771</v>
      </c>
    </row>
    <row r="167" spans="1:37" x14ac:dyDescent="0.3">
      <c r="A167">
        <f t="shared" si="60"/>
        <v>165</v>
      </c>
      <c r="B167" s="7">
        <v>43472</v>
      </c>
      <c r="C167" s="40">
        <f>VLOOKUP(B167,'Base NTN-B Princ 2019'!A:B,2,FALSE)*100</f>
        <v>2.41</v>
      </c>
      <c r="D167" s="25">
        <v>3130.3001810000001</v>
      </c>
      <c r="E167" s="25">
        <v>0</v>
      </c>
      <c r="F167" s="26">
        <f t="shared" si="54"/>
        <v>0</v>
      </c>
      <c r="G167" s="26">
        <f t="shared" si="55"/>
        <v>3130.3001810000001</v>
      </c>
      <c r="H167" s="10">
        <f t="shared" si="61"/>
        <v>2.8560208588790381E-2</v>
      </c>
      <c r="I167" s="9">
        <f t="shared" si="62"/>
        <v>1.0388172437259557</v>
      </c>
      <c r="J167" s="10">
        <f t="shared" si="63"/>
        <v>3.8817243725955741</v>
      </c>
      <c r="K167" s="31">
        <f t="shared" si="64"/>
        <v>3130.3001810000001</v>
      </c>
      <c r="L167" s="33">
        <f t="shared" si="65"/>
        <v>2.8560208588790381E-2</v>
      </c>
      <c r="M167" s="32">
        <f t="shared" si="66"/>
        <v>1.0388172437259557</v>
      </c>
      <c r="N167" s="33">
        <f t="shared" si="67"/>
        <v>3.8817243725955741</v>
      </c>
      <c r="O167" s="40">
        <v>1.96</v>
      </c>
      <c r="P167" s="25">
        <v>3135.1169110000001</v>
      </c>
      <c r="Q167" s="25">
        <v>0</v>
      </c>
      <c r="R167" s="26">
        <f t="shared" si="56"/>
        <v>0</v>
      </c>
      <c r="S167" s="26">
        <f t="shared" si="57"/>
        <v>3135.1169110000001</v>
      </c>
      <c r="T167" s="10">
        <f t="shared" si="68"/>
        <v>1.2913338933517871E-2</v>
      </c>
      <c r="U167" s="9">
        <f t="shared" si="69"/>
        <v>1.0404157173205166</v>
      </c>
      <c r="V167" s="10">
        <f t="shared" si="70"/>
        <v>4.0415717320516631</v>
      </c>
      <c r="W167" s="31">
        <f t="shared" si="71"/>
        <v>3135.1169110000001</v>
      </c>
      <c r="X167" s="33">
        <f t="shared" si="72"/>
        <v>1.2913338933517871E-2</v>
      </c>
      <c r="Y167" s="32">
        <f t="shared" si="73"/>
        <v>1.0404157173205166</v>
      </c>
      <c r="Z167" s="33">
        <f t="shared" si="74"/>
        <v>4.0415717320516631</v>
      </c>
      <c r="AA167" s="8">
        <v>6.4</v>
      </c>
      <c r="AB167" s="11">
        <f t="shared" si="58"/>
        <v>1.041159831276381</v>
      </c>
      <c r="AC167" s="12">
        <f t="shared" si="75"/>
        <v>2.4620248904749786E-2</v>
      </c>
      <c r="AD167" s="11">
        <f t="shared" si="76"/>
        <v>1.041159831276381</v>
      </c>
      <c r="AE167" s="12">
        <f t="shared" si="77"/>
        <v>4.1159831276381009</v>
      </c>
      <c r="AF167" s="25">
        <v>3156.4418329999999</v>
      </c>
      <c r="AG167" s="25">
        <v>0.1</v>
      </c>
      <c r="AH167" s="12">
        <f t="shared" si="59"/>
        <v>1.2066220495791313</v>
      </c>
      <c r="AI167" s="12">
        <f t="shared" si="78"/>
        <v>5.260661961825619E-3</v>
      </c>
      <c r="AJ167" s="12">
        <f t="shared" si="79"/>
        <v>1.0273555800510039</v>
      </c>
      <c r="AK167" s="12">
        <f t="shared" si="80"/>
        <v>2.7355580051003914</v>
      </c>
    </row>
    <row r="168" spans="1:37" x14ac:dyDescent="0.3">
      <c r="A168">
        <f t="shared" si="60"/>
        <v>166</v>
      </c>
      <c r="B168" s="7">
        <v>43473</v>
      </c>
      <c r="C168" s="40">
        <f>VLOOKUP(B168,'Base NTN-B Princ 2019'!A:B,2,FALSE)*100</f>
        <v>2.41</v>
      </c>
      <c r="D168" s="25">
        <v>3130.7615770000002</v>
      </c>
      <c r="E168" s="25">
        <v>0</v>
      </c>
      <c r="F168" s="26">
        <f t="shared" si="54"/>
        <v>0</v>
      </c>
      <c r="G168" s="26">
        <f t="shared" si="55"/>
        <v>3130.7615770000002</v>
      </c>
      <c r="H168" s="10">
        <f t="shared" si="61"/>
        <v>1.4739672661456815E-2</v>
      </c>
      <c r="I168" s="9">
        <f t="shared" si="62"/>
        <v>1.0389703619872317</v>
      </c>
      <c r="J168" s="10">
        <f t="shared" si="63"/>
        <v>3.8970361987231694</v>
      </c>
      <c r="K168" s="31">
        <f t="shared" si="64"/>
        <v>3130.7615770000002</v>
      </c>
      <c r="L168" s="33">
        <f t="shared" si="65"/>
        <v>1.4739672661456815E-2</v>
      </c>
      <c r="M168" s="32">
        <f t="shared" si="66"/>
        <v>1.0389703619872317</v>
      </c>
      <c r="N168" s="33">
        <f t="shared" si="67"/>
        <v>3.8970361987231694</v>
      </c>
      <c r="O168" s="40">
        <v>1.96</v>
      </c>
      <c r="P168" s="25">
        <v>3135.5248980000001</v>
      </c>
      <c r="Q168" s="25">
        <v>0</v>
      </c>
      <c r="R168" s="26">
        <f t="shared" si="56"/>
        <v>0</v>
      </c>
      <c r="S168" s="26">
        <f t="shared" si="57"/>
        <v>3135.5248980000001</v>
      </c>
      <c r="T168" s="10">
        <f t="shared" si="68"/>
        <v>1.3013454093813159E-2</v>
      </c>
      <c r="U168" s="9">
        <f t="shared" si="69"/>
        <v>1.040551111342275</v>
      </c>
      <c r="V168" s="10">
        <f t="shared" si="70"/>
        <v>4.0551111342274959</v>
      </c>
      <c r="W168" s="31">
        <f t="shared" si="71"/>
        <v>3135.5248980000001</v>
      </c>
      <c r="X168" s="33">
        <f t="shared" si="72"/>
        <v>1.3013454093813159E-2</v>
      </c>
      <c r="Y168" s="32">
        <f t="shared" si="73"/>
        <v>1.040551111342275</v>
      </c>
      <c r="Z168" s="33">
        <f t="shared" si="74"/>
        <v>4.0551111342274959</v>
      </c>
      <c r="AA168" s="8">
        <v>6.4</v>
      </c>
      <c r="AB168" s="11">
        <f t="shared" si="58"/>
        <v>1.0414161674183375</v>
      </c>
      <c r="AC168" s="12">
        <f t="shared" si="75"/>
        <v>2.4620248904749786E-2</v>
      </c>
      <c r="AD168" s="11">
        <f t="shared" si="76"/>
        <v>1.0414161674183375</v>
      </c>
      <c r="AE168" s="12">
        <f t="shared" si="77"/>
        <v>4.1416167418337535</v>
      </c>
      <c r="AF168" s="25">
        <v>3156.6078830000001</v>
      </c>
      <c r="AG168" s="25">
        <v>0.1</v>
      </c>
      <c r="AH168" s="12">
        <f t="shared" si="59"/>
        <v>1.2066220495791313</v>
      </c>
      <c r="AI168" s="12">
        <f t="shared" si="78"/>
        <v>5.2606703619284545E-3</v>
      </c>
      <c r="AJ168" s="12">
        <f t="shared" si="79"/>
        <v>1.0274096258415153</v>
      </c>
      <c r="AK168" s="12">
        <f t="shared" si="80"/>
        <v>2.7409625841515295</v>
      </c>
    </row>
    <row r="169" spans="1:37" x14ac:dyDescent="0.3">
      <c r="A169">
        <f t="shared" si="60"/>
        <v>167</v>
      </c>
      <c r="B169" s="7">
        <v>43474</v>
      </c>
      <c r="C169" s="40">
        <f>VLOOKUP(B169,'Base NTN-B Princ 2019'!A:B,2,FALSE)*100</f>
        <v>2.4</v>
      </c>
      <c r="D169" s="25">
        <v>3131.3240300000002</v>
      </c>
      <c r="E169" s="25">
        <v>0</v>
      </c>
      <c r="F169" s="26">
        <f t="shared" si="54"/>
        <v>0</v>
      </c>
      <c r="G169" s="26">
        <f t="shared" si="55"/>
        <v>3131.3240300000002</v>
      </c>
      <c r="H169" s="10">
        <f t="shared" si="61"/>
        <v>1.7965373158146392E-2</v>
      </c>
      <c r="I169" s="9">
        <f t="shared" si="62"/>
        <v>1.0391570168897653</v>
      </c>
      <c r="J169" s="10">
        <f t="shared" si="63"/>
        <v>3.915701688976525</v>
      </c>
      <c r="K169" s="31">
        <f t="shared" si="64"/>
        <v>3131.3240300000002</v>
      </c>
      <c r="L169" s="33">
        <f t="shared" si="65"/>
        <v>1.7965373158146392E-2</v>
      </c>
      <c r="M169" s="32">
        <f t="shared" si="66"/>
        <v>1.0391570168897653</v>
      </c>
      <c r="N169" s="33">
        <f t="shared" si="67"/>
        <v>3.915701688976525</v>
      </c>
      <c r="O169" s="40">
        <v>1.96</v>
      </c>
      <c r="P169" s="25">
        <v>3135.9297630000001</v>
      </c>
      <c r="Q169" s="25">
        <v>0</v>
      </c>
      <c r="R169" s="26">
        <f t="shared" si="56"/>
        <v>0</v>
      </c>
      <c r="S169" s="26">
        <f t="shared" si="57"/>
        <v>3135.9297630000001</v>
      </c>
      <c r="T169" s="10">
        <f t="shared" si="68"/>
        <v>1.2912192158265334E-2</v>
      </c>
      <c r="U169" s="9">
        <f t="shared" si="69"/>
        <v>1.0406854693012764</v>
      </c>
      <c r="V169" s="10">
        <f t="shared" si="70"/>
        <v>4.0685469301276367</v>
      </c>
      <c r="W169" s="31">
        <f t="shared" si="71"/>
        <v>3135.9297630000001</v>
      </c>
      <c r="X169" s="33">
        <f t="shared" si="72"/>
        <v>1.2912192158265334E-2</v>
      </c>
      <c r="Y169" s="32">
        <f t="shared" si="73"/>
        <v>1.0406854693012764</v>
      </c>
      <c r="Z169" s="33">
        <f t="shared" si="74"/>
        <v>4.0685469301276367</v>
      </c>
      <c r="AA169" s="8">
        <v>6.4</v>
      </c>
      <c r="AB169" s="11">
        <f t="shared" si="58"/>
        <v>1.0416725666708901</v>
      </c>
      <c r="AC169" s="12">
        <f t="shared" si="75"/>
        <v>2.4620248904749786E-2</v>
      </c>
      <c r="AD169" s="11">
        <f t="shared" si="76"/>
        <v>1.0416725666708901</v>
      </c>
      <c r="AE169" s="12">
        <f t="shared" si="77"/>
        <v>4.1672566670890143</v>
      </c>
      <c r="AF169" s="25">
        <v>3156.7739419999998</v>
      </c>
      <c r="AG169" s="25">
        <v>0.1</v>
      </c>
      <c r="AH169" s="12">
        <f t="shared" si="59"/>
        <v>1.2066220495791313</v>
      </c>
      <c r="AI169" s="12">
        <f t="shared" si="78"/>
        <v>5.2606787461328963E-3</v>
      </c>
      <c r="AJ169" s="12">
        <f t="shared" si="79"/>
        <v>1.0274636745613377</v>
      </c>
      <c r="AK169" s="12">
        <f t="shared" si="80"/>
        <v>2.7463674561337692</v>
      </c>
    </row>
    <row r="170" spans="1:37" x14ac:dyDescent="0.3">
      <c r="A170">
        <f t="shared" si="60"/>
        <v>168</v>
      </c>
      <c r="B170" s="7">
        <v>43475</v>
      </c>
      <c r="C170" s="40">
        <f>VLOOKUP(B170,'Base NTN-B Princ 2019'!A:B,2,FALSE)*100</f>
        <v>2.2999999999999998</v>
      </c>
      <c r="D170" s="25">
        <v>3132.81783</v>
      </c>
      <c r="E170" s="25">
        <v>0</v>
      </c>
      <c r="F170" s="26">
        <f t="shared" si="54"/>
        <v>0</v>
      </c>
      <c r="G170" s="26">
        <f t="shared" si="55"/>
        <v>3132.81783</v>
      </c>
      <c r="H170" s="10">
        <f t="shared" si="61"/>
        <v>4.7705059766678382E-2</v>
      </c>
      <c r="I170" s="9">
        <f t="shared" si="62"/>
        <v>1.0396527473657422</v>
      </c>
      <c r="J170" s="10">
        <f t="shared" si="63"/>
        <v>3.9652747365742202</v>
      </c>
      <c r="K170" s="31">
        <f t="shared" si="64"/>
        <v>3132.81783</v>
      </c>
      <c r="L170" s="33">
        <f t="shared" si="65"/>
        <v>4.7705059766678382E-2</v>
      </c>
      <c r="M170" s="32">
        <f t="shared" si="66"/>
        <v>1.0396527473657422</v>
      </c>
      <c r="N170" s="33">
        <f t="shared" si="67"/>
        <v>3.9652747365742202</v>
      </c>
      <c r="O170" s="40">
        <v>1.96</v>
      </c>
      <c r="P170" s="25">
        <v>3136.337818</v>
      </c>
      <c r="Q170" s="25">
        <v>0</v>
      </c>
      <c r="R170" s="26">
        <f t="shared" si="56"/>
        <v>0</v>
      </c>
      <c r="S170" s="26">
        <f t="shared" si="57"/>
        <v>3136.337818</v>
      </c>
      <c r="T170" s="10">
        <f t="shared" si="68"/>
        <v>1.3012249343535842E-2</v>
      </c>
      <c r="U170" s="9">
        <f t="shared" si="69"/>
        <v>1.0408208858894239</v>
      </c>
      <c r="V170" s="10">
        <f t="shared" si="70"/>
        <v>4.0820885889423897</v>
      </c>
      <c r="W170" s="31">
        <f t="shared" si="71"/>
        <v>3136.337818</v>
      </c>
      <c r="X170" s="33">
        <f t="shared" si="72"/>
        <v>1.3012249343535842E-2</v>
      </c>
      <c r="Y170" s="32">
        <f t="shared" si="73"/>
        <v>1.0408208858894239</v>
      </c>
      <c r="Z170" s="33">
        <f t="shared" si="74"/>
        <v>4.0820885889423897</v>
      </c>
      <c r="AA170" s="8">
        <v>6.4</v>
      </c>
      <c r="AB170" s="11">
        <f t="shared" si="58"/>
        <v>1.0419290290495771</v>
      </c>
      <c r="AC170" s="12">
        <f t="shared" si="75"/>
        <v>2.4620248904749786E-2</v>
      </c>
      <c r="AD170" s="11">
        <f t="shared" si="76"/>
        <v>1.0419290290495771</v>
      </c>
      <c r="AE170" s="12">
        <f t="shared" si="77"/>
        <v>4.1929029049577071</v>
      </c>
      <c r="AF170" s="25">
        <v>3156.9400089999999</v>
      </c>
      <c r="AG170" s="25">
        <v>0.1</v>
      </c>
      <c r="AH170" s="12">
        <f t="shared" si="59"/>
        <v>1.2066220495791313</v>
      </c>
      <c r="AI170" s="12">
        <f t="shared" si="78"/>
        <v>5.2606554365786096E-3</v>
      </c>
      <c r="AJ170" s="12">
        <f t="shared" si="79"/>
        <v>1.0275177258849924</v>
      </c>
      <c r="AK170" s="12">
        <f t="shared" si="80"/>
        <v>2.751772588499235</v>
      </c>
    </row>
    <row r="171" spans="1:37" x14ac:dyDescent="0.3">
      <c r="A171">
        <f t="shared" si="60"/>
        <v>169</v>
      </c>
      <c r="B171" s="7">
        <v>43476</v>
      </c>
      <c r="C171" s="40">
        <f>VLOOKUP(B171,'Base NTN-B Princ 2019'!A:B,2,FALSE)*100</f>
        <v>2.2200000000000002</v>
      </c>
      <c r="D171" s="25">
        <v>3135.482262</v>
      </c>
      <c r="E171" s="25">
        <v>0</v>
      </c>
      <c r="F171" s="26">
        <f t="shared" si="54"/>
        <v>0</v>
      </c>
      <c r="G171" s="26">
        <f t="shared" si="55"/>
        <v>3135.482262</v>
      </c>
      <c r="H171" s="10">
        <f t="shared" si="61"/>
        <v>8.5049056299579817E-2</v>
      </c>
      <c r="I171" s="9">
        <f t="shared" si="62"/>
        <v>1.0405369622161693</v>
      </c>
      <c r="J171" s="10">
        <f t="shared" si="63"/>
        <v>4.0536962216169314</v>
      </c>
      <c r="K171" s="31">
        <f t="shared" si="64"/>
        <v>3135.482262</v>
      </c>
      <c r="L171" s="33">
        <f t="shared" si="65"/>
        <v>8.5049056299579817E-2</v>
      </c>
      <c r="M171" s="32">
        <f t="shared" si="66"/>
        <v>1.0405369622161693</v>
      </c>
      <c r="N171" s="33">
        <f t="shared" si="67"/>
        <v>4.0536962216169314</v>
      </c>
      <c r="O171" s="40">
        <v>1.96</v>
      </c>
      <c r="P171" s="25">
        <v>3138.1448919999998</v>
      </c>
      <c r="Q171" s="25">
        <v>0</v>
      </c>
      <c r="R171" s="26">
        <f t="shared" si="56"/>
        <v>0</v>
      </c>
      <c r="S171" s="26">
        <f t="shared" si="57"/>
        <v>3138.1448919999998</v>
      </c>
      <c r="T171" s="10">
        <f t="shared" si="68"/>
        <v>5.7617326476400166E-2</v>
      </c>
      <c r="U171" s="9">
        <f t="shared" si="69"/>
        <v>1.0414205790572815</v>
      </c>
      <c r="V171" s="10">
        <f t="shared" si="70"/>
        <v>4.142057905728147</v>
      </c>
      <c r="W171" s="31">
        <f t="shared" si="71"/>
        <v>3138.1448919999998</v>
      </c>
      <c r="X171" s="33">
        <f t="shared" si="72"/>
        <v>5.7617326476400166E-2</v>
      </c>
      <c r="Y171" s="32">
        <f t="shared" si="73"/>
        <v>1.0414205790572815</v>
      </c>
      <c r="Z171" s="33">
        <f t="shared" si="74"/>
        <v>4.142057905728147</v>
      </c>
      <c r="AA171" s="8">
        <v>6.4</v>
      </c>
      <c r="AB171" s="11">
        <f t="shared" si="58"/>
        <v>1.0421855545699399</v>
      </c>
      <c r="AC171" s="12">
        <f t="shared" si="75"/>
        <v>2.4620248904749786E-2</v>
      </c>
      <c r="AD171" s="11">
        <f t="shared" si="76"/>
        <v>1.0421855545699399</v>
      </c>
      <c r="AE171" s="12">
        <f t="shared" si="77"/>
        <v>4.2185554569939887</v>
      </c>
      <c r="AF171" s="25">
        <v>3158.5173289999998</v>
      </c>
      <c r="AG171" s="25">
        <v>0.15</v>
      </c>
      <c r="AH171" s="12">
        <f t="shared" si="59"/>
        <v>1.8149245011963799</v>
      </c>
      <c r="AI171" s="12">
        <f t="shared" si="78"/>
        <v>4.9963572177591509E-2</v>
      </c>
      <c r="AJ171" s="12">
        <f t="shared" si="79"/>
        <v>1.0280311104456024</v>
      </c>
      <c r="AK171" s="12">
        <f t="shared" si="80"/>
        <v>2.8031110445602359</v>
      </c>
    </row>
    <row r="172" spans="1:37" x14ac:dyDescent="0.3">
      <c r="A172">
        <f t="shared" si="60"/>
        <v>170</v>
      </c>
      <c r="B172" s="7">
        <v>43479</v>
      </c>
      <c r="C172" s="40">
        <f>VLOOKUP(B172,'Base NTN-B Princ 2019'!A:B,2,FALSE)*100</f>
        <v>2.3199999999999998</v>
      </c>
      <c r="D172" s="25">
        <v>3134.993649</v>
      </c>
      <c r="E172" s="25">
        <v>0</v>
      </c>
      <c r="F172" s="26">
        <f t="shared" si="54"/>
        <v>0</v>
      </c>
      <c r="G172" s="26">
        <f t="shared" si="55"/>
        <v>3134.993649</v>
      </c>
      <c r="H172" s="10">
        <f t="shared" si="61"/>
        <v>-1.5583344416314482E-2</v>
      </c>
      <c r="I172" s="9">
        <f t="shared" si="62"/>
        <v>1.0403748117575682</v>
      </c>
      <c r="J172" s="10">
        <f t="shared" si="63"/>
        <v>4.0374811757568185</v>
      </c>
      <c r="K172" s="31">
        <f t="shared" si="64"/>
        <v>3134.993649</v>
      </c>
      <c r="L172" s="33">
        <f t="shared" si="65"/>
        <v>-1.5583344416314482E-2</v>
      </c>
      <c r="M172" s="32">
        <f t="shared" si="66"/>
        <v>1.0403748117575682</v>
      </c>
      <c r="N172" s="33">
        <f t="shared" si="67"/>
        <v>4.0374811757568185</v>
      </c>
      <c r="O172" s="40">
        <v>1.96</v>
      </c>
      <c r="P172" s="25">
        <v>3138.635706</v>
      </c>
      <c r="Q172" s="25">
        <v>0</v>
      </c>
      <c r="R172" s="26">
        <f t="shared" si="56"/>
        <v>0</v>
      </c>
      <c r="S172" s="26">
        <f t="shared" si="57"/>
        <v>3138.635706</v>
      </c>
      <c r="T172" s="10">
        <f t="shared" si="68"/>
        <v>1.5640259353588704E-2</v>
      </c>
      <c r="U172" s="9">
        <f t="shared" si="69"/>
        <v>1.0415834599368077</v>
      </c>
      <c r="V172" s="10">
        <f t="shared" si="70"/>
        <v>4.1583459936807676</v>
      </c>
      <c r="W172" s="31">
        <f t="shared" si="71"/>
        <v>3138.635706</v>
      </c>
      <c r="X172" s="33">
        <f t="shared" si="72"/>
        <v>1.5640259353588704E-2</v>
      </c>
      <c r="Y172" s="32">
        <f t="shared" si="73"/>
        <v>1.0415834599368077</v>
      </c>
      <c r="Z172" s="33">
        <f t="shared" si="74"/>
        <v>4.1583459936807676</v>
      </c>
      <c r="AA172" s="8">
        <v>6.4</v>
      </c>
      <c r="AB172" s="11">
        <f t="shared" si="58"/>
        <v>1.0424421432475244</v>
      </c>
      <c r="AC172" s="12">
        <f t="shared" si="75"/>
        <v>2.4620248904749786E-2</v>
      </c>
      <c r="AD172" s="11">
        <f t="shared" si="76"/>
        <v>1.0424421432475244</v>
      </c>
      <c r="AE172" s="12">
        <f t="shared" si="77"/>
        <v>4.2442143247524378</v>
      </c>
      <c r="AF172" s="25">
        <v>3158.7665259999999</v>
      </c>
      <c r="AG172" s="25">
        <v>0.15</v>
      </c>
      <c r="AH172" s="12">
        <f t="shared" si="59"/>
        <v>1.8149245011963799</v>
      </c>
      <c r="AI172" s="12">
        <f t="shared" si="78"/>
        <v>7.8896828493491E-3</v>
      </c>
      <c r="AJ172" s="12">
        <f t="shared" si="79"/>
        <v>1.0281122188398091</v>
      </c>
      <c r="AK172" s="12">
        <f t="shared" si="80"/>
        <v>2.8112218839809078</v>
      </c>
    </row>
    <row r="173" spans="1:37" x14ac:dyDescent="0.3">
      <c r="A173">
        <f t="shared" si="60"/>
        <v>171</v>
      </c>
      <c r="B173" s="7">
        <v>43480</v>
      </c>
      <c r="C173" s="40">
        <f>VLOOKUP(B173,'Base NTN-B Princ 2019'!A:B,2,FALSE)*100</f>
        <v>2.34</v>
      </c>
      <c r="D173" s="25">
        <v>3135.3262829999999</v>
      </c>
      <c r="E173" s="25">
        <v>0</v>
      </c>
      <c r="F173" s="26">
        <f t="shared" si="54"/>
        <v>0</v>
      </c>
      <c r="G173" s="26">
        <f t="shared" si="55"/>
        <v>3135.3262829999999</v>
      </c>
      <c r="H173" s="10">
        <f t="shared" si="61"/>
        <v>1.0610356423090828E-2</v>
      </c>
      <c r="I173" s="9">
        <f t="shared" si="62"/>
        <v>1.0404851992332318</v>
      </c>
      <c r="J173" s="10">
        <f t="shared" si="63"/>
        <v>4.0485199233231794</v>
      </c>
      <c r="K173" s="31">
        <f t="shared" si="64"/>
        <v>3135.3262829999999</v>
      </c>
      <c r="L173" s="33">
        <f t="shared" si="65"/>
        <v>1.0610356423090828E-2</v>
      </c>
      <c r="M173" s="32">
        <f t="shared" si="66"/>
        <v>1.0404851992332318</v>
      </c>
      <c r="N173" s="33">
        <f t="shared" si="67"/>
        <v>4.0485199233231794</v>
      </c>
      <c r="O173" s="40">
        <v>1.96</v>
      </c>
      <c r="P173" s="25">
        <v>3139.1234199999999</v>
      </c>
      <c r="Q173" s="25">
        <v>0</v>
      </c>
      <c r="R173" s="26">
        <f t="shared" si="56"/>
        <v>0</v>
      </c>
      <c r="S173" s="26">
        <f t="shared" si="57"/>
        <v>3139.1234199999999</v>
      </c>
      <c r="T173" s="10">
        <f t="shared" si="68"/>
        <v>1.553904453031052E-2</v>
      </c>
      <c r="U173" s="9">
        <f t="shared" si="69"/>
        <v>1.0417453120544675</v>
      </c>
      <c r="V173" s="10">
        <f t="shared" si="70"/>
        <v>4.174531205446752</v>
      </c>
      <c r="W173" s="31">
        <f t="shared" si="71"/>
        <v>3139.1234199999999</v>
      </c>
      <c r="X173" s="33">
        <f t="shared" si="72"/>
        <v>1.553904453031052E-2</v>
      </c>
      <c r="Y173" s="32">
        <f t="shared" si="73"/>
        <v>1.0417453120544675</v>
      </c>
      <c r="Z173" s="33">
        <f t="shared" si="74"/>
        <v>4.174531205446752</v>
      </c>
      <c r="AA173" s="8">
        <v>6.4</v>
      </c>
      <c r="AB173" s="11">
        <f t="shared" si="58"/>
        <v>1.0426987950978799</v>
      </c>
      <c r="AC173" s="12">
        <f t="shared" si="75"/>
        <v>2.4620248904749786E-2</v>
      </c>
      <c r="AD173" s="11">
        <f t="shared" si="76"/>
        <v>1.0426987950978799</v>
      </c>
      <c r="AE173" s="12">
        <f t="shared" si="77"/>
        <v>4.2698795097879882</v>
      </c>
      <c r="AF173" s="25">
        <v>3159.0157429999999</v>
      </c>
      <c r="AG173" s="25">
        <v>0.15</v>
      </c>
      <c r="AH173" s="12">
        <f t="shared" si="59"/>
        <v>1.8149245011963799</v>
      </c>
      <c r="AI173" s="12">
        <f t="shared" si="78"/>
        <v>7.8896935860495176E-3</v>
      </c>
      <c r="AJ173" s="12">
        <f t="shared" si="79"/>
        <v>1.0281933337435962</v>
      </c>
      <c r="AK173" s="12">
        <f t="shared" si="80"/>
        <v>2.8193333743596227</v>
      </c>
    </row>
    <row r="174" spans="1:37" x14ac:dyDescent="0.3">
      <c r="A174">
        <f t="shared" si="60"/>
        <v>172</v>
      </c>
      <c r="B174" s="7">
        <v>43481</v>
      </c>
      <c r="C174" s="40">
        <f>VLOOKUP(B174,'Base NTN-B Princ 2019'!A:B,2,FALSE)*100</f>
        <v>2.33</v>
      </c>
      <c r="D174" s="25">
        <v>3136.255983</v>
      </c>
      <c r="E174" s="25">
        <v>0</v>
      </c>
      <c r="F174" s="26">
        <f t="shared" si="54"/>
        <v>0</v>
      </c>
      <c r="G174" s="26">
        <f t="shared" si="55"/>
        <v>3136.255983</v>
      </c>
      <c r="H174" s="10">
        <f t="shared" si="61"/>
        <v>2.9652416242642587E-2</v>
      </c>
      <c r="I174" s="9">
        <f t="shared" si="62"/>
        <v>1.0407937282354516</v>
      </c>
      <c r="J174" s="10">
        <f t="shared" si="63"/>
        <v>4.0793728235451576</v>
      </c>
      <c r="K174" s="31">
        <f t="shared" si="64"/>
        <v>3136.255983</v>
      </c>
      <c r="L174" s="33">
        <f t="shared" si="65"/>
        <v>2.9652416242642587E-2</v>
      </c>
      <c r="M174" s="32">
        <f t="shared" si="66"/>
        <v>1.0407937282354516</v>
      </c>
      <c r="N174" s="33">
        <f t="shared" si="67"/>
        <v>4.0793728235451576</v>
      </c>
      <c r="O174" s="40">
        <v>1.96</v>
      </c>
      <c r="P174" s="25">
        <v>3139.911599</v>
      </c>
      <c r="Q174" s="25">
        <v>0</v>
      </c>
      <c r="R174" s="26">
        <f t="shared" si="56"/>
        <v>0</v>
      </c>
      <c r="S174" s="26">
        <f t="shared" si="57"/>
        <v>3139.911599</v>
      </c>
      <c r="T174" s="10">
        <f t="shared" si="68"/>
        <v>2.5108251398409109E-2</v>
      </c>
      <c r="U174" s="9">
        <f t="shared" si="69"/>
        <v>1.0420068760863492</v>
      </c>
      <c r="V174" s="10">
        <f t="shared" si="70"/>
        <v>4.2006876086349232</v>
      </c>
      <c r="W174" s="31">
        <f t="shared" si="71"/>
        <v>3139.911599</v>
      </c>
      <c r="X174" s="33">
        <f t="shared" si="72"/>
        <v>2.5108251398409109E-2</v>
      </c>
      <c r="Y174" s="32">
        <f t="shared" si="73"/>
        <v>1.0420068760863492</v>
      </c>
      <c r="Z174" s="33">
        <f t="shared" si="74"/>
        <v>4.2006876086349232</v>
      </c>
      <c r="AA174" s="8">
        <v>6.4</v>
      </c>
      <c r="AB174" s="11">
        <f t="shared" si="58"/>
        <v>1.0429555101365597</v>
      </c>
      <c r="AC174" s="12">
        <f t="shared" si="75"/>
        <v>2.4620248904749786E-2</v>
      </c>
      <c r="AD174" s="11">
        <f t="shared" si="76"/>
        <v>1.0429555101365597</v>
      </c>
      <c r="AE174" s="12">
        <f t="shared" si="77"/>
        <v>4.2955510136559738</v>
      </c>
      <c r="AF174" s="25">
        <v>3159.5640880000001</v>
      </c>
      <c r="AG174" s="25">
        <v>0.4</v>
      </c>
      <c r="AH174" s="12">
        <f t="shared" si="59"/>
        <v>4.9070207534805954</v>
      </c>
      <c r="AI174" s="12">
        <f t="shared" si="78"/>
        <v>1.7358096464548112E-2</v>
      </c>
      <c r="AJ174" s="12">
        <f t="shared" si="79"/>
        <v>1.0283718085343094</v>
      </c>
      <c r="AK174" s="12">
        <f t="shared" si="80"/>
        <v>2.8371808534309428</v>
      </c>
    </row>
    <row r="175" spans="1:37" x14ac:dyDescent="0.3">
      <c r="A175">
        <f t="shared" si="60"/>
        <v>173</v>
      </c>
      <c r="B175" s="7">
        <v>43482</v>
      </c>
      <c r="C175" s="40">
        <f>VLOOKUP(B175,'Base NTN-B Princ 2019'!A:B,2,FALSE)*100</f>
        <v>2.2599999999999998</v>
      </c>
      <c r="D175" s="25">
        <v>3137.7705329999999</v>
      </c>
      <c r="E175" s="25">
        <v>0</v>
      </c>
      <c r="F175" s="26">
        <f t="shared" si="54"/>
        <v>0</v>
      </c>
      <c r="G175" s="26">
        <f t="shared" si="55"/>
        <v>3137.7705329999999</v>
      </c>
      <c r="H175" s="10">
        <f t="shared" si="61"/>
        <v>4.8291657575449953E-2</v>
      </c>
      <c r="I175" s="9">
        <f t="shared" si="62"/>
        <v>1.0412963447787578</v>
      </c>
      <c r="J175" s="10">
        <f t="shared" si="63"/>
        <v>4.1296344778757765</v>
      </c>
      <c r="K175" s="31">
        <f t="shared" si="64"/>
        <v>3137.7705329999999</v>
      </c>
      <c r="L175" s="33">
        <f t="shared" si="65"/>
        <v>4.8291657575449953E-2</v>
      </c>
      <c r="M175" s="32">
        <f t="shared" si="66"/>
        <v>1.0412963447787578</v>
      </c>
      <c r="N175" s="33">
        <f t="shared" si="67"/>
        <v>4.1296344778757765</v>
      </c>
      <c r="O175" s="40">
        <v>1.96</v>
      </c>
      <c r="P175" s="25">
        <v>3140.6967970000001</v>
      </c>
      <c r="Q175" s="25">
        <v>0</v>
      </c>
      <c r="R175" s="26">
        <f t="shared" si="56"/>
        <v>0</v>
      </c>
      <c r="S175" s="26">
        <f t="shared" si="57"/>
        <v>3140.6967970000001</v>
      </c>
      <c r="T175" s="10">
        <f t="shared" si="68"/>
        <v>2.5007009759447918E-2</v>
      </c>
      <c r="U175" s="9">
        <f t="shared" si="69"/>
        <v>1.0422674508475462</v>
      </c>
      <c r="V175" s="10">
        <f t="shared" si="70"/>
        <v>4.226745084754624</v>
      </c>
      <c r="W175" s="31">
        <f t="shared" si="71"/>
        <v>3140.6967970000001</v>
      </c>
      <c r="X175" s="33">
        <f t="shared" si="72"/>
        <v>2.5007009759447918E-2</v>
      </c>
      <c r="Y175" s="32">
        <f t="shared" si="73"/>
        <v>1.0422674508475462</v>
      </c>
      <c r="Z175" s="33">
        <f t="shared" si="74"/>
        <v>4.226745084754624</v>
      </c>
      <c r="AA175" s="8">
        <v>6.4</v>
      </c>
      <c r="AB175" s="11">
        <f t="shared" si="58"/>
        <v>1.0432122883791211</v>
      </c>
      <c r="AC175" s="12">
        <f t="shared" si="75"/>
        <v>2.4620248904749786E-2</v>
      </c>
      <c r="AD175" s="11">
        <f t="shared" si="76"/>
        <v>1.0432122883791211</v>
      </c>
      <c r="AE175" s="12">
        <f t="shared" si="77"/>
        <v>4.3212288379121055</v>
      </c>
      <c r="AF175" s="25">
        <v>3160.112529</v>
      </c>
      <c r="AG175" s="25">
        <v>0.4</v>
      </c>
      <c r="AH175" s="12">
        <f t="shared" si="59"/>
        <v>4.9070207534805954</v>
      </c>
      <c r="AI175" s="12">
        <f t="shared" si="78"/>
        <v>1.735812234615608E-2</v>
      </c>
      <c r="AJ175" s="12">
        <f t="shared" si="79"/>
        <v>1.0285503145710082</v>
      </c>
      <c r="AK175" s="12">
        <f t="shared" si="80"/>
        <v>2.8550314571008206</v>
      </c>
    </row>
    <row r="176" spans="1:37" x14ac:dyDescent="0.3">
      <c r="A176">
        <f t="shared" si="60"/>
        <v>174</v>
      </c>
      <c r="B176" s="7">
        <v>43483</v>
      </c>
      <c r="C176" s="40">
        <f>VLOOKUP(B176,'Base NTN-B Princ 2019'!A:B,2,FALSE)*100</f>
        <v>2.1800000000000002</v>
      </c>
      <c r="D176" s="25">
        <v>3139.3645299999998</v>
      </c>
      <c r="E176" s="25">
        <v>0</v>
      </c>
      <c r="F176" s="26">
        <f t="shared" si="54"/>
        <v>0</v>
      </c>
      <c r="G176" s="26">
        <f t="shared" si="55"/>
        <v>3139.3645299999998</v>
      </c>
      <c r="H176" s="10">
        <f t="shared" si="61"/>
        <v>5.0800304969267351E-2</v>
      </c>
      <c r="I176" s="9">
        <f t="shared" si="62"/>
        <v>1.0418253264975392</v>
      </c>
      <c r="J176" s="10">
        <f t="shared" si="63"/>
        <v>4.1825326497539228</v>
      </c>
      <c r="K176" s="31">
        <f t="shared" si="64"/>
        <v>3139.3645299999998</v>
      </c>
      <c r="L176" s="33">
        <f t="shared" si="65"/>
        <v>5.0800304969267351E-2</v>
      </c>
      <c r="M176" s="32">
        <f t="shared" si="66"/>
        <v>1.0418253264975392</v>
      </c>
      <c r="N176" s="33">
        <f t="shared" si="67"/>
        <v>4.1825326497539228</v>
      </c>
      <c r="O176" s="40">
        <v>1.96</v>
      </c>
      <c r="P176" s="25">
        <v>3141.485334</v>
      </c>
      <c r="Q176" s="25">
        <v>0</v>
      </c>
      <c r="R176" s="26">
        <f t="shared" si="56"/>
        <v>0</v>
      </c>
      <c r="S176" s="26">
        <f t="shared" si="57"/>
        <v>3141.485334</v>
      </c>
      <c r="T176" s="10">
        <f t="shared" si="68"/>
        <v>2.510707180498617E-2</v>
      </c>
      <c r="U176" s="9">
        <f t="shared" si="69"/>
        <v>1.0425291336848306</v>
      </c>
      <c r="V176" s="10">
        <f t="shared" si="70"/>
        <v>4.2529133684830578</v>
      </c>
      <c r="W176" s="31">
        <f t="shared" si="71"/>
        <v>3141.485334</v>
      </c>
      <c r="X176" s="33">
        <f t="shared" si="72"/>
        <v>2.510707180498617E-2</v>
      </c>
      <c r="Y176" s="32">
        <f t="shared" si="73"/>
        <v>1.0425291336848306</v>
      </c>
      <c r="Z176" s="33">
        <f t="shared" si="74"/>
        <v>4.2529133684830578</v>
      </c>
      <c r="AA176" s="8">
        <v>6.4</v>
      </c>
      <c r="AB176" s="11">
        <f t="shared" si="58"/>
        <v>1.0434691298411249</v>
      </c>
      <c r="AC176" s="12">
        <f t="shared" si="75"/>
        <v>2.4620248904749786E-2</v>
      </c>
      <c r="AD176" s="11">
        <f t="shared" si="76"/>
        <v>1.0434691298411249</v>
      </c>
      <c r="AE176" s="12">
        <f t="shared" si="77"/>
        <v>4.3469129841124943</v>
      </c>
      <c r="AF176" s="25">
        <v>3160.6610649999998</v>
      </c>
      <c r="AG176" s="25">
        <v>0.4</v>
      </c>
      <c r="AH176" s="12">
        <f t="shared" si="59"/>
        <v>4.9070207534805954</v>
      </c>
      <c r="AI176" s="12">
        <f t="shared" si="78"/>
        <v>1.7358116046994887E-2</v>
      </c>
      <c r="AJ176" s="12">
        <f t="shared" si="79"/>
        <v>1.0287288515282131</v>
      </c>
      <c r="AK176" s="12">
        <f t="shared" si="80"/>
        <v>2.872885152821314</v>
      </c>
    </row>
    <row r="177" spans="1:37" x14ac:dyDescent="0.3">
      <c r="A177">
        <f t="shared" si="60"/>
        <v>175</v>
      </c>
      <c r="B177" s="7">
        <v>43486</v>
      </c>
      <c r="C177" s="40">
        <f>VLOOKUP(B177,'Base NTN-B Princ 2019'!A:B,2,FALSE)*100</f>
        <v>2.1800000000000002</v>
      </c>
      <c r="D177" s="25">
        <v>3140.1781679999999</v>
      </c>
      <c r="E177" s="25">
        <v>0</v>
      </c>
      <c r="F177" s="26">
        <f t="shared" si="54"/>
        <v>0</v>
      </c>
      <c r="G177" s="26">
        <f t="shared" si="55"/>
        <v>3140.1781679999999</v>
      </c>
      <c r="H177" s="10">
        <f t="shared" si="61"/>
        <v>2.5917283329945917E-2</v>
      </c>
      <c r="I177" s="9">
        <f t="shared" si="62"/>
        <v>1.0420953393192107</v>
      </c>
      <c r="J177" s="10">
        <f t="shared" si="63"/>
        <v>4.2095339319210723</v>
      </c>
      <c r="K177" s="31">
        <f t="shared" si="64"/>
        <v>3140.1781679999999</v>
      </c>
      <c r="L177" s="33">
        <f t="shared" si="65"/>
        <v>2.5917283329945917E-2</v>
      </c>
      <c r="M177" s="32">
        <f t="shared" si="66"/>
        <v>1.0420953393192107</v>
      </c>
      <c r="N177" s="33">
        <f t="shared" si="67"/>
        <v>4.2095339319210723</v>
      </c>
      <c r="O177" s="40">
        <v>1.96</v>
      </c>
      <c r="P177" s="25">
        <v>3142.27405</v>
      </c>
      <c r="Q177" s="25">
        <v>0</v>
      </c>
      <c r="R177" s="26">
        <f t="shared" si="56"/>
        <v>0</v>
      </c>
      <c r="S177" s="26">
        <f t="shared" si="57"/>
        <v>3142.27405</v>
      </c>
      <c r="T177" s="10">
        <f t="shared" si="68"/>
        <v>2.5106467678326361E-2</v>
      </c>
      <c r="U177" s="9">
        <f t="shared" si="69"/>
        <v>1.0427908759248163</v>
      </c>
      <c r="V177" s="10">
        <f t="shared" si="70"/>
        <v>4.2790875924816341</v>
      </c>
      <c r="W177" s="31">
        <f t="shared" si="71"/>
        <v>3142.27405</v>
      </c>
      <c r="X177" s="33">
        <f t="shared" si="72"/>
        <v>2.5106467678326361E-2</v>
      </c>
      <c r="Y177" s="32">
        <f t="shared" si="73"/>
        <v>1.0427908759248163</v>
      </c>
      <c r="Z177" s="33">
        <f t="shared" si="74"/>
        <v>4.2790875924816341</v>
      </c>
      <c r="AA177" s="8">
        <v>6.4</v>
      </c>
      <c r="AB177" s="11">
        <f t="shared" si="58"/>
        <v>1.0437260345381361</v>
      </c>
      <c r="AC177" s="12">
        <f t="shared" si="75"/>
        <v>2.4620248904749786E-2</v>
      </c>
      <c r="AD177" s="11">
        <f t="shared" si="76"/>
        <v>1.0437260345381361</v>
      </c>
      <c r="AE177" s="12">
        <f t="shared" si="77"/>
        <v>4.372603453813606</v>
      </c>
      <c r="AF177" s="25">
        <v>3161.2096969999998</v>
      </c>
      <c r="AG177" s="25">
        <v>0.4</v>
      </c>
      <c r="AH177" s="12">
        <f t="shared" si="59"/>
        <v>4.9070207534805954</v>
      </c>
      <c r="AI177" s="12">
        <f t="shared" si="78"/>
        <v>1.7358140867274052E-2</v>
      </c>
      <c r="AJ177" s="12">
        <f t="shared" si="79"/>
        <v>1.0289074197314036</v>
      </c>
      <c r="AK177" s="12">
        <f t="shared" si="80"/>
        <v>2.890741973140365</v>
      </c>
    </row>
    <row r="178" spans="1:37" x14ac:dyDescent="0.3">
      <c r="A178">
        <f t="shared" si="60"/>
        <v>176</v>
      </c>
      <c r="B178" s="7">
        <v>43487</v>
      </c>
      <c r="C178" s="40">
        <f>VLOOKUP(B178,'Base NTN-B Princ 2019'!A:B,2,FALSE)*100</f>
        <v>2.09</v>
      </c>
      <c r="D178" s="25">
        <v>3141.8361829999999</v>
      </c>
      <c r="E178" s="25">
        <v>0</v>
      </c>
      <c r="F178" s="26">
        <f t="shared" si="54"/>
        <v>0</v>
      </c>
      <c r="G178" s="26">
        <f t="shared" si="55"/>
        <v>3141.8361829999999</v>
      </c>
      <c r="H178" s="10">
        <f t="shared" si="61"/>
        <v>5.2800029530053472E-2</v>
      </c>
      <c r="I178" s="9">
        <f t="shared" si="62"/>
        <v>1.0426455659661025</v>
      </c>
      <c r="J178" s="10">
        <f t="shared" si="63"/>
        <v>4.2645565966102472</v>
      </c>
      <c r="K178" s="31">
        <f t="shared" si="64"/>
        <v>3141.8361829999999</v>
      </c>
      <c r="L178" s="33">
        <f t="shared" si="65"/>
        <v>5.2800029530053472E-2</v>
      </c>
      <c r="M178" s="32">
        <f t="shared" si="66"/>
        <v>1.0426455659661025</v>
      </c>
      <c r="N178" s="33">
        <f t="shared" si="67"/>
        <v>4.2645565966102472</v>
      </c>
      <c r="O178" s="40">
        <v>1.96</v>
      </c>
      <c r="P178" s="25">
        <v>3143.0597830000002</v>
      </c>
      <c r="Q178" s="25">
        <v>0</v>
      </c>
      <c r="R178" s="26">
        <f t="shared" si="56"/>
        <v>0</v>
      </c>
      <c r="S178" s="26">
        <f t="shared" si="57"/>
        <v>3143.0597830000002</v>
      </c>
      <c r="T178" s="10">
        <f t="shared" si="68"/>
        <v>2.5005234664376985E-2</v>
      </c>
      <c r="U178" s="9">
        <f t="shared" si="69"/>
        <v>1.0430516282304001</v>
      </c>
      <c r="V178" s="10">
        <f t="shared" si="70"/>
        <v>4.3051628230400096</v>
      </c>
      <c r="W178" s="31">
        <f t="shared" si="71"/>
        <v>3143.0597830000002</v>
      </c>
      <c r="X178" s="33">
        <f t="shared" si="72"/>
        <v>2.5005234664376985E-2</v>
      </c>
      <c r="Y178" s="32">
        <f t="shared" si="73"/>
        <v>1.0430516282304001</v>
      </c>
      <c r="Z178" s="33">
        <f t="shared" si="74"/>
        <v>4.3051628230400096</v>
      </c>
      <c r="AA178" s="8">
        <v>6.4</v>
      </c>
      <c r="AB178" s="11">
        <f t="shared" si="58"/>
        <v>1.0439830024857231</v>
      </c>
      <c r="AC178" s="12">
        <f t="shared" si="75"/>
        <v>2.4620248904749786E-2</v>
      </c>
      <c r="AD178" s="11">
        <f t="shared" si="76"/>
        <v>1.0439830024857231</v>
      </c>
      <c r="AE178" s="12">
        <f t="shared" si="77"/>
        <v>4.3983002485723066</v>
      </c>
      <c r="AF178" s="25">
        <v>3161.7584230000002</v>
      </c>
      <c r="AG178" s="25">
        <v>0.4</v>
      </c>
      <c r="AH178" s="12">
        <f t="shared" si="59"/>
        <v>4.9070207534805954</v>
      </c>
      <c r="AI178" s="12">
        <f t="shared" si="78"/>
        <v>1.7358101884901167E-2</v>
      </c>
      <c r="AJ178" s="12">
        <f t="shared" si="79"/>
        <v>1.029086018529622</v>
      </c>
      <c r="AK178" s="12">
        <f t="shared" si="80"/>
        <v>2.9086018529622004</v>
      </c>
    </row>
    <row r="179" spans="1:37" x14ac:dyDescent="0.3">
      <c r="A179">
        <f t="shared" si="60"/>
        <v>177</v>
      </c>
      <c r="B179" s="7">
        <v>43488</v>
      </c>
      <c r="C179" s="40">
        <f>VLOOKUP(B179,'Base NTN-B Princ 2019'!A:B,2,FALSE)*100</f>
        <v>2.12</v>
      </c>
      <c r="D179" s="25">
        <v>3142.3625729999999</v>
      </c>
      <c r="E179" s="25">
        <v>0</v>
      </c>
      <c r="F179" s="26">
        <f t="shared" si="54"/>
        <v>0</v>
      </c>
      <c r="G179" s="26">
        <f t="shared" si="55"/>
        <v>3142.3625729999999</v>
      </c>
      <c r="H179" s="10">
        <f t="shared" si="61"/>
        <v>1.6754215348591117E-2</v>
      </c>
      <c r="I179" s="9">
        <f t="shared" si="62"/>
        <v>1.042820253049547</v>
      </c>
      <c r="J179" s="10">
        <f t="shared" si="63"/>
        <v>4.2820253049546952</v>
      </c>
      <c r="K179" s="31">
        <f t="shared" si="64"/>
        <v>3142.3625729999999</v>
      </c>
      <c r="L179" s="33">
        <f t="shared" si="65"/>
        <v>1.6754215348591117E-2</v>
      </c>
      <c r="M179" s="32">
        <f t="shared" si="66"/>
        <v>1.042820253049547</v>
      </c>
      <c r="N179" s="33">
        <f t="shared" si="67"/>
        <v>4.2820253049546952</v>
      </c>
      <c r="O179" s="40">
        <v>1.96</v>
      </c>
      <c r="P179" s="25">
        <v>3143.848857</v>
      </c>
      <c r="Q179" s="25">
        <v>0</v>
      </c>
      <c r="R179" s="26">
        <f t="shared" si="56"/>
        <v>0</v>
      </c>
      <c r="S179" s="26">
        <f t="shared" si="57"/>
        <v>3143.848857</v>
      </c>
      <c r="T179" s="10">
        <f t="shared" si="68"/>
        <v>2.5105281301596172E-2</v>
      </c>
      <c r="U179" s="9">
        <f t="shared" si="69"/>
        <v>1.0433134892757883</v>
      </c>
      <c r="V179" s="10">
        <f t="shared" si="70"/>
        <v>4.3313489275788264</v>
      </c>
      <c r="W179" s="31">
        <f t="shared" si="71"/>
        <v>3143.848857</v>
      </c>
      <c r="X179" s="33">
        <f t="shared" si="72"/>
        <v>2.5105281301596172E-2</v>
      </c>
      <c r="Y179" s="32">
        <f t="shared" si="73"/>
        <v>1.0433134892757883</v>
      </c>
      <c r="Z179" s="33">
        <f t="shared" si="74"/>
        <v>4.3313489275788264</v>
      </c>
      <c r="AA179" s="8">
        <v>6.4</v>
      </c>
      <c r="AB179" s="11">
        <f t="shared" si="58"/>
        <v>1.0442400336994584</v>
      </c>
      <c r="AC179" s="12">
        <f t="shared" si="75"/>
        <v>2.4620248904749786E-2</v>
      </c>
      <c r="AD179" s="11">
        <f t="shared" si="76"/>
        <v>1.0442400336994584</v>
      </c>
      <c r="AE179" s="12">
        <f t="shared" si="77"/>
        <v>4.4240033699458392</v>
      </c>
      <c r="AF179" s="25">
        <v>3162.307245</v>
      </c>
      <c r="AG179" s="25">
        <v>0.4</v>
      </c>
      <c r="AH179" s="12">
        <f t="shared" si="59"/>
        <v>4.9070207534805954</v>
      </c>
      <c r="AI179" s="12">
        <f t="shared" si="78"/>
        <v>1.7358125655886347E-2</v>
      </c>
      <c r="AJ179" s="12">
        <f t="shared" si="79"/>
        <v>1.0292646485738255</v>
      </c>
      <c r="AK179" s="12">
        <f t="shared" si="80"/>
        <v>2.9264648573825491</v>
      </c>
    </row>
    <row r="180" spans="1:37" x14ac:dyDescent="0.3">
      <c r="A180">
        <f t="shared" si="60"/>
        <v>178</v>
      </c>
      <c r="B180" s="7">
        <v>43489</v>
      </c>
      <c r="C180" s="40">
        <f>VLOOKUP(B180,'Base NTN-B Princ 2019'!A:B,2,FALSE)*100</f>
        <v>2.0699999999999998</v>
      </c>
      <c r="D180" s="25">
        <v>3143.5306989999999</v>
      </c>
      <c r="E180" s="25">
        <v>0</v>
      </c>
      <c r="F180" s="26">
        <f t="shared" si="54"/>
        <v>0</v>
      </c>
      <c r="G180" s="26">
        <f t="shared" si="55"/>
        <v>3143.5306989999999</v>
      </c>
      <c r="H180" s="10">
        <f t="shared" si="61"/>
        <v>3.7173495192344141E-2</v>
      </c>
      <c r="I180" s="9">
        <f t="shared" si="62"/>
        <v>1.0432079057861792</v>
      </c>
      <c r="J180" s="10">
        <f t="shared" si="63"/>
        <v>4.3207905786179168</v>
      </c>
      <c r="K180" s="31">
        <f t="shared" si="64"/>
        <v>3143.5306989999999</v>
      </c>
      <c r="L180" s="33">
        <f t="shared" si="65"/>
        <v>3.7173495192344141E-2</v>
      </c>
      <c r="M180" s="32">
        <f t="shared" si="66"/>
        <v>1.0432079057861792</v>
      </c>
      <c r="N180" s="33">
        <f t="shared" si="67"/>
        <v>4.3207905786179168</v>
      </c>
      <c r="O180" s="40">
        <v>1.96</v>
      </c>
      <c r="P180" s="25">
        <v>3144.53962</v>
      </c>
      <c r="Q180" s="25">
        <v>0</v>
      </c>
      <c r="R180" s="26">
        <f t="shared" si="56"/>
        <v>0</v>
      </c>
      <c r="S180" s="26">
        <f t="shared" si="57"/>
        <v>3144.53962</v>
      </c>
      <c r="T180" s="10">
        <f t="shared" si="68"/>
        <v>2.1971889598382255E-2</v>
      </c>
      <c r="U180" s="9">
        <f t="shared" si="69"/>
        <v>1.0435427249638169</v>
      </c>
      <c r="V180" s="10">
        <f t="shared" si="70"/>
        <v>4.3542724963816948</v>
      </c>
      <c r="W180" s="31">
        <f t="shared" si="71"/>
        <v>3144.53962</v>
      </c>
      <c r="X180" s="33">
        <f t="shared" si="72"/>
        <v>2.1971889598382255E-2</v>
      </c>
      <c r="Y180" s="32">
        <f t="shared" si="73"/>
        <v>1.0435427249638169</v>
      </c>
      <c r="Z180" s="33">
        <f t="shared" si="74"/>
        <v>4.3542724963816948</v>
      </c>
      <c r="AA180" s="8">
        <v>6.4</v>
      </c>
      <c r="AB180" s="11">
        <f t="shared" si="58"/>
        <v>1.0444971281949182</v>
      </c>
      <c r="AC180" s="12">
        <f t="shared" si="75"/>
        <v>2.4620248904749786E-2</v>
      </c>
      <c r="AD180" s="11">
        <f t="shared" si="76"/>
        <v>1.0444971281949182</v>
      </c>
      <c r="AE180" s="12">
        <f t="shared" si="77"/>
        <v>4.4497128194918245</v>
      </c>
      <c r="AF180" s="25">
        <v>3162.7602820000002</v>
      </c>
      <c r="AG180" s="25">
        <v>0.39</v>
      </c>
      <c r="AH180" s="12">
        <f t="shared" si="59"/>
        <v>4.7817025413167347</v>
      </c>
      <c r="AI180" s="12">
        <f t="shared" si="78"/>
        <v>1.4326153814314679E-2</v>
      </c>
      <c r="AJ180" s="12">
        <f t="shared" si="79"/>
        <v>1.0294121026105365</v>
      </c>
      <c r="AK180" s="12">
        <f t="shared" si="80"/>
        <v>2.9412102610536506</v>
      </c>
    </row>
    <row r="181" spans="1:37" x14ac:dyDescent="0.3">
      <c r="A181">
        <f t="shared" si="60"/>
        <v>179</v>
      </c>
      <c r="B181" s="7">
        <v>43490</v>
      </c>
      <c r="C181" s="40">
        <f>VLOOKUP(B181,'Base NTN-B Princ 2019'!A:B,2,FALSE)*100</f>
        <v>2.04</v>
      </c>
      <c r="D181" s="25">
        <v>3144.591011</v>
      </c>
      <c r="E181" s="25">
        <v>0</v>
      </c>
      <c r="F181" s="26">
        <f t="shared" si="54"/>
        <v>0</v>
      </c>
      <c r="G181" s="26">
        <f t="shared" si="55"/>
        <v>3144.591011</v>
      </c>
      <c r="H181" s="10">
        <f t="shared" si="61"/>
        <v>3.3729971217955068E-2</v>
      </c>
      <c r="I181" s="9">
        <f t="shared" si="62"/>
        <v>1.0435597795125442</v>
      </c>
      <c r="J181" s="10">
        <f t="shared" si="63"/>
        <v>4.3559779512544194</v>
      </c>
      <c r="K181" s="31">
        <f t="shared" si="64"/>
        <v>3144.591011</v>
      </c>
      <c r="L181" s="33">
        <f t="shared" si="65"/>
        <v>3.3729971217955068E-2</v>
      </c>
      <c r="M181" s="32">
        <f t="shared" si="66"/>
        <v>1.0435597795125442</v>
      </c>
      <c r="N181" s="33">
        <f t="shared" si="67"/>
        <v>4.3559779512544194</v>
      </c>
      <c r="O181" s="40">
        <v>1.96</v>
      </c>
      <c r="P181" s="25">
        <v>3145.3154049999998</v>
      </c>
      <c r="Q181" s="25">
        <v>0</v>
      </c>
      <c r="R181" s="26">
        <f t="shared" si="56"/>
        <v>0</v>
      </c>
      <c r="S181" s="26">
        <f t="shared" si="57"/>
        <v>3145.3154049999998</v>
      </c>
      <c r="T181" s="10">
        <f t="shared" si="68"/>
        <v>2.4670861040054781E-2</v>
      </c>
      <c r="U181" s="9">
        <f t="shared" si="69"/>
        <v>1.0438001759393865</v>
      </c>
      <c r="V181" s="10">
        <f t="shared" si="70"/>
        <v>4.3800175939386454</v>
      </c>
      <c r="W181" s="31">
        <f t="shared" si="71"/>
        <v>3145.3154049999998</v>
      </c>
      <c r="X181" s="33">
        <f t="shared" si="72"/>
        <v>2.4670861040054781E-2</v>
      </c>
      <c r="Y181" s="32">
        <f t="shared" si="73"/>
        <v>1.0438001759393865</v>
      </c>
      <c r="Z181" s="33">
        <f t="shared" si="74"/>
        <v>4.3800175939386454</v>
      </c>
      <c r="AA181" s="8">
        <v>6.4</v>
      </c>
      <c r="AB181" s="11">
        <f t="shared" si="58"/>
        <v>1.0447542859876828</v>
      </c>
      <c r="AC181" s="12">
        <f t="shared" si="75"/>
        <v>2.4620248904749786E-2</v>
      </c>
      <c r="AD181" s="11">
        <f t="shared" si="76"/>
        <v>1.0447542859876828</v>
      </c>
      <c r="AE181" s="12">
        <f t="shared" si="77"/>
        <v>4.4754285987682829</v>
      </c>
      <c r="AF181" s="25">
        <v>3163.2955780000002</v>
      </c>
      <c r="AG181" s="25">
        <v>0.39</v>
      </c>
      <c r="AH181" s="12">
        <f t="shared" si="59"/>
        <v>4.7817025413167347</v>
      </c>
      <c r="AI181" s="12">
        <f t="shared" si="78"/>
        <v>1.6924962762643325E-2</v>
      </c>
      <c r="AJ181" s="12">
        <f t="shared" si="79"/>
        <v>1.0295863302255774</v>
      </c>
      <c r="AK181" s="12">
        <f t="shared" si="80"/>
        <v>2.958633022557744</v>
      </c>
    </row>
    <row r="182" spans="1:37" x14ac:dyDescent="0.3">
      <c r="A182">
        <f t="shared" si="60"/>
        <v>180</v>
      </c>
      <c r="B182" s="7">
        <v>43493</v>
      </c>
      <c r="C182" s="40">
        <f>VLOOKUP(B182,'Base NTN-B Princ 2019'!A:B,2,FALSE)*100</f>
        <v>2.04</v>
      </c>
      <c r="D182" s="25">
        <v>3145.376338</v>
      </c>
      <c r="E182" s="25">
        <v>0</v>
      </c>
      <c r="F182" s="26">
        <f t="shared" si="54"/>
        <v>0</v>
      </c>
      <c r="G182" s="26">
        <f t="shared" si="55"/>
        <v>3145.376338</v>
      </c>
      <c r="H182" s="10">
        <f t="shared" si="61"/>
        <v>2.4973899539015854E-2</v>
      </c>
      <c r="I182" s="9">
        <f t="shared" si="62"/>
        <v>1.0438203970835092</v>
      </c>
      <c r="J182" s="10">
        <f t="shared" si="63"/>
        <v>4.3820397083509155</v>
      </c>
      <c r="K182" s="31">
        <f t="shared" si="64"/>
        <v>3145.376338</v>
      </c>
      <c r="L182" s="33">
        <f t="shared" si="65"/>
        <v>2.4973899539015854E-2</v>
      </c>
      <c r="M182" s="32">
        <f t="shared" si="66"/>
        <v>1.0438203970835092</v>
      </c>
      <c r="N182" s="33">
        <f t="shared" si="67"/>
        <v>4.3820397083509155</v>
      </c>
      <c r="O182" s="40">
        <v>1.96</v>
      </c>
      <c r="P182" s="25">
        <v>3146.0882000000001</v>
      </c>
      <c r="Q182" s="25">
        <v>0</v>
      </c>
      <c r="R182" s="26">
        <f t="shared" si="56"/>
        <v>0</v>
      </c>
      <c r="S182" s="26">
        <f t="shared" si="57"/>
        <v>3146.0882000000001</v>
      </c>
      <c r="T182" s="10">
        <f t="shared" si="68"/>
        <v>2.4569714018873867E-2</v>
      </c>
      <c r="U182" s="9">
        <f t="shared" si="69"/>
        <v>1.0440566346575433</v>
      </c>
      <c r="V182" s="10">
        <f t="shared" si="70"/>
        <v>4.4056634657543281</v>
      </c>
      <c r="W182" s="31">
        <f t="shared" si="71"/>
        <v>3146.0882000000001</v>
      </c>
      <c r="X182" s="33">
        <f t="shared" si="72"/>
        <v>2.4569714018873867E-2</v>
      </c>
      <c r="Y182" s="32">
        <f t="shared" si="73"/>
        <v>1.0440566346575433</v>
      </c>
      <c r="Z182" s="33">
        <f t="shared" si="74"/>
        <v>4.4056634657543281</v>
      </c>
      <c r="AA182" s="8">
        <v>6.4</v>
      </c>
      <c r="AB182" s="11">
        <f t="shared" si="58"/>
        <v>1.0450115070933361</v>
      </c>
      <c r="AC182" s="12">
        <f t="shared" si="75"/>
        <v>2.4620248904749786E-2</v>
      </c>
      <c r="AD182" s="11">
        <f t="shared" si="76"/>
        <v>1.0450115070933361</v>
      </c>
      <c r="AE182" s="12">
        <f t="shared" si="77"/>
        <v>4.5011507093336123</v>
      </c>
      <c r="AF182" s="25">
        <v>3163.8309650000001</v>
      </c>
      <c r="AG182" s="25">
        <v>0.39</v>
      </c>
      <c r="AH182" s="12">
        <f t="shared" si="59"/>
        <v>4.7817025413167347</v>
      </c>
      <c r="AI182" s="12">
        <f t="shared" si="78"/>
        <v>1.6924975450383073E-2</v>
      </c>
      <c r="AJ182" s="12">
        <f t="shared" si="79"/>
        <v>1.0297605874592086</v>
      </c>
      <c r="AK182" s="12">
        <f t="shared" si="80"/>
        <v>2.9760587459208621</v>
      </c>
    </row>
    <row r="183" spans="1:37" x14ac:dyDescent="0.3">
      <c r="A183">
        <f t="shared" si="60"/>
        <v>181</v>
      </c>
      <c r="B183" s="7">
        <v>43494</v>
      </c>
      <c r="C183" s="40">
        <f>VLOOKUP(B183,'Base NTN-B Princ 2019'!A:B,2,FALSE)*100</f>
        <v>2.02</v>
      </c>
      <c r="D183" s="25">
        <v>3146.3358819999999</v>
      </c>
      <c r="E183" s="25">
        <v>0</v>
      </c>
      <c r="F183" s="26">
        <f t="shared" si="54"/>
        <v>0</v>
      </c>
      <c r="G183" s="26">
        <f t="shared" si="55"/>
        <v>3146.3358819999999</v>
      </c>
      <c r="H183" s="10">
        <f t="shared" si="61"/>
        <v>3.0506492606541258E-2</v>
      </c>
      <c r="I183" s="9">
        <f t="shared" si="62"/>
        <v>1.044138830075771</v>
      </c>
      <c r="J183" s="10">
        <f t="shared" si="63"/>
        <v>4.4138830075771018</v>
      </c>
      <c r="K183" s="31">
        <f t="shared" si="64"/>
        <v>3146.3358819999999</v>
      </c>
      <c r="L183" s="33">
        <f t="shared" si="65"/>
        <v>3.0506492606541258E-2</v>
      </c>
      <c r="M183" s="32">
        <f t="shared" si="66"/>
        <v>1.044138830075771</v>
      </c>
      <c r="N183" s="33">
        <f t="shared" si="67"/>
        <v>4.4138830075771018</v>
      </c>
      <c r="O183" s="40">
        <v>1.96</v>
      </c>
      <c r="P183" s="25">
        <v>3146.8643310000002</v>
      </c>
      <c r="Q183" s="25">
        <v>0</v>
      </c>
      <c r="R183" s="26">
        <f t="shared" si="56"/>
        <v>0</v>
      </c>
      <c r="S183" s="26">
        <f t="shared" si="57"/>
        <v>3146.8643310000002</v>
      </c>
      <c r="T183" s="10">
        <f t="shared" si="68"/>
        <v>2.4669715235581258E-2</v>
      </c>
      <c r="U183" s="9">
        <f t="shared" si="69"/>
        <v>1.0443142004562116</v>
      </c>
      <c r="V183" s="10">
        <f t="shared" si="70"/>
        <v>4.4314200456211594</v>
      </c>
      <c r="W183" s="31">
        <f t="shared" si="71"/>
        <v>3146.8643310000002</v>
      </c>
      <c r="X183" s="33">
        <f t="shared" si="72"/>
        <v>2.4669715235581258E-2</v>
      </c>
      <c r="Y183" s="32">
        <f t="shared" si="73"/>
        <v>1.0443142004562116</v>
      </c>
      <c r="Z183" s="33">
        <f t="shared" si="74"/>
        <v>4.4314200456211594</v>
      </c>
      <c r="AA183" s="8">
        <v>6.4</v>
      </c>
      <c r="AB183" s="11">
        <f t="shared" si="58"/>
        <v>1.0452687915274659</v>
      </c>
      <c r="AC183" s="12">
        <f t="shared" si="75"/>
        <v>2.4620248904749786E-2</v>
      </c>
      <c r="AD183" s="11">
        <f t="shared" si="76"/>
        <v>1.0452687915274659</v>
      </c>
      <c r="AE183" s="12">
        <f t="shared" si="77"/>
        <v>4.5268791527465879</v>
      </c>
      <c r="AF183" s="25">
        <v>3164.366442</v>
      </c>
      <c r="AG183" s="25">
        <v>0.39</v>
      </c>
      <c r="AH183" s="12">
        <f t="shared" si="59"/>
        <v>4.7817025413167347</v>
      </c>
      <c r="AI183" s="12">
        <f t="shared" si="78"/>
        <v>1.6924956039798822E-2</v>
      </c>
      <c r="AJ183" s="12">
        <f t="shared" si="79"/>
        <v>1.0299348739859513</v>
      </c>
      <c r="AK183" s="12">
        <f t="shared" si="80"/>
        <v>2.9934873985951294</v>
      </c>
    </row>
    <row r="184" spans="1:37" x14ac:dyDescent="0.3">
      <c r="A184">
        <f t="shared" si="60"/>
        <v>182</v>
      </c>
      <c r="B184" s="7">
        <v>43495</v>
      </c>
      <c r="C184" s="40">
        <f>VLOOKUP(B184,'Base NTN-B Princ 2019'!A:B,2,FALSE)*100</f>
        <v>2.14</v>
      </c>
      <c r="D184" s="25">
        <v>3146.0771730000001</v>
      </c>
      <c r="E184" s="25">
        <v>0</v>
      </c>
      <c r="F184" s="26">
        <f t="shared" si="54"/>
        <v>0</v>
      </c>
      <c r="G184" s="26">
        <f t="shared" si="55"/>
        <v>3146.0771730000001</v>
      </c>
      <c r="H184" s="10">
        <f t="shared" si="61"/>
        <v>-8.2225486948139803E-3</v>
      </c>
      <c r="I184" s="9">
        <f t="shared" si="62"/>
        <v>1.0440529752520267</v>
      </c>
      <c r="J184" s="10">
        <f t="shared" si="63"/>
        <v>4.4052975252026672</v>
      </c>
      <c r="K184" s="31">
        <f t="shared" si="64"/>
        <v>3146.0771730000001</v>
      </c>
      <c r="L184" s="33">
        <f t="shared" si="65"/>
        <v>-8.2225486948139803E-3</v>
      </c>
      <c r="M184" s="32">
        <f t="shared" si="66"/>
        <v>1.0440529752520267</v>
      </c>
      <c r="N184" s="33">
        <f t="shared" si="67"/>
        <v>4.4052975252026672</v>
      </c>
      <c r="O184" s="40">
        <v>1.96</v>
      </c>
      <c r="P184" s="25">
        <v>3147.6406350000002</v>
      </c>
      <c r="Q184" s="25">
        <v>0</v>
      </c>
      <c r="R184" s="26">
        <f t="shared" si="56"/>
        <v>0</v>
      </c>
      <c r="S184" s="26">
        <f t="shared" si="57"/>
        <v>3147.6406350000002</v>
      </c>
      <c r="T184" s="10">
        <f t="shared" si="68"/>
        <v>2.4669128324106282E-2</v>
      </c>
      <c r="U184" s="9">
        <f t="shared" si="69"/>
        <v>1.044571823666429</v>
      </c>
      <c r="V184" s="10">
        <f t="shared" si="70"/>
        <v>4.4571823666428978</v>
      </c>
      <c r="W184" s="31">
        <f t="shared" si="71"/>
        <v>3147.6406350000002</v>
      </c>
      <c r="X184" s="33">
        <f t="shared" si="72"/>
        <v>2.4669128324106282E-2</v>
      </c>
      <c r="Y184" s="32">
        <f t="shared" si="73"/>
        <v>1.044571823666429</v>
      </c>
      <c r="Z184" s="33">
        <f t="shared" si="74"/>
        <v>4.4571823666428978</v>
      </c>
      <c r="AA184" s="8">
        <v>6.4</v>
      </c>
      <c r="AB184" s="11">
        <f t="shared" si="58"/>
        <v>1.0455261393056636</v>
      </c>
      <c r="AC184" s="12">
        <f t="shared" si="75"/>
        <v>2.4620248904749786E-2</v>
      </c>
      <c r="AD184" s="11">
        <f t="shared" si="76"/>
        <v>1.0455261393056636</v>
      </c>
      <c r="AE184" s="12">
        <f t="shared" si="77"/>
        <v>4.5526139305663627</v>
      </c>
      <c r="AF184" s="25">
        <v>3164.9020110000001</v>
      </c>
      <c r="AG184" s="25">
        <v>0.39</v>
      </c>
      <c r="AH184" s="12">
        <f t="shared" si="59"/>
        <v>4.7817025413167347</v>
      </c>
      <c r="AI184" s="12">
        <f t="shared" si="78"/>
        <v>1.6924999358214343E-2</v>
      </c>
      <c r="AJ184" s="12">
        <f t="shared" si="79"/>
        <v>1.0301091904567634</v>
      </c>
      <c r="AK184" s="12">
        <f t="shared" si="80"/>
        <v>3.0109190456763413</v>
      </c>
    </row>
    <row r="185" spans="1:37" x14ac:dyDescent="0.3">
      <c r="A185">
        <f t="shared" si="60"/>
        <v>183</v>
      </c>
      <c r="B185" s="7">
        <v>43496</v>
      </c>
      <c r="C185" s="40">
        <f>VLOOKUP(B185,'Base NTN-B Princ 2019'!A:B,2,FALSE)*100</f>
        <v>2.3199999999999998</v>
      </c>
      <c r="D185" s="25">
        <v>3145.333975</v>
      </c>
      <c r="E185" s="25">
        <v>0</v>
      </c>
      <c r="F185" s="26">
        <f t="shared" si="54"/>
        <v>0</v>
      </c>
      <c r="G185" s="26">
        <f t="shared" si="55"/>
        <v>3145.333975</v>
      </c>
      <c r="H185" s="10">
        <f t="shared" si="61"/>
        <v>-2.3623006020900839E-2</v>
      </c>
      <c r="I185" s="9">
        <f t="shared" si="62"/>
        <v>1.0438063385548215</v>
      </c>
      <c r="J185" s="10">
        <f t="shared" si="63"/>
        <v>4.3806338554821522</v>
      </c>
      <c r="K185" s="31">
        <f t="shared" si="64"/>
        <v>3145.333975</v>
      </c>
      <c r="L185" s="33">
        <f t="shared" si="65"/>
        <v>-2.3623006020900839E-2</v>
      </c>
      <c r="M185" s="32">
        <f t="shared" si="66"/>
        <v>1.0438063385548215</v>
      </c>
      <c r="N185" s="33">
        <f t="shared" si="67"/>
        <v>4.3806338554821522</v>
      </c>
      <c r="O185" s="40">
        <v>1.96</v>
      </c>
      <c r="P185" s="25">
        <v>3148.4139460000001</v>
      </c>
      <c r="Q185" s="25">
        <v>0</v>
      </c>
      <c r="R185" s="26">
        <f t="shared" si="56"/>
        <v>0</v>
      </c>
      <c r="S185" s="26">
        <f t="shared" si="57"/>
        <v>3148.4139460000001</v>
      </c>
      <c r="T185" s="10">
        <f t="shared" si="68"/>
        <v>2.4567957072396673E-2</v>
      </c>
      <c r="U185" s="9">
        <f t="shared" si="69"/>
        <v>1.0448284536236576</v>
      </c>
      <c r="V185" s="10">
        <f t="shared" si="70"/>
        <v>4.4828453623657616</v>
      </c>
      <c r="W185" s="31">
        <f t="shared" si="71"/>
        <v>3148.4139460000001</v>
      </c>
      <c r="X185" s="33">
        <f t="shared" si="72"/>
        <v>2.4567957072396673E-2</v>
      </c>
      <c r="Y185" s="32">
        <f t="shared" si="73"/>
        <v>1.0448284536236576</v>
      </c>
      <c r="Z185" s="33">
        <f t="shared" si="74"/>
        <v>4.4828453623657616</v>
      </c>
      <c r="AA185" s="8">
        <v>6.4</v>
      </c>
      <c r="AB185" s="11">
        <f t="shared" si="58"/>
        <v>1.0457835504435249</v>
      </c>
      <c r="AC185" s="12">
        <f t="shared" si="75"/>
        <v>2.4620248904749786E-2</v>
      </c>
      <c r="AD185" s="11">
        <f t="shared" si="76"/>
        <v>1.0457835504435249</v>
      </c>
      <c r="AE185" s="12">
        <f t="shared" si="77"/>
        <v>4.578355044352489</v>
      </c>
      <c r="AF185" s="25">
        <v>3165.4376699999998</v>
      </c>
      <c r="AG185" s="25">
        <v>0.39</v>
      </c>
      <c r="AH185" s="12">
        <f t="shared" si="59"/>
        <v>4.7817025413167347</v>
      </c>
      <c r="AI185" s="12">
        <f t="shared" si="78"/>
        <v>1.6924978976851079E-2</v>
      </c>
      <c r="AJ185" s="12">
        <f t="shared" si="79"/>
        <v>1.0302835362206868</v>
      </c>
      <c r="AK185" s="12">
        <f t="shared" si="80"/>
        <v>3.0283536220686802</v>
      </c>
    </row>
    <row r="186" spans="1:37" x14ac:dyDescent="0.3">
      <c r="A186">
        <f t="shared" si="60"/>
        <v>184</v>
      </c>
      <c r="B186" s="7">
        <v>43497</v>
      </c>
      <c r="C186" s="40">
        <f>VLOOKUP(B186,'Base NTN-B Princ 2019'!A:B,2,FALSE)*100</f>
        <v>2.34</v>
      </c>
      <c r="D186" s="25">
        <v>3145.9834620000001</v>
      </c>
      <c r="E186" s="25">
        <v>0</v>
      </c>
      <c r="F186" s="26">
        <f t="shared" si="54"/>
        <v>0</v>
      </c>
      <c r="G186" s="26">
        <f t="shared" si="55"/>
        <v>3145.9834620000001</v>
      </c>
      <c r="H186" s="10">
        <f t="shared" si="61"/>
        <v>2.0649222154545122E-2</v>
      </c>
      <c r="I186" s="9">
        <f t="shared" si="62"/>
        <v>1.044021876444533</v>
      </c>
      <c r="J186" s="10">
        <f t="shared" si="63"/>
        <v>4.4021876444533037</v>
      </c>
      <c r="K186" s="31">
        <f t="shared" si="64"/>
        <v>3145.9834620000001</v>
      </c>
      <c r="L186" s="33">
        <f t="shared" si="65"/>
        <v>2.0649222154545122E-2</v>
      </c>
      <c r="M186" s="32">
        <f t="shared" si="66"/>
        <v>1.044021876444533</v>
      </c>
      <c r="N186" s="33">
        <f t="shared" si="67"/>
        <v>4.4021876444533037</v>
      </c>
      <c r="O186" s="40">
        <v>1.96</v>
      </c>
      <c r="P186" s="25">
        <v>3149.1905929999998</v>
      </c>
      <c r="Q186" s="25">
        <v>0</v>
      </c>
      <c r="R186" s="26">
        <f t="shared" si="56"/>
        <v>0</v>
      </c>
      <c r="S186" s="26">
        <f t="shared" si="57"/>
        <v>3149.1905929999998</v>
      </c>
      <c r="T186" s="10">
        <f t="shared" si="68"/>
        <v>2.4667880822537569E-2</v>
      </c>
      <c r="U186" s="9">
        <f t="shared" si="69"/>
        <v>1.0450861906613975</v>
      </c>
      <c r="V186" s="10">
        <f t="shared" si="70"/>
        <v>4.5086190661397518</v>
      </c>
      <c r="W186" s="31">
        <f t="shared" si="71"/>
        <v>3149.1905929999998</v>
      </c>
      <c r="X186" s="33">
        <f t="shared" si="72"/>
        <v>2.4667880822537569E-2</v>
      </c>
      <c r="Y186" s="32">
        <f t="shared" si="73"/>
        <v>1.0450861906613975</v>
      </c>
      <c r="Z186" s="33">
        <f t="shared" si="74"/>
        <v>4.5086190661397518</v>
      </c>
      <c r="AA186" s="8">
        <v>6.4</v>
      </c>
      <c r="AB186" s="11">
        <f t="shared" si="58"/>
        <v>1.046041024956649</v>
      </c>
      <c r="AC186" s="12">
        <f t="shared" si="75"/>
        <v>2.4620248904749786E-2</v>
      </c>
      <c r="AD186" s="11">
        <f t="shared" si="76"/>
        <v>1.046041024956649</v>
      </c>
      <c r="AE186" s="12">
        <f t="shared" si="77"/>
        <v>4.6041024956648968</v>
      </c>
      <c r="AF186" s="25">
        <v>3165.9734189999999</v>
      </c>
      <c r="AG186" s="25">
        <v>0.39</v>
      </c>
      <c r="AH186" s="12">
        <f t="shared" si="59"/>
        <v>4.7817025413167347</v>
      </c>
      <c r="AI186" s="12">
        <f t="shared" si="78"/>
        <v>1.692495812120054E-2</v>
      </c>
      <c r="AJ186" s="12">
        <f t="shared" si="79"/>
        <v>1.0304579112777217</v>
      </c>
      <c r="AK186" s="12">
        <f t="shared" si="80"/>
        <v>3.0457911277721683</v>
      </c>
    </row>
    <row r="187" spans="1:37" x14ac:dyDescent="0.3">
      <c r="A187">
        <f t="shared" si="60"/>
        <v>185</v>
      </c>
      <c r="B187" s="7">
        <v>43500</v>
      </c>
      <c r="C187" s="40">
        <f>VLOOKUP(B187,'Base NTN-B Princ 2019'!A:B,2,FALSE)*100</f>
        <v>2.44</v>
      </c>
      <c r="D187" s="25">
        <v>3145.9776120000001</v>
      </c>
      <c r="E187" s="25">
        <v>0</v>
      </c>
      <c r="F187" s="26">
        <f t="shared" si="54"/>
        <v>0</v>
      </c>
      <c r="G187" s="26">
        <f t="shared" si="55"/>
        <v>3145.9776120000001</v>
      </c>
      <c r="H187" s="10">
        <f t="shared" si="61"/>
        <v>-1.8595139074095712E-4</v>
      </c>
      <c r="I187" s="9">
        <f t="shared" si="62"/>
        <v>1.0440199350713342</v>
      </c>
      <c r="J187" s="10">
        <f t="shared" si="63"/>
        <v>4.4019935071334171</v>
      </c>
      <c r="K187" s="31">
        <f t="shared" si="64"/>
        <v>3145.9776120000001</v>
      </c>
      <c r="L187" s="33">
        <f t="shared" si="65"/>
        <v>-1.8595139074095712E-4</v>
      </c>
      <c r="M187" s="32">
        <f t="shared" si="66"/>
        <v>1.0440199350713342</v>
      </c>
      <c r="N187" s="33">
        <f t="shared" si="67"/>
        <v>4.4019935071334171</v>
      </c>
      <c r="O187" s="40">
        <v>1.96</v>
      </c>
      <c r="P187" s="25">
        <v>3149.9642480000002</v>
      </c>
      <c r="Q187" s="25">
        <v>0</v>
      </c>
      <c r="R187" s="26">
        <f t="shared" si="56"/>
        <v>0</v>
      </c>
      <c r="S187" s="26">
        <f t="shared" si="57"/>
        <v>3149.9642480000002</v>
      </c>
      <c r="T187" s="10">
        <f t="shared" si="68"/>
        <v>2.4566788739943668E-2</v>
      </c>
      <c r="U187" s="9">
        <f t="shared" si="69"/>
        <v>1.0453429347780077</v>
      </c>
      <c r="V187" s="10">
        <f t="shared" si="70"/>
        <v>4.534293477800766</v>
      </c>
      <c r="W187" s="31">
        <f t="shared" si="71"/>
        <v>3149.9642480000002</v>
      </c>
      <c r="X187" s="33">
        <f t="shared" si="72"/>
        <v>2.4566788739943668E-2</v>
      </c>
      <c r="Y187" s="32">
        <f t="shared" si="73"/>
        <v>1.0453429347780077</v>
      </c>
      <c r="Z187" s="33">
        <f t="shared" si="74"/>
        <v>4.534293477800766</v>
      </c>
      <c r="AA187" s="8">
        <v>6.4</v>
      </c>
      <c r="AB187" s="11">
        <f t="shared" si="58"/>
        <v>1.0462985628606392</v>
      </c>
      <c r="AC187" s="12">
        <f t="shared" si="75"/>
        <v>2.4620248904749786E-2</v>
      </c>
      <c r="AD187" s="11">
        <f t="shared" si="76"/>
        <v>1.0462985628606392</v>
      </c>
      <c r="AE187" s="12">
        <f t="shared" si="77"/>
        <v>4.6298562860639159</v>
      </c>
      <c r="AF187" s="25">
        <v>3166.5092589999999</v>
      </c>
      <c r="AG187" s="25">
        <v>0.39</v>
      </c>
      <c r="AH187" s="12">
        <f t="shared" si="59"/>
        <v>4.7817025413167347</v>
      </c>
      <c r="AI187" s="12">
        <f t="shared" si="78"/>
        <v>1.6924968377307614E-2</v>
      </c>
      <c r="AJ187" s="12">
        <f t="shared" si="79"/>
        <v>1.0306323159533468</v>
      </c>
      <c r="AK187" s="12">
        <f t="shared" si="80"/>
        <v>3.0632315953346811</v>
      </c>
    </row>
    <row r="188" spans="1:37" x14ac:dyDescent="0.3">
      <c r="A188">
        <f t="shared" si="60"/>
        <v>186</v>
      </c>
      <c r="B188" s="7">
        <v>43501</v>
      </c>
      <c r="C188" s="40">
        <f>VLOOKUP(B188,'Base NTN-B Princ 2019'!A:B,2,FALSE)*100</f>
        <v>2.4700000000000002</v>
      </c>
      <c r="D188" s="25">
        <v>3146.5639080000001</v>
      </c>
      <c r="E188" s="25">
        <v>0</v>
      </c>
      <c r="F188" s="26">
        <f t="shared" si="54"/>
        <v>0</v>
      </c>
      <c r="G188" s="26">
        <f t="shared" si="55"/>
        <v>3146.5639080000001</v>
      </c>
      <c r="H188" s="10">
        <f t="shared" si="61"/>
        <v>1.8636369113478324E-2</v>
      </c>
      <c r="I188" s="9">
        <f t="shared" si="62"/>
        <v>1.0442145024800524</v>
      </c>
      <c r="J188" s="10">
        <f t="shared" si="63"/>
        <v>4.4214502480052431</v>
      </c>
      <c r="K188" s="31">
        <f t="shared" si="64"/>
        <v>3146.5639080000001</v>
      </c>
      <c r="L188" s="33">
        <f t="shared" si="65"/>
        <v>1.8636369113478324E-2</v>
      </c>
      <c r="M188" s="32">
        <f t="shared" si="66"/>
        <v>1.0442145024800524</v>
      </c>
      <c r="N188" s="33">
        <f t="shared" si="67"/>
        <v>4.4214502480052431</v>
      </c>
      <c r="O188" s="40">
        <v>1.96</v>
      </c>
      <c r="P188" s="25">
        <v>3150.7412410000002</v>
      </c>
      <c r="Q188" s="25">
        <v>0</v>
      </c>
      <c r="R188" s="26">
        <f t="shared" si="56"/>
        <v>0</v>
      </c>
      <c r="S188" s="26">
        <f t="shared" si="57"/>
        <v>3150.7412410000002</v>
      </c>
      <c r="T188" s="10">
        <f t="shared" si="68"/>
        <v>2.4666724407840235E-2</v>
      </c>
      <c r="U188" s="9">
        <f t="shared" si="69"/>
        <v>1.0456007866388461</v>
      </c>
      <c r="V188" s="10">
        <f t="shared" si="70"/>
        <v>4.5600786638846147</v>
      </c>
      <c r="W188" s="31">
        <f t="shared" si="71"/>
        <v>3150.7412410000002</v>
      </c>
      <c r="X188" s="33">
        <f t="shared" si="72"/>
        <v>2.4666724407840235E-2</v>
      </c>
      <c r="Y188" s="32">
        <f t="shared" si="73"/>
        <v>1.0456007866388461</v>
      </c>
      <c r="Z188" s="33">
        <f t="shared" si="74"/>
        <v>4.5600786638846147</v>
      </c>
      <c r="AA188" s="8">
        <v>6.4</v>
      </c>
      <c r="AB188" s="11">
        <f t="shared" si="58"/>
        <v>1.0465561641711023</v>
      </c>
      <c r="AC188" s="12">
        <f t="shared" si="75"/>
        <v>2.4620248904749786E-2</v>
      </c>
      <c r="AD188" s="11">
        <f t="shared" si="76"/>
        <v>1.0465561641711023</v>
      </c>
      <c r="AE188" s="12">
        <f t="shared" si="77"/>
        <v>4.655616417110231</v>
      </c>
      <c r="AF188" s="25">
        <v>3167.0451899999998</v>
      </c>
      <c r="AG188" s="25">
        <v>0.39</v>
      </c>
      <c r="AH188" s="12">
        <f t="shared" si="59"/>
        <v>4.7817025413167347</v>
      </c>
      <c r="AI188" s="12">
        <f t="shared" si="78"/>
        <v>1.6924978143562086E-2</v>
      </c>
      <c r="AJ188" s="12">
        <f t="shared" si="79"/>
        <v>1.0308067502475624</v>
      </c>
      <c r="AK188" s="12">
        <f t="shared" si="80"/>
        <v>3.0806750247562409</v>
      </c>
    </row>
    <row r="189" spans="1:37" x14ac:dyDescent="0.3">
      <c r="A189">
        <f t="shared" si="60"/>
        <v>187</v>
      </c>
      <c r="B189" s="7">
        <v>43502</v>
      </c>
      <c r="C189" s="40">
        <f>VLOOKUP(B189,'Base NTN-B Princ 2019'!A:B,2,FALSE)*100</f>
        <v>2.4300000000000002</v>
      </c>
      <c r="D189" s="25">
        <v>3147.723645</v>
      </c>
      <c r="E189" s="25">
        <v>0</v>
      </c>
      <c r="F189" s="26">
        <f t="shared" si="54"/>
        <v>0</v>
      </c>
      <c r="G189" s="26">
        <f t="shared" si="55"/>
        <v>3147.723645</v>
      </c>
      <c r="H189" s="10">
        <f t="shared" si="61"/>
        <v>3.685725235236248E-2</v>
      </c>
      <c r="I189" s="9">
        <f t="shared" si="62"/>
        <v>1.0445993712543316</v>
      </c>
      <c r="J189" s="10">
        <f t="shared" si="63"/>
        <v>4.4599371254331555</v>
      </c>
      <c r="K189" s="31">
        <f t="shared" si="64"/>
        <v>3147.723645</v>
      </c>
      <c r="L189" s="33">
        <f t="shared" si="65"/>
        <v>3.685725235236248E-2</v>
      </c>
      <c r="M189" s="32">
        <f t="shared" si="66"/>
        <v>1.0445993712543316</v>
      </c>
      <c r="N189" s="33">
        <f t="shared" si="67"/>
        <v>4.4599371254331555</v>
      </c>
      <c r="O189" s="40">
        <v>1.96</v>
      </c>
      <c r="P189" s="25">
        <v>3151.518407</v>
      </c>
      <c r="Q189" s="25">
        <v>0</v>
      </c>
      <c r="R189" s="26">
        <f t="shared" si="56"/>
        <v>0</v>
      </c>
      <c r="S189" s="26">
        <f t="shared" si="57"/>
        <v>3151.518407</v>
      </c>
      <c r="T189" s="10">
        <f t="shared" si="68"/>
        <v>2.4666132206818681E-2</v>
      </c>
      <c r="U189" s="9">
        <f t="shared" si="69"/>
        <v>1.0458586959112339</v>
      </c>
      <c r="V189" s="10">
        <f t="shared" si="70"/>
        <v>4.5858695911233927</v>
      </c>
      <c r="W189" s="31">
        <f t="shared" si="71"/>
        <v>3151.518407</v>
      </c>
      <c r="X189" s="33">
        <f t="shared" si="72"/>
        <v>2.4666132206818681E-2</v>
      </c>
      <c r="Y189" s="32">
        <f t="shared" si="73"/>
        <v>1.0458586959112339</v>
      </c>
      <c r="Z189" s="33">
        <f t="shared" si="74"/>
        <v>4.5858695911233927</v>
      </c>
      <c r="AA189" s="8">
        <v>6.4</v>
      </c>
      <c r="AB189" s="11">
        <f t="shared" si="58"/>
        <v>1.0468138289036493</v>
      </c>
      <c r="AC189" s="12">
        <f t="shared" si="75"/>
        <v>2.4620248904749786E-2</v>
      </c>
      <c r="AD189" s="11">
        <f t="shared" si="76"/>
        <v>1.0468138289036493</v>
      </c>
      <c r="AE189" s="12">
        <f t="shared" si="77"/>
        <v>4.6813828903649268</v>
      </c>
      <c r="AF189" s="25">
        <v>3167.5812120000001</v>
      </c>
      <c r="AG189" s="25">
        <v>0.39</v>
      </c>
      <c r="AH189" s="12">
        <f t="shared" si="59"/>
        <v>4.7817025413167347</v>
      </c>
      <c r="AI189" s="12">
        <f t="shared" si="78"/>
        <v>1.6924987420230408E-2</v>
      </c>
      <c r="AJ189" s="12">
        <f t="shared" si="79"/>
        <v>1.0309812141603687</v>
      </c>
      <c r="AK189" s="12">
        <f t="shared" si="80"/>
        <v>3.0981214160368697</v>
      </c>
    </row>
    <row r="190" spans="1:37" x14ac:dyDescent="0.3">
      <c r="A190">
        <f t="shared" si="60"/>
        <v>188</v>
      </c>
      <c r="B190" s="7">
        <v>43503</v>
      </c>
      <c r="C190" s="40">
        <f>VLOOKUP(B190,'Base NTN-B Princ 2019'!A:B,2,FALSE)*100</f>
        <v>2.36</v>
      </c>
      <c r="D190" s="25">
        <v>3149.1117880000002</v>
      </c>
      <c r="E190" s="25">
        <v>0</v>
      </c>
      <c r="F190" s="26">
        <f t="shared" si="54"/>
        <v>0</v>
      </c>
      <c r="G190" s="26">
        <f t="shared" si="55"/>
        <v>3149.1117880000002</v>
      </c>
      <c r="H190" s="10">
        <f t="shared" si="61"/>
        <v>4.4099900644245515E-2</v>
      </c>
      <c r="I190" s="9">
        <f t="shared" si="62"/>
        <v>1.0450600385391851</v>
      </c>
      <c r="J190" s="10">
        <f t="shared" si="63"/>
        <v>4.5060038539185054</v>
      </c>
      <c r="K190" s="31">
        <f t="shared" si="64"/>
        <v>3149.1117880000002</v>
      </c>
      <c r="L190" s="33">
        <f t="shared" si="65"/>
        <v>4.4099900644245515E-2</v>
      </c>
      <c r="M190" s="32">
        <f t="shared" si="66"/>
        <v>1.0450600385391851</v>
      </c>
      <c r="N190" s="33">
        <f t="shared" si="67"/>
        <v>4.5060038539185054</v>
      </c>
      <c r="O190" s="40">
        <v>1.96</v>
      </c>
      <c r="P190" s="25">
        <v>3152.2925770000002</v>
      </c>
      <c r="Q190" s="25">
        <v>0</v>
      </c>
      <c r="R190" s="26">
        <f t="shared" si="56"/>
        <v>0</v>
      </c>
      <c r="S190" s="26">
        <f t="shared" si="57"/>
        <v>3152.2925770000002</v>
      </c>
      <c r="T190" s="10">
        <f t="shared" si="68"/>
        <v>2.4564984239994203E-2</v>
      </c>
      <c r="U190" s="9">
        <f t="shared" si="69"/>
        <v>1.0461156109350571</v>
      </c>
      <c r="V190" s="10">
        <f t="shared" si="70"/>
        <v>4.6115610935057116</v>
      </c>
      <c r="W190" s="31">
        <f t="shared" si="71"/>
        <v>3152.2925770000002</v>
      </c>
      <c r="X190" s="33">
        <f t="shared" si="72"/>
        <v>2.4564984239994203E-2</v>
      </c>
      <c r="Y190" s="32">
        <f t="shared" si="73"/>
        <v>1.0461156109350571</v>
      </c>
      <c r="Z190" s="33">
        <f t="shared" si="74"/>
        <v>4.6115610935057116</v>
      </c>
      <c r="AA190" s="8">
        <v>6.4</v>
      </c>
      <c r="AB190" s="11">
        <f t="shared" si="58"/>
        <v>1.0470715570738947</v>
      </c>
      <c r="AC190" s="12">
        <f t="shared" si="75"/>
        <v>2.4620248904749786E-2</v>
      </c>
      <c r="AD190" s="11">
        <f t="shared" si="76"/>
        <v>1.0470715570738947</v>
      </c>
      <c r="AE190" s="12">
        <f t="shared" si="77"/>
        <v>4.7071557073894654</v>
      </c>
      <c r="AF190" s="25">
        <v>3168.1173239999998</v>
      </c>
      <c r="AG190" s="25">
        <v>0.39</v>
      </c>
      <c r="AH190" s="12">
        <f t="shared" si="59"/>
        <v>4.7817025413167347</v>
      </c>
      <c r="AI190" s="12">
        <f t="shared" si="78"/>
        <v>1.6924964637654583E-2</v>
      </c>
      <c r="AJ190" s="12">
        <f t="shared" si="79"/>
        <v>1.0311557073662863</v>
      </c>
      <c r="AK190" s="12">
        <f t="shared" si="80"/>
        <v>3.1155707366286256</v>
      </c>
    </row>
    <row r="191" spans="1:37" x14ac:dyDescent="0.3">
      <c r="A191">
        <f t="shared" si="60"/>
        <v>189</v>
      </c>
      <c r="B191" s="7">
        <v>43504</v>
      </c>
      <c r="C191" s="40">
        <f>VLOOKUP(B191,'Base NTN-B Princ 2019'!A:B,2,FALSE)*100</f>
        <v>2.35</v>
      </c>
      <c r="D191" s="25">
        <v>3148.2954800000002</v>
      </c>
      <c r="E191" s="25">
        <v>0</v>
      </c>
      <c r="F191" s="26">
        <f t="shared" si="54"/>
        <v>0</v>
      </c>
      <c r="G191" s="26">
        <f t="shared" si="55"/>
        <v>3148.2954800000002</v>
      </c>
      <c r="H191" s="10">
        <f t="shared" si="61"/>
        <v>-2.5921848919763235E-2</v>
      </c>
      <c r="I191" s="9">
        <f t="shared" si="62"/>
        <v>1.0447891396548741</v>
      </c>
      <c r="J191" s="10">
        <f t="shared" si="63"/>
        <v>4.4789139654874077</v>
      </c>
      <c r="K191" s="31">
        <f t="shared" si="64"/>
        <v>3148.2954800000002</v>
      </c>
      <c r="L191" s="33">
        <f t="shared" si="65"/>
        <v>-2.5921848919763235E-2</v>
      </c>
      <c r="M191" s="32">
        <f t="shared" si="66"/>
        <v>1.0447891396548741</v>
      </c>
      <c r="N191" s="33">
        <f t="shared" si="67"/>
        <v>4.4789139654874077</v>
      </c>
      <c r="O191" s="40">
        <v>1.96</v>
      </c>
      <c r="P191" s="25">
        <v>3151.3483940000001</v>
      </c>
      <c r="Q191" s="25">
        <v>0</v>
      </c>
      <c r="R191" s="26">
        <f t="shared" si="56"/>
        <v>0</v>
      </c>
      <c r="S191" s="26">
        <f t="shared" si="57"/>
        <v>3151.3483940000001</v>
      </c>
      <c r="T191" s="10">
        <f t="shared" si="68"/>
        <v>-2.9952264167643072E-2</v>
      </c>
      <c r="U191" s="9">
        <f t="shared" si="69"/>
        <v>1.0458022756237708</v>
      </c>
      <c r="V191" s="10">
        <f t="shared" si="70"/>
        <v>4.5802275623770816</v>
      </c>
      <c r="W191" s="31">
        <f t="shared" si="71"/>
        <v>3151.3483940000001</v>
      </c>
      <c r="X191" s="33">
        <f t="shared" si="72"/>
        <v>-2.9952264167643072E-2</v>
      </c>
      <c r="Y191" s="32">
        <f t="shared" si="73"/>
        <v>1.0458022756237708</v>
      </c>
      <c r="Z191" s="33">
        <f t="shared" si="74"/>
        <v>4.5802275623770816</v>
      </c>
      <c r="AA191" s="8">
        <v>6.4</v>
      </c>
      <c r="AB191" s="11">
        <f t="shared" si="58"/>
        <v>1.0473293486974571</v>
      </c>
      <c r="AC191" s="12">
        <f t="shared" si="75"/>
        <v>2.4620248904749786E-2</v>
      </c>
      <c r="AD191" s="11">
        <f t="shared" si="76"/>
        <v>1.0473293486974571</v>
      </c>
      <c r="AE191" s="12">
        <f t="shared" si="77"/>
        <v>4.7329348697457085</v>
      </c>
      <c r="AF191" s="25">
        <v>3166.923323</v>
      </c>
      <c r="AG191" s="25">
        <v>0.32</v>
      </c>
      <c r="AH191" s="12">
        <f t="shared" si="59"/>
        <v>3.908310113125868</v>
      </c>
      <c r="AI191" s="12">
        <f t="shared" si="78"/>
        <v>-3.7688029763127684E-2</v>
      </c>
      <c r="AJ191" s="12">
        <f t="shared" si="79"/>
        <v>1.0307670850963899</v>
      </c>
      <c r="AK191" s="12">
        <f t="shared" si="80"/>
        <v>3.0767085096389923</v>
      </c>
    </row>
    <row r="192" spans="1:37" x14ac:dyDescent="0.3">
      <c r="A192">
        <f t="shared" si="60"/>
        <v>190</v>
      </c>
      <c r="B192" s="7">
        <v>43507</v>
      </c>
      <c r="C192" s="40">
        <f>VLOOKUP(B192,'Base NTN-B Princ 2019'!A:B,2,FALSE)*100</f>
        <v>2.33</v>
      </c>
      <c r="D192" s="25">
        <v>3149.1762130000002</v>
      </c>
      <c r="E192" s="25">
        <v>0</v>
      </c>
      <c r="F192" s="26">
        <f t="shared" si="54"/>
        <v>0</v>
      </c>
      <c r="G192" s="26">
        <f t="shared" si="55"/>
        <v>3149.1762130000002</v>
      </c>
      <c r="H192" s="10">
        <f t="shared" si="61"/>
        <v>2.7974915493000907E-2</v>
      </c>
      <c r="I192" s="9">
        <f t="shared" si="62"/>
        <v>1.0450814185337727</v>
      </c>
      <c r="J192" s="10">
        <f t="shared" si="63"/>
        <v>4.5081418533772677</v>
      </c>
      <c r="K192" s="31">
        <f t="shared" si="64"/>
        <v>3149.1762130000002</v>
      </c>
      <c r="L192" s="33">
        <f t="shared" si="65"/>
        <v>2.7974915493000907E-2</v>
      </c>
      <c r="M192" s="32">
        <f t="shared" si="66"/>
        <v>1.0450814185337727</v>
      </c>
      <c r="N192" s="33">
        <f t="shared" si="67"/>
        <v>4.5081418533772677</v>
      </c>
      <c r="O192" s="40">
        <v>1.96</v>
      </c>
      <c r="P192" s="25">
        <v>3152.0300069999998</v>
      </c>
      <c r="Q192" s="25">
        <v>0</v>
      </c>
      <c r="R192" s="26">
        <f t="shared" si="56"/>
        <v>0</v>
      </c>
      <c r="S192" s="26">
        <f t="shared" si="57"/>
        <v>3152.0300069999998</v>
      </c>
      <c r="T192" s="10">
        <f t="shared" si="68"/>
        <v>2.1629249285726182E-2</v>
      </c>
      <c r="U192" s="9">
        <f t="shared" si="69"/>
        <v>1.0460284748050013</v>
      </c>
      <c r="V192" s="10">
        <f t="shared" si="70"/>
        <v>4.6028474805001274</v>
      </c>
      <c r="W192" s="31">
        <f t="shared" si="71"/>
        <v>3152.0300069999998</v>
      </c>
      <c r="X192" s="33">
        <f t="shared" si="72"/>
        <v>2.1629249285726182E-2</v>
      </c>
      <c r="Y192" s="32">
        <f t="shared" si="73"/>
        <v>1.0460284748050013</v>
      </c>
      <c r="Z192" s="33">
        <f t="shared" si="74"/>
        <v>4.6028474805001274</v>
      </c>
      <c r="AA192" s="8">
        <v>6.4</v>
      </c>
      <c r="AB192" s="11">
        <f t="shared" si="58"/>
        <v>1.047587203789959</v>
      </c>
      <c r="AC192" s="12">
        <f t="shared" si="75"/>
        <v>2.4620248904749786E-2</v>
      </c>
      <c r="AD192" s="11">
        <f t="shared" si="76"/>
        <v>1.047587203789959</v>
      </c>
      <c r="AE192" s="12">
        <f t="shared" si="77"/>
        <v>4.7587203789958954</v>
      </c>
      <c r="AF192" s="25">
        <v>3167.3632130000001</v>
      </c>
      <c r="AG192" s="25">
        <v>0.32</v>
      </c>
      <c r="AH192" s="12">
        <f t="shared" si="59"/>
        <v>3.908310113125868</v>
      </c>
      <c r="AI192" s="12">
        <f t="shared" si="78"/>
        <v>1.3890137371030953E-2</v>
      </c>
      <c r="AJ192" s="12">
        <f t="shared" si="79"/>
        <v>1.0309102600604851</v>
      </c>
      <c r="AK192" s="12">
        <f t="shared" si="80"/>
        <v>3.091026006048514</v>
      </c>
    </row>
    <row r="193" spans="1:37" x14ac:dyDescent="0.3">
      <c r="A193">
        <f t="shared" si="60"/>
        <v>191</v>
      </c>
      <c r="B193" s="7">
        <v>43508</v>
      </c>
      <c r="C193" s="40">
        <f>VLOOKUP(B193,'Base NTN-B Princ 2019'!A:B,2,FALSE)*100</f>
        <v>2.17</v>
      </c>
      <c r="D193" s="25">
        <v>3151.1151759999998</v>
      </c>
      <c r="E193" s="25">
        <v>0</v>
      </c>
      <c r="F193" s="26">
        <f t="shared" si="54"/>
        <v>0</v>
      </c>
      <c r="G193" s="26">
        <f t="shared" si="55"/>
        <v>3151.1151759999998</v>
      </c>
      <c r="H193" s="10">
        <f t="shared" si="61"/>
        <v>6.1570482845496599E-2</v>
      </c>
      <c r="I193" s="9">
        <f t="shared" si="62"/>
        <v>1.0457248802092924</v>
      </c>
      <c r="J193" s="10">
        <f t="shared" si="63"/>
        <v>4.572488020929244</v>
      </c>
      <c r="K193" s="31">
        <f t="shared" si="64"/>
        <v>3151.1151759999998</v>
      </c>
      <c r="L193" s="33">
        <f t="shared" si="65"/>
        <v>6.1570482845496599E-2</v>
      </c>
      <c r="M193" s="32">
        <f t="shared" si="66"/>
        <v>1.0457248802092924</v>
      </c>
      <c r="N193" s="33">
        <f t="shared" si="67"/>
        <v>4.572488020929244</v>
      </c>
      <c r="O193" s="40">
        <v>1.96</v>
      </c>
      <c r="P193" s="25">
        <v>3152.7085809999999</v>
      </c>
      <c r="Q193" s="25">
        <v>0</v>
      </c>
      <c r="R193" s="26">
        <f t="shared" si="56"/>
        <v>0</v>
      </c>
      <c r="S193" s="26">
        <f t="shared" si="57"/>
        <v>3152.7085809999999</v>
      </c>
      <c r="T193" s="10">
        <f t="shared" si="68"/>
        <v>2.1528157996364428E-2</v>
      </c>
      <c r="U193" s="9">
        <f t="shared" si="69"/>
        <v>1.0462536654677443</v>
      </c>
      <c r="V193" s="10">
        <f t="shared" si="70"/>
        <v>4.6253665467744343</v>
      </c>
      <c r="W193" s="31">
        <f t="shared" si="71"/>
        <v>3152.7085809999999</v>
      </c>
      <c r="X193" s="33">
        <f t="shared" si="72"/>
        <v>2.1528157996364428E-2</v>
      </c>
      <c r="Y193" s="32">
        <f t="shared" si="73"/>
        <v>1.0462536654677443</v>
      </c>
      <c r="Z193" s="33">
        <f t="shared" si="74"/>
        <v>4.6253665467744343</v>
      </c>
      <c r="AA193" s="8">
        <v>6.4</v>
      </c>
      <c r="AB193" s="11">
        <f t="shared" si="58"/>
        <v>1.0478451223670264</v>
      </c>
      <c r="AC193" s="12">
        <f t="shared" si="75"/>
        <v>2.4620248904749786E-2</v>
      </c>
      <c r="AD193" s="11">
        <f t="shared" si="76"/>
        <v>1.0478451223670264</v>
      </c>
      <c r="AE193" s="12">
        <f t="shared" si="77"/>
        <v>4.7845122367026427</v>
      </c>
      <c r="AF193" s="25">
        <v>3167.8031639999999</v>
      </c>
      <c r="AG193" s="25">
        <v>0.32</v>
      </c>
      <c r="AH193" s="12">
        <f t="shared" si="59"/>
        <v>3.908310113125868</v>
      </c>
      <c r="AI193" s="12">
        <f t="shared" si="78"/>
        <v>1.3890134171989921E-2</v>
      </c>
      <c r="AJ193" s="12">
        <f t="shared" si="79"/>
        <v>1.0310534548788004</v>
      </c>
      <c r="AK193" s="12">
        <f t="shared" si="80"/>
        <v>3.1053454878800402</v>
      </c>
    </row>
    <row r="194" spans="1:37" x14ac:dyDescent="0.3">
      <c r="A194">
        <f t="shared" si="60"/>
        <v>192</v>
      </c>
      <c r="B194" s="7">
        <v>43509</v>
      </c>
      <c r="C194" s="40">
        <f>VLOOKUP(B194,'Base NTN-B Princ 2019'!A:B,2,FALSE)*100</f>
        <v>2.12</v>
      </c>
      <c r="D194" s="25">
        <v>3152.1928560000001</v>
      </c>
      <c r="E194" s="25">
        <v>0</v>
      </c>
      <c r="F194" s="26">
        <f t="shared" si="54"/>
        <v>0</v>
      </c>
      <c r="G194" s="26">
        <f t="shared" si="55"/>
        <v>3152.1928560000001</v>
      </c>
      <c r="H194" s="10">
        <f t="shared" si="61"/>
        <v>3.4199955882541211E-2</v>
      </c>
      <c r="I194" s="9">
        <f t="shared" si="62"/>
        <v>1.0460825176569768</v>
      </c>
      <c r="J194" s="10">
        <f t="shared" si="63"/>
        <v>4.6082517656976796</v>
      </c>
      <c r="K194" s="31">
        <f t="shared" si="64"/>
        <v>3152.1928560000001</v>
      </c>
      <c r="L194" s="33">
        <f t="shared" si="65"/>
        <v>3.4199955882541211E-2</v>
      </c>
      <c r="M194" s="32">
        <f t="shared" si="66"/>
        <v>1.0460825176569768</v>
      </c>
      <c r="N194" s="33">
        <f t="shared" si="67"/>
        <v>4.6082517656976796</v>
      </c>
      <c r="O194" s="40">
        <v>1.96</v>
      </c>
      <c r="P194" s="25">
        <v>3153.3904510000002</v>
      </c>
      <c r="Q194" s="25">
        <v>0</v>
      </c>
      <c r="R194" s="26">
        <f t="shared" si="56"/>
        <v>0</v>
      </c>
      <c r="S194" s="26">
        <f t="shared" si="57"/>
        <v>3153.3904510000002</v>
      </c>
      <c r="T194" s="10">
        <f t="shared" si="68"/>
        <v>2.16280694038673E-2</v>
      </c>
      <c r="U194" s="9">
        <f t="shared" si="69"/>
        <v>1.0464799499366522</v>
      </c>
      <c r="V194" s="10">
        <f t="shared" si="70"/>
        <v>4.6479949936652165</v>
      </c>
      <c r="W194" s="31">
        <f t="shared" si="71"/>
        <v>3153.3904510000002</v>
      </c>
      <c r="X194" s="33">
        <f t="shared" si="72"/>
        <v>2.16280694038673E-2</v>
      </c>
      <c r="Y194" s="32">
        <f t="shared" si="73"/>
        <v>1.0464799499366522</v>
      </c>
      <c r="Z194" s="33">
        <f t="shared" si="74"/>
        <v>4.6479949936652165</v>
      </c>
      <c r="AA194" s="8">
        <v>6.4</v>
      </c>
      <c r="AB194" s="11">
        <f t="shared" si="58"/>
        <v>1.0481031044442894</v>
      </c>
      <c r="AC194" s="12">
        <f t="shared" si="75"/>
        <v>2.4620248904749786E-2</v>
      </c>
      <c r="AD194" s="11">
        <f t="shared" si="76"/>
        <v>1.0481031044442894</v>
      </c>
      <c r="AE194" s="12">
        <f t="shared" si="77"/>
        <v>4.8103104444289446</v>
      </c>
      <c r="AF194" s="25">
        <v>3168.2431759999999</v>
      </c>
      <c r="AG194" s="25">
        <v>0.32</v>
      </c>
      <c r="AH194" s="12">
        <f t="shared" si="59"/>
        <v>3.908310113125868</v>
      </c>
      <c r="AI194" s="12">
        <f t="shared" si="78"/>
        <v>1.3890130706362136E-2</v>
      </c>
      <c r="AJ194" s="12">
        <f t="shared" si="79"/>
        <v>1.0311966695513355</v>
      </c>
      <c r="AK194" s="12">
        <f t="shared" si="80"/>
        <v>3.1196669551335487</v>
      </c>
    </row>
    <row r="195" spans="1:37" x14ac:dyDescent="0.3">
      <c r="A195">
        <f t="shared" si="60"/>
        <v>193</v>
      </c>
      <c r="B195" s="7">
        <v>43510</v>
      </c>
      <c r="C195" s="40">
        <f>VLOOKUP(B195,'Base NTN-B Princ 2019'!A:B,2,FALSE)*100</f>
        <v>2.08</v>
      </c>
      <c r="D195" s="25">
        <v>3153.188388</v>
      </c>
      <c r="E195" s="25">
        <v>0</v>
      </c>
      <c r="F195" s="26">
        <f t="shared" si="54"/>
        <v>0</v>
      </c>
      <c r="G195" s="26">
        <f t="shared" si="55"/>
        <v>3153.188388</v>
      </c>
      <c r="H195" s="10">
        <f t="shared" si="61"/>
        <v>3.1582204689817317E-2</v>
      </c>
      <c r="I195" s="9">
        <f t="shared" si="62"/>
        <v>1.0464128935789276</v>
      </c>
      <c r="J195" s="10">
        <f t="shared" si="63"/>
        <v>4.6412893578927639</v>
      </c>
      <c r="K195" s="31">
        <f t="shared" si="64"/>
        <v>3153.188388</v>
      </c>
      <c r="L195" s="33">
        <f t="shared" si="65"/>
        <v>3.1582204689817317E-2</v>
      </c>
      <c r="M195" s="32">
        <f t="shared" si="66"/>
        <v>1.0464128935789276</v>
      </c>
      <c r="N195" s="33">
        <f t="shared" si="67"/>
        <v>4.6412893578927639</v>
      </c>
      <c r="O195" s="40">
        <v>1.96</v>
      </c>
      <c r="P195" s="25">
        <v>3154.072451</v>
      </c>
      <c r="Q195" s="25">
        <v>0</v>
      </c>
      <c r="R195" s="26">
        <f t="shared" si="56"/>
        <v>0</v>
      </c>
      <c r="S195" s="26">
        <f t="shared" si="57"/>
        <v>3154.072451</v>
      </c>
      <c r="T195" s="10">
        <f t="shared" si="68"/>
        <v>2.1627515228361816E-2</v>
      </c>
      <c r="U195" s="9">
        <f t="shared" si="69"/>
        <v>1.0467062775471865</v>
      </c>
      <c r="V195" s="10">
        <f t="shared" si="70"/>
        <v>4.6706277547186481</v>
      </c>
      <c r="W195" s="31">
        <f t="shared" si="71"/>
        <v>3154.072451</v>
      </c>
      <c r="X195" s="33">
        <f t="shared" si="72"/>
        <v>2.1627515228361816E-2</v>
      </c>
      <c r="Y195" s="32">
        <f t="shared" si="73"/>
        <v>1.0467062775471865</v>
      </c>
      <c r="Z195" s="33">
        <f t="shared" si="74"/>
        <v>4.6706277547186481</v>
      </c>
      <c r="AA195" s="8">
        <v>6.4</v>
      </c>
      <c r="AB195" s="11">
        <f t="shared" si="58"/>
        <v>1.048361150037382</v>
      </c>
      <c r="AC195" s="12">
        <f t="shared" si="75"/>
        <v>2.4620248904749786E-2</v>
      </c>
      <c r="AD195" s="11">
        <f t="shared" si="76"/>
        <v>1.048361150037382</v>
      </c>
      <c r="AE195" s="12">
        <f t="shared" si="77"/>
        <v>4.836115003738195</v>
      </c>
      <c r="AF195" s="25">
        <v>3168.68325</v>
      </c>
      <c r="AG195" s="25">
        <v>0.32</v>
      </c>
      <c r="AH195" s="12">
        <f t="shared" si="59"/>
        <v>3.908310113125868</v>
      </c>
      <c r="AI195" s="12">
        <f t="shared" si="78"/>
        <v>1.3890158537499531E-2</v>
      </c>
      <c r="AJ195" s="12">
        <f t="shared" si="79"/>
        <v>1.0313399044035696</v>
      </c>
      <c r="AK195" s="12">
        <f t="shared" si="80"/>
        <v>3.1339904403569596</v>
      </c>
    </row>
    <row r="196" spans="1:37" x14ac:dyDescent="0.3">
      <c r="A196">
        <f t="shared" si="60"/>
        <v>194</v>
      </c>
      <c r="B196" s="7">
        <v>43511</v>
      </c>
      <c r="C196" s="40">
        <f>VLOOKUP(B196,'Base NTN-B Princ 2019'!A:B,2,FALSE)*100</f>
        <v>2.0099999999999998</v>
      </c>
      <c r="D196" s="25">
        <v>3154.3901300000002</v>
      </c>
      <c r="E196" s="25">
        <v>0</v>
      </c>
      <c r="F196" s="26">
        <f t="shared" ref="F196:F255" si="81">+(F195*(1+AC195/100))+E196</f>
        <v>0</v>
      </c>
      <c r="G196" s="26">
        <f t="shared" ref="G196:G255" si="82">+D196+E196</f>
        <v>3154.3901300000002</v>
      </c>
      <c r="H196" s="10">
        <f t="shared" si="61"/>
        <v>3.8111963261489024E-2</v>
      </c>
      <c r="I196" s="9">
        <f t="shared" si="62"/>
        <v>1.046811702076492</v>
      </c>
      <c r="J196" s="10">
        <f t="shared" si="63"/>
        <v>4.681170207649199</v>
      </c>
      <c r="K196" s="31">
        <f t="shared" si="64"/>
        <v>3154.3901300000002</v>
      </c>
      <c r="L196" s="33">
        <f t="shared" si="65"/>
        <v>3.8111963261489024E-2</v>
      </c>
      <c r="M196" s="32">
        <f t="shared" si="66"/>
        <v>1.046811702076492</v>
      </c>
      <c r="N196" s="33">
        <f t="shared" si="67"/>
        <v>4.681170207649199</v>
      </c>
      <c r="O196" s="40">
        <v>1.96</v>
      </c>
      <c r="P196" s="25">
        <v>3154.7514099999999</v>
      </c>
      <c r="Q196" s="25">
        <v>0</v>
      </c>
      <c r="R196" s="26">
        <f t="shared" ref="R196:R255" si="83">+(R195*(1+AQ195/100))+Q196</f>
        <v>0</v>
      </c>
      <c r="S196" s="26">
        <f t="shared" ref="S196:S255" si="84">+P196+Q196</f>
        <v>3154.7514099999999</v>
      </c>
      <c r="T196" s="10">
        <f t="shared" si="68"/>
        <v>2.1526423712447951E-2</v>
      </c>
      <c r="U196" s="9">
        <f t="shared" si="69"/>
        <v>1.0469315959755161</v>
      </c>
      <c r="V196" s="10">
        <f t="shared" si="70"/>
        <v>4.6931595975516105</v>
      </c>
      <c r="W196" s="31">
        <f t="shared" si="71"/>
        <v>3154.7514099999999</v>
      </c>
      <c r="X196" s="33">
        <f t="shared" si="72"/>
        <v>2.1526423712447951E-2</v>
      </c>
      <c r="Y196" s="32">
        <f t="shared" si="73"/>
        <v>1.0469315959755161</v>
      </c>
      <c r="Z196" s="33">
        <f t="shared" si="74"/>
        <v>4.6931595975516105</v>
      </c>
      <c r="AA196" s="8">
        <v>6.4</v>
      </c>
      <c r="AB196" s="11">
        <f t="shared" ref="AB196:AB255" si="85">+((AA195/100+1)^(1/252))*AB195</f>
        <v>1.0486192591619419</v>
      </c>
      <c r="AC196" s="12">
        <f t="shared" si="75"/>
        <v>2.4620248904749786E-2</v>
      </c>
      <c r="AD196" s="11">
        <f t="shared" si="76"/>
        <v>1.0486192591619419</v>
      </c>
      <c r="AE196" s="12">
        <f t="shared" si="77"/>
        <v>4.8619259161941875</v>
      </c>
      <c r="AF196" s="25">
        <v>3169.1233849999999</v>
      </c>
      <c r="AG196" s="25">
        <v>0.32</v>
      </c>
      <c r="AH196" s="12">
        <f t="shared" ref="AH196:AH259" si="86">+((1+AG196/100)^(252/21)-1)*100</f>
        <v>3.908310113125868</v>
      </c>
      <c r="AI196" s="12">
        <f t="shared" si="78"/>
        <v>1.3890154530260546E-2</v>
      </c>
      <c r="AJ196" s="12">
        <f t="shared" si="79"/>
        <v>1.0314831591100235</v>
      </c>
      <c r="AK196" s="12">
        <f t="shared" si="80"/>
        <v>3.1483159110023529</v>
      </c>
    </row>
    <row r="197" spans="1:37" x14ac:dyDescent="0.3">
      <c r="A197">
        <f t="shared" ref="A197:A255" si="87">+A196+1</f>
        <v>195</v>
      </c>
      <c r="B197" s="7">
        <v>43514</v>
      </c>
      <c r="C197" s="40">
        <f>VLOOKUP(B197,'Base NTN-B Princ 2019'!A:B,2,FALSE)*100</f>
        <v>1.95</v>
      </c>
      <c r="D197" s="25">
        <v>3155.660155</v>
      </c>
      <c r="E197" s="25">
        <v>0</v>
      </c>
      <c r="F197" s="26">
        <f t="shared" si="81"/>
        <v>0</v>
      </c>
      <c r="G197" s="26">
        <f t="shared" si="82"/>
        <v>3155.660155</v>
      </c>
      <c r="H197" s="10">
        <f t="shared" ref="H197:H255" si="88">+(G197/D196-1)*100</f>
        <v>4.0262140941949021E-2</v>
      </c>
      <c r="I197" s="9">
        <f t="shared" ref="I197:I255" si="89">+(1+H197/100)*I196</f>
        <v>1.0472331708793789</v>
      </c>
      <c r="J197" s="10">
        <f t="shared" ref="J197:J255" si="90">+(I197-1)*100</f>
        <v>4.723317087937895</v>
      </c>
      <c r="K197" s="31">
        <f t="shared" ref="K197:K255" si="91">+D197+F197</f>
        <v>3155.660155</v>
      </c>
      <c r="L197" s="33">
        <f t="shared" ref="L197:L255" si="92">+(K197/K196-1)*100</f>
        <v>4.0262140941949021E-2</v>
      </c>
      <c r="M197" s="32">
        <f t="shared" ref="M197:M255" si="93">+(1+L197/100)*M196</f>
        <v>1.0472331708793789</v>
      </c>
      <c r="N197" s="33">
        <f t="shared" ref="N197:N255" si="94">+(M197-1)*100</f>
        <v>4.723317087937895</v>
      </c>
      <c r="O197" s="40">
        <v>1.96</v>
      </c>
      <c r="P197" s="25">
        <v>3155.5904209999999</v>
      </c>
      <c r="Q197" s="25">
        <v>0</v>
      </c>
      <c r="R197" s="26">
        <f t="shared" si="83"/>
        <v>0</v>
      </c>
      <c r="S197" s="26">
        <f t="shared" si="84"/>
        <v>3155.5904209999999</v>
      </c>
      <c r="T197" s="10">
        <f t="shared" ref="T197:T255" si="95">+(S197/P196-1)*100</f>
        <v>2.659515413292457E-2</v>
      </c>
      <c r="U197" s="9">
        <f t="shared" ref="U197:U255" si="96">+(1+T197/100)*U196</f>
        <v>1.047210029047132</v>
      </c>
      <c r="V197" s="10">
        <f t="shared" ref="V197:V255" si="97">+(U197-1)*100</f>
        <v>4.7210029047132007</v>
      </c>
      <c r="W197" s="31">
        <f t="shared" ref="W197:W255" si="98">+P197+R197</f>
        <v>3155.5904209999999</v>
      </c>
      <c r="X197" s="33">
        <f t="shared" ref="X197:X255" si="99">+(W197/W196-1)*100</f>
        <v>2.659515413292457E-2</v>
      </c>
      <c r="Y197" s="32">
        <f t="shared" ref="Y197:Y255" si="100">+(1+X197/100)*Y196</f>
        <v>1.047210029047132</v>
      </c>
      <c r="Z197" s="33">
        <f t="shared" ref="Z197:Z255" si="101">+(Y197-1)*100</f>
        <v>4.7210029047132007</v>
      </c>
      <c r="AA197" s="8">
        <v>6.4</v>
      </c>
      <c r="AB197" s="11">
        <f t="shared" si="85"/>
        <v>1.0488774318336107</v>
      </c>
      <c r="AC197" s="12">
        <f t="shared" ref="AC197:AC255" si="102">+(AB197/AB196-1)*100</f>
        <v>2.4620248904749786E-2</v>
      </c>
      <c r="AD197" s="11">
        <f t="shared" ref="AD197:AD255" si="103">+(1+AC197/100)*AD196</f>
        <v>1.0488774318336107</v>
      </c>
      <c r="AE197" s="12">
        <f t="shared" ref="AE197:AE255" si="104">+(AD197-1)*100</f>
        <v>4.8877431833610707</v>
      </c>
      <c r="AF197" s="25">
        <v>3169.7210380000001</v>
      </c>
      <c r="AG197" s="25">
        <v>0.34</v>
      </c>
      <c r="AH197" s="12">
        <f t="shared" si="86"/>
        <v>4.1571673389912522</v>
      </c>
      <c r="AI197" s="12">
        <f t="shared" ref="AI197:AI255" si="105">+(AF197/AF196-1)*100</f>
        <v>1.8858622003459224E-2</v>
      </c>
      <c r="AJ197" s="12">
        <f t="shared" ref="AJ197:AJ255" si="106">+(1+AI197/100)*AJ196</f>
        <v>1.0316776826200293</v>
      </c>
      <c r="AK197" s="12">
        <f t="shared" ref="AK197:AK255" si="107">+(AJ197-1)*100</f>
        <v>3.1677682620029346</v>
      </c>
    </row>
    <row r="198" spans="1:37" x14ac:dyDescent="0.3">
      <c r="A198">
        <f t="shared" si="87"/>
        <v>196</v>
      </c>
      <c r="B198" s="7">
        <v>43515</v>
      </c>
      <c r="C198" s="40">
        <f>VLOOKUP(B198,'Base NTN-B Princ 2019'!A:B,2,FALSE)*100</f>
        <v>1.91</v>
      </c>
      <c r="D198" s="25">
        <v>3156.7783720000002</v>
      </c>
      <c r="E198" s="25">
        <v>0</v>
      </c>
      <c r="F198" s="26">
        <f t="shared" si="81"/>
        <v>0</v>
      </c>
      <c r="G198" s="26">
        <f t="shared" si="82"/>
        <v>3156.7783720000002</v>
      </c>
      <c r="H198" s="10">
        <f t="shared" si="88"/>
        <v>3.5435279626949701E-2</v>
      </c>
      <c r="I198" s="9">
        <f t="shared" si="89"/>
        <v>1.0476042608818261</v>
      </c>
      <c r="J198" s="10">
        <f t="shared" si="90"/>
        <v>4.7604260881826121</v>
      </c>
      <c r="K198" s="31">
        <f t="shared" si="91"/>
        <v>3156.7783720000002</v>
      </c>
      <c r="L198" s="33">
        <f t="shared" si="92"/>
        <v>3.5435279626949701E-2</v>
      </c>
      <c r="M198" s="32">
        <f t="shared" si="93"/>
        <v>1.0476042608818261</v>
      </c>
      <c r="N198" s="33">
        <f t="shared" si="94"/>
        <v>4.7604260881826121</v>
      </c>
      <c r="O198" s="40">
        <v>1.96</v>
      </c>
      <c r="P198" s="25">
        <v>3156.4296370000002</v>
      </c>
      <c r="Q198" s="25">
        <v>0</v>
      </c>
      <c r="R198" s="26">
        <f t="shared" si="83"/>
        <v>0</v>
      </c>
      <c r="S198" s="26">
        <f t="shared" si="84"/>
        <v>3156.4296370000002</v>
      </c>
      <c r="T198" s="10">
        <f t="shared" si="95"/>
        <v>2.6594579398375728E-2</v>
      </c>
      <c r="U198" s="9">
        <f t="shared" si="96"/>
        <v>1.0474885301497747</v>
      </c>
      <c r="V198" s="10">
        <f t="shared" si="97"/>
        <v>4.7488530149774721</v>
      </c>
      <c r="W198" s="31">
        <f t="shared" si="98"/>
        <v>3156.4296370000002</v>
      </c>
      <c r="X198" s="33">
        <f t="shared" si="99"/>
        <v>2.6594579398375728E-2</v>
      </c>
      <c r="Y198" s="32">
        <f t="shared" si="100"/>
        <v>1.0474885301497747</v>
      </c>
      <c r="Z198" s="33">
        <f t="shared" si="101"/>
        <v>4.7488530149774721</v>
      </c>
      <c r="AA198" s="8">
        <v>6.4</v>
      </c>
      <c r="AB198" s="11">
        <f t="shared" si="85"/>
        <v>1.0491356680680339</v>
      </c>
      <c r="AC198" s="12">
        <f t="shared" si="102"/>
        <v>2.4620248904749786E-2</v>
      </c>
      <c r="AD198" s="11">
        <f t="shared" si="103"/>
        <v>1.0491356680680339</v>
      </c>
      <c r="AE198" s="12">
        <f t="shared" si="104"/>
        <v>4.9135668068033933</v>
      </c>
      <c r="AF198" s="25">
        <v>3170.318804</v>
      </c>
      <c r="AG198" s="25">
        <v>0.34</v>
      </c>
      <c r="AH198" s="12">
        <f t="shared" si="86"/>
        <v>4.1571673389912522</v>
      </c>
      <c r="AI198" s="12">
        <f t="shared" si="105"/>
        <v>1.8858631180274088E-2</v>
      </c>
      <c r="AJ198" s="12">
        <f t="shared" si="106"/>
        <v>1.0318722429091638</v>
      </c>
      <c r="AK198" s="12">
        <f t="shared" si="107"/>
        <v>3.1872242909163795</v>
      </c>
    </row>
    <row r="199" spans="1:37" x14ac:dyDescent="0.3">
      <c r="A199">
        <f t="shared" si="87"/>
        <v>197</v>
      </c>
      <c r="B199" s="7">
        <v>43516</v>
      </c>
      <c r="C199" s="40">
        <f>VLOOKUP(B199,'Base NTN-B Princ 2019'!A:B,2,FALSE)*100</f>
        <v>1.8799999999999997</v>
      </c>
      <c r="D199" s="25">
        <v>3157.8176250000001</v>
      </c>
      <c r="E199" s="25">
        <v>0</v>
      </c>
      <c r="F199" s="26">
        <f t="shared" si="81"/>
        <v>0</v>
      </c>
      <c r="G199" s="26">
        <f t="shared" si="82"/>
        <v>3157.8176250000001</v>
      </c>
      <c r="H199" s="10">
        <f t="shared" si="88"/>
        <v>3.2921316530098998E-2</v>
      </c>
      <c r="I199" s="9">
        <f t="shared" si="89"/>
        <v>1.0479491459965338</v>
      </c>
      <c r="J199" s="10">
        <f t="shared" si="90"/>
        <v>4.7949145996533771</v>
      </c>
      <c r="K199" s="31">
        <f t="shared" si="91"/>
        <v>3157.8176250000001</v>
      </c>
      <c r="L199" s="33">
        <f t="shared" si="92"/>
        <v>3.2921316530098998E-2</v>
      </c>
      <c r="M199" s="32">
        <f t="shared" si="93"/>
        <v>1.0479491459965338</v>
      </c>
      <c r="N199" s="33">
        <f t="shared" si="94"/>
        <v>4.7949145996533771</v>
      </c>
      <c r="O199" s="40">
        <v>1.96</v>
      </c>
      <c r="P199" s="25">
        <v>3157.2658849999998</v>
      </c>
      <c r="Q199" s="25">
        <v>0</v>
      </c>
      <c r="R199" s="26">
        <f t="shared" si="83"/>
        <v>0</v>
      </c>
      <c r="S199" s="26">
        <f t="shared" si="84"/>
        <v>3157.2658849999998</v>
      </c>
      <c r="T199" s="10">
        <f t="shared" si="95"/>
        <v>2.649347827041737E-2</v>
      </c>
      <c r="U199" s="9">
        <f t="shared" si="96"/>
        <v>1.0477660462958951</v>
      </c>
      <c r="V199" s="10">
        <f t="shared" si="97"/>
        <v>4.7766046295895093</v>
      </c>
      <c r="W199" s="31">
        <f t="shared" si="98"/>
        <v>3157.2658849999998</v>
      </c>
      <c r="X199" s="33">
        <f t="shared" si="99"/>
        <v>2.649347827041737E-2</v>
      </c>
      <c r="Y199" s="32">
        <f t="shared" si="100"/>
        <v>1.0477660462958951</v>
      </c>
      <c r="Z199" s="33">
        <f t="shared" si="101"/>
        <v>4.7766046295895093</v>
      </c>
      <c r="AA199" s="8">
        <v>6.4</v>
      </c>
      <c r="AB199" s="11">
        <f t="shared" si="85"/>
        <v>1.0493939678808608</v>
      </c>
      <c r="AC199" s="12">
        <f t="shared" si="102"/>
        <v>2.4620248904749786E-2</v>
      </c>
      <c r="AD199" s="11">
        <f t="shared" si="103"/>
        <v>1.0493939678808608</v>
      </c>
      <c r="AE199" s="12">
        <f t="shared" si="104"/>
        <v>4.9393967880860812</v>
      </c>
      <c r="AF199" s="25">
        <v>3170.916682</v>
      </c>
      <c r="AG199" s="25">
        <v>0.34</v>
      </c>
      <c r="AH199" s="12">
        <f t="shared" si="86"/>
        <v>4.1571673389912522</v>
      </c>
      <c r="AI199" s="12">
        <f t="shared" si="105"/>
        <v>1.8858608138905275E-2</v>
      </c>
      <c r="AJ199" s="12">
        <f t="shared" si="106"/>
        <v>1.0320668396519481</v>
      </c>
      <c r="AK199" s="12">
        <f t="shared" si="107"/>
        <v>3.206683965194812</v>
      </c>
    </row>
    <row r="200" spans="1:37" x14ac:dyDescent="0.3">
      <c r="A200">
        <f t="shared" si="87"/>
        <v>198</v>
      </c>
      <c r="B200" s="7">
        <v>43517</v>
      </c>
      <c r="C200" s="40">
        <f>VLOOKUP(B200,'Base NTN-B Princ 2019'!A:B,2,FALSE)*100</f>
        <v>1.83</v>
      </c>
      <c r="D200" s="25">
        <v>3158.984019</v>
      </c>
      <c r="E200" s="25">
        <v>0</v>
      </c>
      <c r="F200" s="26">
        <f t="shared" si="81"/>
        <v>0</v>
      </c>
      <c r="G200" s="26">
        <f t="shared" si="82"/>
        <v>3158.984019</v>
      </c>
      <c r="H200" s="10">
        <f t="shared" si="88"/>
        <v>3.6936711948332146E-2</v>
      </c>
      <c r="I200" s="9">
        <f t="shared" si="89"/>
        <v>1.0483362239539555</v>
      </c>
      <c r="J200" s="10">
        <f t="shared" si="90"/>
        <v>4.8336223953955537</v>
      </c>
      <c r="K200" s="31">
        <f t="shared" si="91"/>
        <v>3158.984019</v>
      </c>
      <c r="L200" s="33">
        <f t="shared" si="92"/>
        <v>3.6936711948332146E-2</v>
      </c>
      <c r="M200" s="32">
        <f t="shared" si="93"/>
        <v>1.0483362239539555</v>
      </c>
      <c r="N200" s="33">
        <f t="shared" si="94"/>
        <v>4.8336223953955537</v>
      </c>
      <c r="O200" s="40">
        <v>1.96</v>
      </c>
      <c r="P200" s="25">
        <v>3158.105509</v>
      </c>
      <c r="Q200" s="25">
        <v>0</v>
      </c>
      <c r="R200" s="26">
        <f t="shared" si="83"/>
        <v>0</v>
      </c>
      <c r="S200" s="26">
        <f t="shared" si="84"/>
        <v>3158.105509</v>
      </c>
      <c r="T200" s="10">
        <f t="shared" si="95"/>
        <v>2.6593389045537208E-2</v>
      </c>
      <c r="U200" s="9">
        <f t="shared" si="96"/>
        <v>1.0480446827968737</v>
      </c>
      <c r="V200" s="10">
        <f t="shared" si="97"/>
        <v>4.8044682796873683</v>
      </c>
      <c r="W200" s="31">
        <f t="shared" si="98"/>
        <v>3158.105509</v>
      </c>
      <c r="X200" s="33">
        <f t="shared" si="99"/>
        <v>2.6593389045537208E-2</v>
      </c>
      <c r="Y200" s="32">
        <f t="shared" si="100"/>
        <v>1.0480446827968737</v>
      </c>
      <c r="Z200" s="33">
        <f t="shared" si="101"/>
        <v>4.8044682796873683</v>
      </c>
      <c r="AA200" s="8">
        <v>6.4</v>
      </c>
      <c r="AB200" s="11">
        <f t="shared" si="85"/>
        <v>1.0496523312877446</v>
      </c>
      <c r="AC200" s="12">
        <f t="shared" si="102"/>
        <v>2.4620248904749786E-2</v>
      </c>
      <c r="AD200" s="11">
        <f t="shared" si="103"/>
        <v>1.0496523312877446</v>
      </c>
      <c r="AE200" s="12">
        <f t="shared" si="104"/>
        <v>4.96523312877446</v>
      </c>
      <c r="AF200" s="25">
        <v>3171.514674</v>
      </c>
      <c r="AG200" s="25">
        <v>0.34</v>
      </c>
      <c r="AH200" s="12">
        <f t="shared" si="86"/>
        <v>4.1571673389912522</v>
      </c>
      <c r="AI200" s="12">
        <f t="shared" si="105"/>
        <v>1.8858647513342319E-2</v>
      </c>
      <c r="AJ200" s="12">
        <f t="shared" si="106"/>
        <v>1.0322614734993403</v>
      </c>
      <c r="AK200" s="12">
        <f t="shared" si="107"/>
        <v>3.2261473499340276</v>
      </c>
    </row>
    <row r="201" spans="1:37" x14ac:dyDescent="0.3">
      <c r="A201">
        <f t="shared" si="87"/>
        <v>199</v>
      </c>
      <c r="B201" s="7">
        <v>43518</v>
      </c>
      <c r="C201" s="40">
        <f>VLOOKUP(B201,'Base NTN-B Princ 2019'!A:B,2,FALSE)*100</f>
        <v>1.6399999999999997</v>
      </c>
      <c r="D201" s="25">
        <v>3161.0738249999999</v>
      </c>
      <c r="E201" s="25">
        <v>0</v>
      </c>
      <c r="F201" s="26">
        <f t="shared" si="81"/>
        <v>0</v>
      </c>
      <c r="G201" s="26">
        <f t="shared" si="82"/>
        <v>3161.0738249999999</v>
      </c>
      <c r="H201" s="10">
        <f t="shared" si="88"/>
        <v>6.6154370754345493E-2</v>
      </c>
      <c r="I201" s="9">
        <f t="shared" si="89"/>
        <v>1.0490297441863021</v>
      </c>
      <c r="J201" s="10">
        <f t="shared" si="90"/>
        <v>4.9029744186302127</v>
      </c>
      <c r="K201" s="31">
        <f t="shared" si="91"/>
        <v>3161.0738249999999</v>
      </c>
      <c r="L201" s="33">
        <f t="shared" si="92"/>
        <v>6.6154370754345493E-2</v>
      </c>
      <c r="M201" s="32">
        <f t="shared" si="93"/>
        <v>1.0490297441863021</v>
      </c>
      <c r="N201" s="33">
        <f t="shared" si="94"/>
        <v>4.9029744186302127</v>
      </c>
      <c r="O201" s="40">
        <v>1.96</v>
      </c>
      <c r="P201" s="25">
        <v>3158.9453370000001</v>
      </c>
      <c r="Q201" s="25">
        <v>0</v>
      </c>
      <c r="R201" s="26">
        <f t="shared" si="83"/>
        <v>0</v>
      </c>
      <c r="S201" s="26">
        <f t="shared" si="84"/>
        <v>3158.9453370000001</v>
      </c>
      <c r="T201" s="10">
        <f t="shared" si="95"/>
        <v>2.6592778411194118E-2</v>
      </c>
      <c r="U201" s="9">
        <f t="shared" si="96"/>
        <v>1.0483233869970201</v>
      </c>
      <c r="V201" s="10">
        <f t="shared" si="97"/>
        <v>4.8323386997020101</v>
      </c>
      <c r="W201" s="31">
        <f t="shared" si="98"/>
        <v>3158.9453370000001</v>
      </c>
      <c r="X201" s="33">
        <f t="shared" si="99"/>
        <v>2.6592778411194118E-2</v>
      </c>
      <c r="Y201" s="32">
        <f t="shared" si="100"/>
        <v>1.0483233869970201</v>
      </c>
      <c r="Z201" s="33">
        <f t="shared" si="101"/>
        <v>4.8323386997020101</v>
      </c>
      <c r="AA201" s="8">
        <v>6.4</v>
      </c>
      <c r="AB201" s="11">
        <f t="shared" si="85"/>
        <v>1.0499107583043421</v>
      </c>
      <c r="AC201" s="12">
        <f t="shared" si="102"/>
        <v>2.4620248904749786E-2</v>
      </c>
      <c r="AD201" s="11">
        <f t="shared" si="103"/>
        <v>1.0499107583043421</v>
      </c>
      <c r="AE201" s="12">
        <f t="shared" si="104"/>
        <v>4.9910758304342107</v>
      </c>
      <c r="AF201" s="25">
        <v>3172.1127780000002</v>
      </c>
      <c r="AG201" s="25">
        <v>0.34</v>
      </c>
      <c r="AH201" s="12">
        <f t="shared" si="86"/>
        <v>4.1571673389912522</v>
      </c>
      <c r="AI201" s="12">
        <f t="shared" si="105"/>
        <v>1.8858623133710672E-2</v>
      </c>
      <c r="AJ201" s="12">
        <f t="shared" si="106"/>
        <v>1.0324561438003821</v>
      </c>
      <c r="AK201" s="12">
        <f t="shared" si="107"/>
        <v>3.2456143800382087</v>
      </c>
    </row>
    <row r="202" spans="1:37" x14ac:dyDescent="0.3">
      <c r="A202">
        <f t="shared" si="87"/>
        <v>200</v>
      </c>
      <c r="B202" s="7">
        <v>43521</v>
      </c>
      <c r="C202" s="40">
        <f>VLOOKUP(B202,'Base NTN-B Princ 2019'!A:B,2,FALSE)*100</f>
        <v>1.43</v>
      </c>
      <c r="D202" s="25">
        <v>3163.2499699999998</v>
      </c>
      <c r="E202" s="25">
        <v>0</v>
      </c>
      <c r="F202" s="26">
        <f t="shared" si="81"/>
        <v>0</v>
      </c>
      <c r="G202" s="26">
        <f t="shared" si="82"/>
        <v>3163.2499699999998</v>
      </c>
      <c r="H202" s="10">
        <f t="shared" si="88"/>
        <v>6.8841954363407787E-2</v>
      </c>
      <c r="I202" s="9">
        <f t="shared" si="89"/>
        <v>1.0497519167640534</v>
      </c>
      <c r="J202" s="10">
        <f t="shared" si="90"/>
        <v>4.9751916764053439</v>
      </c>
      <c r="K202" s="31">
        <f t="shared" si="91"/>
        <v>3163.2499699999998</v>
      </c>
      <c r="L202" s="33">
        <f t="shared" si="92"/>
        <v>6.8841954363407787E-2</v>
      </c>
      <c r="M202" s="32">
        <f t="shared" si="93"/>
        <v>1.0497519167640534</v>
      </c>
      <c r="N202" s="33">
        <f t="shared" si="94"/>
        <v>4.9751916764053439</v>
      </c>
      <c r="O202" s="40">
        <v>1.96</v>
      </c>
      <c r="P202" s="25">
        <v>3159.782197</v>
      </c>
      <c r="Q202" s="25">
        <v>0</v>
      </c>
      <c r="R202" s="26">
        <f t="shared" si="83"/>
        <v>0</v>
      </c>
      <c r="S202" s="26">
        <f t="shared" si="84"/>
        <v>3159.782197</v>
      </c>
      <c r="T202" s="10">
        <f t="shared" si="95"/>
        <v>2.6491753123991657E-2</v>
      </c>
      <c r="U202" s="9">
        <f t="shared" si="96"/>
        <v>1.0486011062406444</v>
      </c>
      <c r="V202" s="10">
        <f t="shared" si="97"/>
        <v>4.8601106240644398</v>
      </c>
      <c r="W202" s="31">
        <f t="shared" si="98"/>
        <v>3159.782197</v>
      </c>
      <c r="X202" s="33">
        <f t="shared" si="99"/>
        <v>2.6491753123991657E-2</v>
      </c>
      <c r="Y202" s="32">
        <f t="shared" si="100"/>
        <v>1.0486011062406444</v>
      </c>
      <c r="Z202" s="33">
        <f t="shared" si="101"/>
        <v>4.8601106240644398</v>
      </c>
      <c r="AA202" s="8">
        <v>6.4</v>
      </c>
      <c r="AB202" s="11">
        <f t="shared" si="85"/>
        <v>1.0501692489463144</v>
      </c>
      <c r="AC202" s="12">
        <f t="shared" si="102"/>
        <v>2.4620248904749786E-2</v>
      </c>
      <c r="AD202" s="11">
        <f t="shared" si="103"/>
        <v>1.0501692489463144</v>
      </c>
      <c r="AE202" s="12">
        <f t="shared" si="104"/>
        <v>5.016924894631436</v>
      </c>
      <c r="AF202" s="25">
        <v>3172.7109949999999</v>
      </c>
      <c r="AG202" s="25">
        <v>0.34</v>
      </c>
      <c r="AH202" s="12">
        <f t="shared" si="86"/>
        <v>4.1571673389912522</v>
      </c>
      <c r="AI202" s="12">
        <f t="shared" si="105"/>
        <v>1.8858629622142686E-2</v>
      </c>
      <c r="AJ202" s="12">
        <f t="shared" si="106"/>
        <v>1.0326508508805525</v>
      </c>
      <c r="AK202" s="12">
        <f t="shared" si="107"/>
        <v>3.2650850880552529</v>
      </c>
    </row>
    <row r="203" spans="1:37" x14ac:dyDescent="0.3">
      <c r="A203">
        <f t="shared" si="87"/>
        <v>201</v>
      </c>
      <c r="B203" s="7">
        <v>43522</v>
      </c>
      <c r="C203" s="40">
        <f>VLOOKUP(B203,'Base NTN-B Princ 2019'!A:B,2,FALSE)*100</f>
        <v>1.45</v>
      </c>
      <c r="D203" s="25">
        <v>3163.8941159999999</v>
      </c>
      <c r="E203" s="25">
        <v>0</v>
      </c>
      <c r="F203" s="26">
        <f t="shared" si="81"/>
        <v>0</v>
      </c>
      <c r="G203" s="26">
        <f t="shared" si="82"/>
        <v>3163.8941159999999</v>
      </c>
      <c r="H203" s="10">
        <f t="shared" si="88"/>
        <v>2.0363423887115317E-2</v>
      </c>
      <c r="I203" s="9">
        <f t="shared" si="89"/>
        <v>1.0499656821966272</v>
      </c>
      <c r="J203" s="10">
        <f t="shared" si="90"/>
        <v>4.9965682196627226</v>
      </c>
      <c r="K203" s="31">
        <f t="shared" si="91"/>
        <v>3163.8941159999999</v>
      </c>
      <c r="L203" s="33">
        <f t="shared" si="92"/>
        <v>2.0363423887115317E-2</v>
      </c>
      <c r="M203" s="32">
        <f t="shared" si="93"/>
        <v>1.0499656821966272</v>
      </c>
      <c r="N203" s="33">
        <f t="shared" si="94"/>
        <v>4.9965682196627226</v>
      </c>
      <c r="O203" s="40">
        <v>1.96</v>
      </c>
      <c r="P203" s="25">
        <v>3160.6224339999999</v>
      </c>
      <c r="Q203" s="25">
        <v>0</v>
      </c>
      <c r="R203" s="26">
        <f t="shared" si="83"/>
        <v>0</v>
      </c>
      <c r="S203" s="26">
        <f t="shared" si="84"/>
        <v>3160.6224339999999</v>
      </c>
      <c r="T203" s="10">
        <f t="shared" si="95"/>
        <v>2.6591611307824614E-2</v>
      </c>
      <c r="U203" s="9">
        <f t="shared" si="96"/>
        <v>1.0488799461709855</v>
      </c>
      <c r="V203" s="10">
        <f t="shared" si="97"/>
        <v>4.8879946170985455</v>
      </c>
      <c r="W203" s="31">
        <f t="shared" si="98"/>
        <v>3160.6224339999999</v>
      </c>
      <c r="X203" s="33">
        <f t="shared" si="99"/>
        <v>2.6591611307824614E-2</v>
      </c>
      <c r="Y203" s="32">
        <f t="shared" si="100"/>
        <v>1.0488799461709855</v>
      </c>
      <c r="Z203" s="33">
        <f t="shared" si="101"/>
        <v>4.8879946170985455</v>
      </c>
      <c r="AA203" s="8">
        <v>6.4</v>
      </c>
      <c r="AB203" s="11">
        <f t="shared" si="85"/>
        <v>1.0504278032293262</v>
      </c>
      <c r="AC203" s="12">
        <f t="shared" si="102"/>
        <v>2.4620248904749786E-2</v>
      </c>
      <c r="AD203" s="11">
        <f t="shared" si="103"/>
        <v>1.0504278032293262</v>
      </c>
      <c r="AE203" s="12">
        <f t="shared" si="104"/>
        <v>5.0427803229326162</v>
      </c>
      <c r="AF203" s="25">
        <v>3173.3093250000002</v>
      </c>
      <c r="AG203" s="25">
        <v>0.34</v>
      </c>
      <c r="AH203" s="12">
        <f t="shared" si="86"/>
        <v>4.1571673389912522</v>
      </c>
      <c r="AI203" s="12">
        <f t="shared" si="105"/>
        <v>1.8858635436491689E-2</v>
      </c>
      <c r="AJ203" s="12">
        <f t="shared" si="106"/>
        <v>1.0328455947398518</v>
      </c>
      <c r="AK203" s="12">
        <f t="shared" si="107"/>
        <v>3.2845594739851824</v>
      </c>
    </row>
    <row r="204" spans="1:37" x14ac:dyDescent="0.3">
      <c r="A204">
        <f t="shared" si="87"/>
        <v>202</v>
      </c>
      <c r="B204" s="7">
        <v>43523</v>
      </c>
      <c r="C204" s="40">
        <f>VLOOKUP(B204,'Base NTN-B Princ 2019'!A:B,2,FALSE)*100</f>
        <v>1.41</v>
      </c>
      <c r="D204" s="25">
        <v>3164.925608</v>
      </c>
      <c r="E204" s="25">
        <v>0</v>
      </c>
      <c r="F204" s="26">
        <f t="shared" si="81"/>
        <v>0</v>
      </c>
      <c r="G204" s="26">
        <f t="shared" si="82"/>
        <v>3164.925608</v>
      </c>
      <c r="H204" s="10">
        <f t="shared" si="88"/>
        <v>3.2601975988511001E-2</v>
      </c>
      <c r="I204" s="9">
        <f t="shared" si="89"/>
        <v>1.0503079917562246</v>
      </c>
      <c r="J204" s="10">
        <f t="shared" si="90"/>
        <v>5.0307991756224579</v>
      </c>
      <c r="K204" s="31">
        <f t="shared" si="91"/>
        <v>3164.925608</v>
      </c>
      <c r="L204" s="33">
        <f t="shared" si="92"/>
        <v>3.2601975988511001E-2</v>
      </c>
      <c r="M204" s="32">
        <f t="shared" si="93"/>
        <v>1.0503079917562246</v>
      </c>
      <c r="N204" s="33">
        <f t="shared" si="94"/>
        <v>5.0307991756224579</v>
      </c>
      <c r="O204" s="40">
        <v>1.96</v>
      </c>
      <c r="P204" s="25">
        <v>3161.4628739999998</v>
      </c>
      <c r="Q204" s="25">
        <v>0</v>
      </c>
      <c r="R204" s="26">
        <f t="shared" si="83"/>
        <v>0</v>
      </c>
      <c r="S204" s="26">
        <f t="shared" si="84"/>
        <v>3161.4628739999998</v>
      </c>
      <c r="T204" s="10">
        <f t="shared" si="95"/>
        <v>2.6590964835260245E-2</v>
      </c>
      <c r="U204" s="9">
        <f t="shared" si="96"/>
        <v>1.0491588534686358</v>
      </c>
      <c r="V204" s="10">
        <f t="shared" si="97"/>
        <v>4.9158853468635799</v>
      </c>
      <c r="W204" s="31">
        <f t="shared" si="98"/>
        <v>3161.4628739999998</v>
      </c>
      <c r="X204" s="33">
        <f t="shared" si="99"/>
        <v>2.6590964835260245E-2</v>
      </c>
      <c r="Y204" s="32">
        <f t="shared" si="100"/>
        <v>1.0491588534686358</v>
      </c>
      <c r="Z204" s="33">
        <f t="shared" si="101"/>
        <v>4.9158853468635799</v>
      </c>
      <c r="AA204" s="8">
        <v>6.4</v>
      </c>
      <c r="AB204" s="11">
        <f t="shared" si="85"/>
        <v>1.0506864211690459</v>
      </c>
      <c r="AC204" s="12">
        <f t="shared" si="102"/>
        <v>2.4620248904749786E-2</v>
      </c>
      <c r="AD204" s="11">
        <f t="shared" si="103"/>
        <v>1.0506864211690459</v>
      </c>
      <c r="AE204" s="12">
        <f t="shared" si="104"/>
        <v>5.068642116904587</v>
      </c>
      <c r="AF204" s="25">
        <v>3173.9077670000001</v>
      </c>
      <c r="AG204" s="25">
        <v>0.34</v>
      </c>
      <c r="AH204" s="12">
        <f t="shared" si="86"/>
        <v>4.1571673389912522</v>
      </c>
      <c r="AI204" s="12">
        <f t="shared" si="105"/>
        <v>1.8858609064209553E-2</v>
      </c>
      <c r="AJ204" s="12">
        <f t="shared" si="106"/>
        <v>1.0330403750528008</v>
      </c>
      <c r="AK204" s="12">
        <f t="shared" si="107"/>
        <v>3.3040375052800774</v>
      </c>
    </row>
    <row r="205" spans="1:37" x14ac:dyDescent="0.3">
      <c r="A205">
        <f t="shared" si="87"/>
        <v>203</v>
      </c>
      <c r="B205" s="7">
        <v>43524</v>
      </c>
      <c r="C205" s="40">
        <f>VLOOKUP(B205,'Base NTN-B Princ 2019'!A:B,2,FALSE)*100</f>
        <v>1.24</v>
      </c>
      <c r="D205" s="25">
        <v>3166.7510040000002</v>
      </c>
      <c r="E205" s="25">
        <v>0</v>
      </c>
      <c r="F205" s="26">
        <f t="shared" si="81"/>
        <v>0</v>
      </c>
      <c r="G205" s="26">
        <f t="shared" si="82"/>
        <v>3166.7510040000002</v>
      </c>
      <c r="H205" s="10">
        <f t="shared" si="88"/>
        <v>5.7675794823941473E-2</v>
      </c>
      <c r="I205" s="9">
        <f t="shared" si="89"/>
        <v>1.0509137652385694</v>
      </c>
      <c r="J205" s="10">
        <f t="shared" si="90"/>
        <v>5.0913765238569386</v>
      </c>
      <c r="K205" s="31">
        <f t="shared" si="91"/>
        <v>3166.7510040000002</v>
      </c>
      <c r="L205" s="33">
        <f t="shared" si="92"/>
        <v>5.7675794823941473E-2</v>
      </c>
      <c r="M205" s="32">
        <f t="shared" si="93"/>
        <v>1.0509137652385694</v>
      </c>
      <c r="N205" s="33">
        <f t="shared" si="94"/>
        <v>5.0913765238569386</v>
      </c>
      <c r="O205" s="40">
        <v>1.96</v>
      </c>
      <c r="P205" s="25">
        <v>3162.3035199999999</v>
      </c>
      <c r="Q205" s="25">
        <v>0</v>
      </c>
      <c r="R205" s="26">
        <f t="shared" si="83"/>
        <v>0</v>
      </c>
      <c r="S205" s="26">
        <f t="shared" si="84"/>
        <v>3162.3035199999999</v>
      </c>
      <c r="T205" s="10">
        <f t="shared" si="95"/>
        <v>2.6590411891702637E-2</v>
      </c>
      <c r="U205" s="9">
        <f t="shared" si="96"/>
        <v>1.0494378291291713</v>
      </c>
      <c r="V205" s="10">
        <f t="shared" si="97"/>
        <v>4.9437829129171273</v>
      </c>
      <c r="W205" s="31">
        <f t="shared" si="98"/>
        <v>3162.3035199999999</v>
      </c>
      <c r="X205" s="33">
        <f t="shared" si="99"/>
        <v>2.6590411891702637E-2</v>
      </c>
      <c r="Y205" s="32">
        <f t="shared" si="100"/>
        <v>1.0494378291291713</v>
      </c>
      <c r="Z205" s="33">
        <f t="shared" si="101"/>
        <v>4.9437829129171273</v>
      </c>
      <c r="AA205" s="8">
        <v>6.4</v>
      </c>
      <c r="AB205" s="11">
        <f t="shared" si="85"/>
        <v>1.0509451027811461</v>
      </c>
      <c r="AC205" s="12">
        <f t="shared" si="102"/>
        <v>2.4620248904749786E-2</v>
      </c>
      <c r="AD205" s="11">
        <f t="shared" si="103"/>
        <v>1.0509451027811461</v>
      </c>
      <c r="AE205" s="12">
        <f t="shared" si="104"/>
        <v>5.0945102781146057</v>
      </c>
      <c r="AF205" s="25">
        <v>3174.5063230000001</v>
      </c>
      <c r="AG205" s="25">
        <v>0.34</v>
      </c>
      <c r="AH205" s="12">
        <f t="shared" si="86"/>
        <v>4.1571673389912522</v>
      </c>
      <c r="AI205" s="12">
        <f t="shared" si="105"/>
        <v>1.8858645050223721E-2</v>
      </c>
      <c r="AJ205" s="12">
        <f t="shared" si="106"/>
        <v>1.0332351924703576</v>
      </c>
      <c r="AK205" s="12">
        <f t="shared" si="107"/>
        <v>3.3235192470357555</v>
      </c>
    </row>
    <row r="206" spans="1:37" x14ac:dyDescent="0.3">
      <c r="A206">
        <f t="shared" si="87"/>
        <v>204</v>
      </c>
      <c r="B206" s="7">
        <v>43525</v>
      </c>
      <c r="C206" s="40">
        <f>VLOOKUP(B206,'Base NTN-B Princ 2019'!A:B,2,FALSE)*100</f>
        <v>0.97</v>
      </c>
      <c r="D206" s="25">
        <v>3169.148494</v>
      </c>
      <c r="E206" s="25">
        <v>0</v>
      </c>
      <c r="F206" s="26">
        <f t="shared" si="81"/>
        <v>0</v>
      </c>
      <c r="G206" s="26">
        <f t="shared" si="82"/>
        <v>3169.148494</v>
      </c>
      <c r="H206" s="10">
        <f t="shared" si="88"/>
        <v>7.5708194201928869E-2</v>
      </c>
      <c r="I206" s="9">
        <f t="shared" si="89"/>
        <v>1.0517093930728509</v>
      </c>
      <c r="J206" s="10">
        <f t="shared" si="90"/>
        <v>5.170939307285094</v>
      </c>
      <c r="K206" s="31">
        <f t="shared" si="91"/>
        <v>3169.148494</v>
      </c>
      <c r="L206" s="33">
        <f t="shared" si="92"/>
        <v>7.5708194201928869E-2</v>
      </c>
      <c r="M206" s="32">
        <f t="shared" si="93"/>
        <v>1.0517093930728509</v>
      </c>
      <c r="N206" s="33">
        <f t="shared" si="94"/>
        <v>5.170939307285094</v>
      </c>
      <c r="O206" s="40">
        <v>1.96</v>
      </c>
      <c r="P206" s="25">
        <v>3163.1411950000002</v>
      </c>
      <c r="Q206" s="25">
        <v>0</v>
      </c>
      <c r="R206" s="26">
        <f t="shared" si="83"/>
        <v>0</v>
      </c>
      <c r="S206" s="26">
        <f t="shared" si="84"/>
        <v>3163.1411950000002</v>
      </c>
      <c r="T206" s="10">
        <f t="shared" si="95"/>
        <v>2.648939277025697E-2</v>
      </c>
      <c r="U206" s="9">
        <f t="shared" si="96"/>
        <v>1.049715818837609</v>
      </c>
      <c r="V206" s="10">
        <f t="shared" si="97"/>
        <v>4.9715818837609005</v>
      </c>
      <c r="W206" s="31">
        <f t="shared" si="98"/>
        <v>3163.1411950000002</v>
      </c>
      <c r="X206" s="33">
        <f t="shared" si="99"/>
        <v>2.648939277025697E-2</v>
      </c>
      <c r="Y206" s="32">
        <f t="shared" si="100"/>
        <v>1.049715818837609</v>
      </c>
      <c r="Z206" s="33">
        <f t="shared" si="101"/>
        <v>4.9715818837609005</v>
      </c>
      <c r="AA206" s="8">
        <v>6.4</v>
      </c>
      <c r="AB206" s="11">
        <f t="shared" si="85"/>
        <v>1.0512038480813031</v>
      </c>
      <c r="AC206" s="12">
        <f t="shared" si="102"/>
        <v>2.4620248904749786E-2</v>
      </c>
      <c r="AD206" s="11">
        <f t="shared" si="103"/>
        <v>1.0512038480813031</v>
      </c>
      <c r="AE206" s="12">
        <f t="shared" si="104"/>
        <v>5.1203848081303072</v>
      </c>
      <c r="AF206" s="25">
        <v>3175.1049910000002</v>
      </c>
      <c r="AG206" s="25">
        <v>0.34</v>
      </c>
      <c r="AH206" s="12">
        <f t="shared" si="86"/>
        <v>4.1571673389912522</v>
      </c>
      <c r="AI206" s="12">
        <f t="shared" si="105"/>
        <v>1.8858617343520123E-2</v>
      </c>
      <c r="AJ206" s="12">
        <f t="shared" si="106"/>
        <v>1.0334300463415642</v>
      </c>
      <c r="AK206" s="12">
        <f t="shared" si="107"/>
        <v>3.3430046341564212</v>
      </c>
    </row>
    <row r="207" spans="1:37" x14ac:dyDescent="0.3">
      <c r="A207">
        <f t="shared" si="87"/>
        <v>205</v>
      </c>
      <c r="B207" s="7">
        <v>43530</v>
      </c>
      <c r="C207" s="40">
        <f>VLOOKUP(B207,'Base NTN-B Princ 2019'!A:B,2,FALSE)*100</f>
        <v>0.93</v>
      </c>
      <c r="D207" s="25">
        <v>3170.1081810000001</v>
      </c>
      <c r="E207" s="25">
        <v>0</v>
      </c>
      <c r="F207" s="26">
        <f t="shared" si="81"/>
        <v>0</v>
      </c>
      <c r="G207" s="26">
        <f t="shared" si="82"/>
        <v>3170.1081810000001</v>
      </c>
      <c r="H207" s="10">
        <f t="shared" si="88"/>
        <v>3.0282172066620205E-2</v>
      </c>
      <c r="I207" s="9">
        <f t="shared" si="89"/>
        <v>1.0520278735209021</v>
      </c>
      <c r="J207" s="10">
        <f t="shared" si="90"/>
        <v>5.2027873520902101</v>
      </c>
      <c r="K207" s="31">
        <f t="shared" si="91"/>
        <v>3170.1081810000001</v>
      </c>
      <c r="L207" s="33">
        <f t="shared" si="92"/>
        <v>3.0282172066620205E-2</v>
      </c>
      <c r="M207" s="32">
        <f t="shared" si="93"/>
        <v>1.0520278735209021</v>
      </c>
      <c r="N207" s="33">
        <f t="shared" si="94"/>
        <v>5.2027873520902101</v>
      </c>
      <c r="O207" s="40">
        <v>1.96</v>
      </c>
      <c r="P207" s="25">
        <v>3163.9822490000001</v>
      </c>
      <c r="Q207" s="25">
        <v>0</v>
      </c>
      <c r="R207" s="26">
        <f t="shared" si="83"/>
        <v>0</v>
      </c>
      <c r="S207" s="26">
        <f t="shared" si="84"/>
        <v>3163.9822490000001</v>
      </c>
      <c r="T207" s="10">
        <f t="shared" si="95"/>
        <v>2.6589201940452334E-2</v>
      </c>
      <c r="U207" s="9">
        <f t="shared" si="96"/>
        <v>1.0499949298964806</v>
      </c>
      <c r="V207" s="10">
        <f t="shared" si="97"/>
        <v>4.9994929896480578</v>
      </c>
      <c r="W207" s="31">
        <f t="shared" si="98"/>
        <v>3163.9822490000001</v>
      </c>
      <c r="X207" s="33">
        <f t="shared" si="99"/>
        <v>2.6589201940452334E-2</v>
      </c>
      <c r="Y207" s="32">
        <f t="shared" si="100"/>
        <v>1.0499949298964806</v>
      </c>
      <c r="Z207" s="33">
        <f t="shared" si="101"/>
        <v>4.9994929896480578</v>
      </c>
      <c r="AA207" s="8">
        <v>6.4</v>
      </c>
      <c r="AB207" s="11">
        <f t="shared" si="85"/>
        <v>1.051462657085197</v>
      </c>
      <c r="AC207" s="12">
        <f t="shared" si="102"/>
        <v>2.4620248904749786E-2</v>
      </c>
      <c r="AD207" s="11">
        <f t="shared" si="103"/>
        <v>1.051462657085197</v>
      </c>
      <c r="AE207" s="12">
        <f t="shared" si="104"/>
        <v>5.1462657085197039</v>
      </c>
      <c r="AF207" s="25">
        <v>3175.7037719999998</v>
      </c>
      <c r="AG207" s="25">
        <v>0.34</v>
      </c>
      <c r="AH207" s="12">
        <f t="shared" si="86"/>
        <v>4.1571673389912522</v>
      </c>
      <c r="AI207" s="12">
        <f t="shared" si="105"/>
        <v>1.8858620477013588E-2</v>
      </c>
      <c r="AJ207" s="12">
        <f t="shared" si="106"/>
        <v>1.0336249369918993</v>
      </c>
      <c r="AK207" s="12">
        <f t="shared" si="107"/>
        <v>3.3624936991899279</v>
      </c>
    </row>
    <row r="208" spans="1:37" x14ac:dyDescent="0.3">
      <c r="A208">
        <f t="shared" si="87"/>
        <v>206</v>
      </c>
      <c r="B208" s="7">
        <v>43531</v>
      </c>
      <c r="C208" s="40">
        <f>VLOOKUP(B208,'Base NTN-B Princ 2019'!A:B,2,FALSE)*100</f>
        <v>0.91999999999999993</v>
      </c>
      <c r="D208" s="25">
        <v>3170.880717</v>
      </c>
      <c r="E208" s="25">
        <v>0</v>
      </c>
      <c r="F208" s="26">
        <f t="shared" si="81"/>
        <v>0</v>
      </c>
      <c r="G208" s="26">
        <f t="shared" si="82"/>
        <v>3170.880717</v>
      </c>
      <c r="H208" s="10">
        <f t="shared" si="88"/>
        <v>2.4369389178269252E-2</v>
      </c>
      <c r="I208" s="9">
        <f t="shared" si="89"/>
        <v>1.0522842462876643</v>
      </c>
      <c r="J208" s="10">
        <f t="shared" si="90"/>
        <v>5.228424628766426</v>
      </c>
      <c r="K208" s="31">
        <f t="shared" si="91"/>
        <v>3170.880717</v>
      </c>
      <c r="L208" s="33">
        <f t="shared" si="92"/>
        <v>2.4369389178269252E-2</v>
      </c>
      <c r="M208" s="32">
        <f t="shared" si="93"/>
        <v>1.0522842462876643</v>
      </c>
      <c r="N208" s="33">
        <f t="shared" si="94"/>
        <v>5.228424628766426</v>
      </c>
      <c r="O208" s="40">
        <v>1.96</v>
      </c>
      <c r="P208" s="25">
        <v>3164.8235079999999</v>
      </c>
      <c r="Q208" s="25">
        <v>0</v>
      </c>
      <c r="R208" s="26">
        <f t="shared" si="83"/>
        <v>0</v>
      </c>
      <c r="S208" s="26">
        <f t="shared" si="84"/>
        <v>3164.8235079999999</v>
      </c>
      <c r="T208" s="10">
        <f t="shared" si="95"/>
        <v>2.6588613139844064E-2</v>
      </c>
      <c r="U208" s="9">
        <f t="shared" si="96"/>
        <v>1.0502741089863787</v>
      </c>
      <c r="V208" s="10">
        <f t="shared" si="97"/>
        <v>5.027410898637874</v>
      </c>
      <c r="W208" s="31">
        <f t="shared" si="98"/>
        <v>3164.8235079999999</v>
      </c>
      <c r="X208" s="33">
        <f t="shared" si="99"/>
        <v>2.6588613139844064E-2</v>
      </c>
      <c r="Y208" s="32">
        <f t="shared" si="100"/>
        <v>1.0502741089863787</v>
      </c>
      <c r="Z208" s="33">
        <f t="shared" si="101"/>
        <v>5.027410898637874</v>
      </c>
      <c r="AA208" s="8">
        <v>6.4</v>
      </c>
      <c r="AB208" s="11">
        <f t="shared" si="85"/>
        <v>1.0517215298085119</v>
      </c>
      <c r="AC208" s="12">
        <f t="shared" si="102"/>
        <v>2.4620248904749786E-2</v>
      </c>
      <c r="AD208" s="11">
        <f t="shared" si="103"/>
        <v>1.0517215298085119</v>
      </c>
      <c r="AE208" s="12">
        <f t="shared" si="104"/>
        <v>5.1721529808511857</v>
      </c>
      <c r="AF208" s="25">
        <v>3176.302666</v>
      </c>
      <c r="AG208" s="25">
        <v>0.34</v>
      </c>
      <c r="AH208" s="12">
        <f t="shared" si="86"/>
        <v>4.1571673389912522</v>
      </c>
      <c r="AI208" s="12">
        <f t="shared" si="105"/>
        <v>1.8858622938333625E-2</v>
      </c>
      <c r="AJ208" s="12">
        <f t="shared" si="106"/>
        <v>1.0338198644213632</v>
      </c>
      <c r="AK208" s="12">
        <f t="shared" si="107"/>
        <v>3.3819864421363199</v>
      </c>
    </row>
    <row r="209" spans="1:37" x14ac:dyDescent="0.3">
      <c r="A209">
        <f t="shared" si="87"/>
        <v>207</v>
      </c>
      <c r="B209" s="7">
        <v>43532</v>
      </c>
      <c r="C209" s="40">
        <f>VLOOKUP(B209,'Base NTN-B Princ 2019'!A:B,2,FALSE)*100</f>
        <v>0.93999999999999984</v>
      </c>
      <c r="D209" s="25">
        <v>3171.4787019999999</v>
      </c>
      <c r="E209" s="25">
        <v>0</v>
      </c>
      <c r="F209" s="26">
        <f t="shared" si="81"/>
        <v>0</v>
      </c>
      <c r="G209" s="26">
        <f t="shared" si="82"/>
        <v>3171.4787019999999</v>
      </c>
      <c r="H209" s="10">
        <f t="shared" si="88"/>
        <v>1.8858640654428882E-2</v>
      </c>
      <c r="I209" s="9">
        <f t="shared" si="89"/>
        <v>1.0524826927923348</v>
      </c>
      <c r="J209" s="10">
        <f t="shared" si="90"/>
        <v>5.2482692792334751</v>
      </c>
      <c r="K209" s="31">
        <f t="shared" si="91"/>
        <v>3171.4787019999999</v>
      </c>
      <c r="L209" s="33">
        <f t="shared" si="92"/>
        <v>1.8858640654428882E-2</v>
      </c>
      <c r="M209" s="32">
        <f t="shared" si="93"/>
        <v>1.0524826927923348</v>
      </c>
      <c r="N209" s="33">
        <f t="shared" si="94"/>
        <v>5.2482692792334751</v>
      </c>
      <c r="O209" s="40">
        <v>1.96</v>
      </c>
      <c r="P209" s="25">
        <v>3165.664972</v>
      </c>
      <c r="Q209" s="25">
        <v>0</v>
      </c>
      <c r="R209" s="26">
        <f t="shared" si="83"/>
        <v>0</v>
      </c>
      <c r="S209" s="26">
        <f t="shared" si="84"/>
        <v>3165.664972</v>
      </c>
      <c r="T209" s="10">
        <f t="shared" si="95"/>
        <v>2.6588022929963095E-2</v>
      </c>
      <c r="U209" s="9">
        <f t="shared" si="96"/>
        <v>1.0505533561073035</v>
      </c>
      <c r="V209" s="10">
        <f t="shared" si="97"/>
        <v>5.0553356107303493</v>
      </c>
      <c r="W209" s="31">
        <f t="shared" si="98"/>
        <v>3165.664972</v>
      </c>
      <c r="X209" s="33">
        <f t="shared" si="99"/>
        <v>2.6588022929963095E-2</v>
      </c>
      <c r="Y209" s="32">
        <f t="shared" si="100"/>
        <v>1.0505533561073035</v>
      </c>
      <c r="Z209" s="33">
        <f t="shared" si="101"/>
        <v>5.0553356107303493</v>
      </c>
      <c r="AA209" s="8">
        <v>6.4</v>
      </c>
      <c r="AB209" s="11">
        <f t="shared" si="85"/>
        <v>1.0519804662669356</v>
      </c>
      <c r="AC209" s="12">
        <f t="shared" si="102"/>
        <v>2.4620248904749786E-2</v>
      </c>
      <c r="AD209" s="11">
        <f t="shared" si="103"/>
        <v>1.0519804662669356</v>
      </c>
      <c r="AE209" s="12">
        <f t="shared" si="104"/>
        <v>5.1980466266935643</v>
      </c>
      <c r="AF209" s="25">
        <v>3176.9016740000002</v>
      </c>
      <c r="AG209" s="25">
        <v>0.34</v>
      </c>
      <c r="AH209" s="12">
        <f t="shared" si="86"/>
        <v>4.1571673389912522</v>
      </c>
      <c r="AI209" s="12">
        <f t="shared" si="105"/>
        <v>1.8858656210940516E-2</v>
      </c>
      <c r="AJ209" s="12">
        <f t="shared" si="106"/>
        <v>1.0340148289554347</v>
      </c>
      <c r="AK209" s="12">
        <f t="shared" si="107"/>
        <v>3.4014828955434728</v>
      </c>
    </row>
    <row r="210" spans="1:37" x14ac:dyDescent="0.3">
      <c r="A210">
        <f t="shared" si="87"/>
        <v>208</v>
      </c>
      <c r="B210" s="7">
        <v>43535</v>
      </c>
      <c r="C210" s="40">
        <f>VLOOKUP(B210,'Base NTN-B Princ 2019'!A:B,2,FALSE)*100</f>
        <v>0.95</v>
      </c>
      <c r="D210" s="25">
        <v>3172.1403500000001</v>
      </c>
      <c r="E210" s="25">
        <v>0</v>
      </c>
      <c r="F210" s="26">
        <f t="shared" si="81"/>
        <v>0</v>
      </c>
      <c r="G210" s="26">
        <f t="shared" si="82"/>
        <v>3172.1403500000001</v>
      </c>
      <c r="H210" s="10">
        <f t="shared" si="88"/>
        <v>2.0862445003433372E-2</v>
      </c>
      <c r="I210" s="9">
        <f t="shared" si="89"/>
        <v>1.0527022664152892</v>
      </c>
      <c r="J210" s="10">
        <f t="shared" si="90"/>
        <v>5.270226641528919</v>
      </c>
      <c r="K210" s="31">
        <f t="shared" si="91"/>
        <v>3172.1403500000001</v>
      </c>
      <c r="L210" s="33">
        <f t="shared" si="92"/>
        <v>2.0862445003433372E-2</v>
      </c>
      <c r="M210" s="32">
        <f t="shared" si="93"/>
        <v>1.0527022664152892</v>
      </c>
      <c r="N210" s="33">
        <f t="shared" si="94"/>
        <v>5.270226641528919</v>
      </c>
      <c r="O210" s="40">
        <v>1.96</v>
      </c>
      <c r="P210" s="25">
        <v>3166.503463</v>
      </c>
      <c r="Q210" s="25">
        <v>0</v>
      </c>
      <c r="R210" s="26">
        <f t="shared" si="83"/>
        <v>0</v>
      </c>
      <c r="S210" s="26">
        <f t="shared" si="84"/>
        <v>3166.503463</v>
      </c>
      <c r="T210" s="10">
        <f t="shared" si="95"/>
        <v>2.6487041661593658E-2</v>
      </c>
      <c r="U210" s="9">
        <f t="shared" si="96"/>
        <v>1.050831616612413</v>
      </c>
      <c r="V210" s="10">
        <f t="shared" si="97"/>
        <v>5.0831616612412978</v>
      </c>
      <c r="W210" s="31">
        <f t="shared" si="98"/>
        <v>3166.503463</v>
      </c>
      <c r="X210" s="33">
        <f t="shared" si="99"/>
        <v>2.6487041661593658E-2</v>
      </c>
      <c r="Y210" s="32">
        <f t="shared" si="100"/>
        <v>1.050831616612413</v>
      </c>
      <c r="Z210" s="33">
        <f t="shared" si="101"/>
        <v>5.0831616612412978</v>
      </c>
      <c r="AA210" s="8">
        <v>6.4</v>
      </c>
      <c r="AB210" s="11">
        <f t="shared" si="85"/>
        <v>1.0522394664761598</v>
      </c>
      <c r="AC210" s="12">
        <f t="shared" si="102"/>
        <v>2.4620248904749786E-2</v>
      </c>
      <c r="AD210" s="11">
        <f t="shared" si="103"/>
        <v>1.0522394664761598</v>
      </c>
      <c r="AE210" s="12">
        <f t="shared" si="104"/>
        <v>5.2239466476159846</v>
      </c>
      <c r="AF210" s="25">
        <v>3177.500794</v>
      </c>
      <c r="AG210" s="25">
        <v>0.34</v>
      </c>
      <c r="AH210" s="12">
        <f t="shared" si="86"/>
        <v>4.1571673389912522</v>
      </c>
      <c r="AI210" s="12">
        <f t="shared" si="105"/>
        <v>1.8858625839857091E-2</v>
      </c>
      <c r="AJ210" s="12">
        <f t="shared" si="106"/>
        <v>1.0342098299431561</v>
      </c>
      <c r="AK210" s="12">
        <f t="shared" si="107"/>
        <v>3.4209829943156134</v>
      </c>
    </row>
    <row r="211" spans="1:37" x14ac:dyDescent="0.3">
      <c r="A211">
        <f t="shared" si="87"/>
        <v>209</v>
      </c>
      <c r="B211" s="7">
        <v>43536</v>
      </c>
      <c r="C211" s="40">
        <f>VLOOKUP(B211,'Base NTN-B Princ 2019'!A:B,2,FALSE)*100</f>
        <v>0.93999999999999984</v>
      </c>
      <c r="D211" s="25">
        <v>3175.2801899999999</v>
      </c>
      <c r="E211" s="25">
        <v>0</v>
      </c>
      <c r="F211" s="26">
        <f t="shared" si="81"/>
        <v>0</v>
      </c>
      <c r="G211" s="26">
        <f t="shared" si="82"/>
        <v>3175.2801899999999</v>
      </c>
      <c r="H211" s="10">
        <f t="shared" si="88"/>
        <v>9.8981749026316734E-2</v>
      </c>
      <c r="I211" s="9">
        <f t="shared" si="89"/>
        <v>1.0537442495306266</v>
      </c>
      <c r="J211" s="10">
        <f t="shared" si="90"/>
        <v>5.374424953062662</v>
      </c>
      <c r="K211" s="31">
        <f t="shared" si="91"/>
        <v>3175.2801899999999</v>
      </c>
      <c r="L211" s="33">
        <f t="shared" si="92"/>
        <v>9.8981749026316734E-2</v>
      </c>
      <c r="M211" s="32">
        <f t="shared" si="93"/>
        <v>1.0537442495306266</v>
      </c>
      <c r="N211" s="33">
        <f t="shared" si="94"/>
        <v>5.374424953062662</v>
      </c>
      <c r="O211" s="40">
        <v>1.96</v>
      </c>
      <c r="P211" s="25">
        <v>3169.7111799999998</v>
      </c>
      <c r="Q211" s="25">
        <v>0</v>
      </c>
      <c r="R211" s="26">
        <f t="shared" si="83"/>
        <v>0</v>
      </c>
      <c r="S211" s="26">
        <f t="shared" si="84"/>
        <v>3169.7111799999998</v>
      </c>
      <c r="T211" s="10">
        <f t="shared" si="95"/>
        <v>0.10130154719492079</v>
      </c>
      <c r="U211" s="9">
        <f t="shared" si="96"/>
        <v>1.0518961252984547</v>
      </c>
      <c r="V211" s="10">
        <f t="shared" si="97"/>
        <v>5.1896125298454665</v>
      </c>
      <c r="W211" s="31">
        <f t="shared" si="98"/>
        <v>3169.7111799999998</v>
      </c>
      <c r="X211" s="33">
        <f t="shared" si="99"/>
        <v>0.10130154719492079</v>
      </c>
      <c r="Y211" s="32">
        <f t="shared" si="100"/>
        <v>1.0518961252984547</v>
      </c>
      <c r="Z211" s="33">
        <f t="shared" si="101"/>
        <v>5.1896125298454665</v>
      </c>
      <c r="AA211" s="8">
        <v>6.4</v>
      </c>
      <c r="AB211" s="11">
        <f t="shared" si="85"/>
        <v>1.0524985304518804</v>
      </c>
      <c r="AC211" s="12">
        <f t="shared" si="102"/>
        <v>2.4620248904749786E-2</v>
      </c>
      <c r="AD211" s="11">
        <f t="shared" si="103"/>
        <v>1.0524985304518804</v>
      </c>
      <c r="AE211" s="12">
        <f t="shared" si="104"/>
        <v>5.2498530451880354</v>
      </c>
      <c r="AF211" s="25">
        <v>3180.4739039999999</v>
      </c>
      <c r="AG211" s="25">
        <v>0.43</v>
      </c>
      <c r="AH211" s="12">
        <f t="shared" si="86"/>
        <v>5.283800194081878</v>
      </c>
      <c r="AI211" s="12">
        <f t="shared" si="105"/>
        <v>9.3567561198226734E-2</v>
      </c>
      <c r="AJ211" s="12">
        <f t="shared" si="106"/>
        <v>1.0351775148587063</v>
      </c>
      <c r="AK211" s="12">
        <f t="shared" si="107"/>
        <v>3.5177514858706349</v>
      </c>
    </row>
    <row r="212" spans="1:37" x14ac:dyDescent="0.3">
      <c r="A212">
        <f t="shared" si="87"/>
        <v>210</v>
      </c>
      <c r="B212" s="7">
        <v>43537</v>
      </c>
      <c r="C212" s="40">
        <f>VLOOKUP(B212,'Base NTN-B Princ 2019'!A:B,2,FALSE)*100</f>
        <v>0.93999999999999984</v>
      </c>
      <c r="D212" s="25">
        <v>3176.154802</v>
      </c>
      <c r="E212" s="25">
        <v>0</v>
      </c>
      <c r="F212" s="26">
        <f t="shared" si="81"/>
        <v>0</v>
      </c>
      <c r="G212" s="26">
        <f t="shared" si="82"/>
        <v>3176.154802</v>
      </c>
      <c r="H212" s="10">
        <f t="shared" si="88"/>
        <v>2.75444038845718E-2</v>
      </c>
      <c r="I212" s="9">
        <f t="shared" si="89"/>
        <v>1.0540344971026279</v>
      </c>
      <c r="J212" s="10">
        <f t="shared" si="90"/>
        <v>5.4034497102627865</v>
      </c>
      <c r="K212" s="31">
        <f t="shared" si="91"/>
        <v>3176.154802</v>
      </c>
      <c r="L212" s="33">
        <f t="shared" si="92"/>
        <v>2.75444038845718E-2</v>
      </c>
      <c r="M212" s="32">
        <f t="shared" si="93"/>
        <v>1.0540344971026279</v>
      </c>
      <c r="N212" s="33">
        <f t="shared" si="94"/>
        <v>5.4034497102627865</v>
      </c>
      <c r="O212" s="40">
        <v>1.96</v>
      </c>
      <c r="P212" s="25">
        <v>3170.711714</v>
      </c>
      <c r="Q212" s="25">
        <v>0</v>
      </c>
      <c r="R212" s="26">
        <f t="shared" si="83"/>
        <v>0</v>
      </c>
      <c r="S212" s="26">
        <f t="shared" si="84"/>
        <v>3170.711714</v>
      </c>
      <c r="T212" s="10">
        <f t="shared" si="95"/>
        <v>3.1565462693050605E-2</v>
      </c>
      <c r="U212" s="9">
        <f t="shared" si="96"/>
        <v>1.0522281611774553</v>
      </c>
      <c r="V212" s="10">
        <f t="shared" si="97"/>
        <v>5.2228161177455323</v>
      </c>
      <c r="W212" s="31">
        <f t="shared" si="98"/>
        <v>3170.711714</v>
      </c>
      <c r="X212" s="33">
        <f t="shared" si="99"/>
        <v>3.1565462693050605E-2</v>
      </c>
      <c r="Y212" s="32">
        <f t="shared" si="100"/>
        <v>1.0522281611774553</v>
      </c>
      <c r="Z212" s="33">
        <f t="shared" si="101"/>
        <v>5.2228161177455323</v>
      </c>
      <c r="AA212" s="8">
        <v>6.4</v>
      </c>
      <c r="AB212" s="11">
        <f t="shared" si="85"/>
        <v>1.0527576582097964</v>
      </c>
      <c r="AC212" s="12">
        <f t="shared" si="102"/>
        <v>2.4620248904749786E-2</v>
      </c>
      <c r="AD212" s="11">
        <f t="shared" si="103"/>
        <v>1.0527576582097964</v>
      </c>
      <c r="AE212" s="12">
        <f t="shared" si="104"/>
        <v>5.2757658209796388</v>
      </c>
      <c r="AF212" s="25">
        <v>3181.2320490000002</v>
      </c>
      <c r="AG212" s="25">
        <v>0.43</v>
      </c>
      <c r="AH212" s="12">
        <f t="shared" si="86"/>
        <v>5.283800194081878</v>
      </c>
      <c r="AI212" s="12">
        <f t="shared" si="105"/>
        <v>2.3837485320865603E-2</v>
      </c>
      <c r="AJ212" s="12">
        <f t="shared" si="106"/>
        <v>1.0354242751468556</v>
      </c>
      <c r="AK212" s="12">
        <f t="shared" si="107"/>
        <v>3.5424275146855644</v>
      </c>
    </row>
    <row r="213" spans="1:37" x14ac:dyDescent="0.3">
      <c r="A213">
        <f t="shared" si="87"/>
        <v>211</v>
      </c>
      <c r="B213" s="7">
        <v>43538</v>
      </c>
      <c r="C213" s="40">
        <f>VLOOKUP(B213,'Base NTN-B Princ 2019'!A:B,2,FALSE)*100</f>
        <v>0.8</v>
      </c>
      <c r="D213" s="25">
        <v>3177.7646909999999</v>
      </c>
      <c r="E213" s="25">
        <v>0</v>
      </c>
      <c r="F213" s="26">
        <f t="shared" si="81"/>
        <v>0</v>
      </c>
      <c r="G213" s="26">
        <f t="shared" si="82"/>
        <v>3177.7646909999999</v>
      </c>
      <c r="H213" s="10">
        <f t="shared" si="88"/>
        <v>5.0686729720661461E-2</v>
      </c>
      <c r="I213" s="9">
        <f t="shared" si="89"/>
        <v>1.0545687527193368</v>
      </c>
      <c r="J213" s="10">
        <f t="shared" si="90"/>
        <v>5.456875271933681</v>
      </c>
      <c r="K213" s="31">
        <f t="shared" si="91"/>
        <v>3177.7646909999999</v>
      </c>
      <c r="L213" s="33">
        <f t="shared" si="92"/>
        <v>5.0686729720661461E-2</v>
      </c>
      <c r="M213" s="32">
        <f t="shared" si="93"/>
        <v>1.0545687527193368</v>
      </c>
      <c r="N213" s="33">
        <f t="shared" si="94"/>
        <v>5.456875271933681</v>
      </c>
      <c r="O213" s="40">
        <v>1.96</v>
      </c>
      <c r="P213" s="25">
        <v>3171.7125460000002</v>
      </c>
      <c r="Q213" s="25">
        <v>0</v>
      </c>
      <c r="R213" s="26">
        <f t="shared" si="83"/>
        <v>0</v>
      </c>
      <c r="S213" s="26">
        <f t="shared" si="84"/>
        <v>3171.7125460000002</v>
      </c>
      <c r="T213" s="10">
        <f t="shared" si="95"/>
        <v>3.1564900573610721E-2</v>
      </c>
      <c r="U213" s="9">
        <f t="shared" si="96"/>
        <v>1.0525602959503386</v>
      </c>
      <c r="V213" s="10">
        <f t="shared" si="97"/>
        <v>5.256029595033862</v>
      </c>
      <c r="W213" s="31">
        <f t="shared" si="98"/>
        <v>3171.7125460000002</v>
      </c>
      <c r="X213" s="33">
        <f t="shared" si="99"/>
        <v>3.1564900573610721E-2</v>
      </c>
      <c r="Y213" s="32">
        <f t="shared" si="100"/>
        <v>1.0525602959503386</v>
      </c>
      <c r="Z213" s="33">
        <f t="shared" si="101"/>
        <v>5.256029595033862</v>
      </c>
      <c r="AA213" s="8">
        <v>6.4</v>
      </c>
      <c r="AB213" s="11">
        <f t="shared" si="85"/>
        <v>1.0530168497656114</v>
      </c>
      <c r="AC213" s="12">
        <f t="shared" si="102"/>
        <v>2.4620248904749786E-2</v>
      </c>
      <c r="AD213" s="11">
        <f t="shared" si="103"/>
        <v>1.0530168497656114</v>
      </c>
      <c r="AE213" s="12">
        <f t="shared" si="104"/>
        <v>5.3016849765611385</v>
      </c>
      <c r="AF213" s="25">
        <v>3181.9903749999999</v>
      </c>
      <c r="AG213" s="25">
        <v>0.43</v>
      </c>
      <c r="AH213" s="12">
        <f t="shared" si="86"/>
        <v>5.283800194081878</v>
      </c>
      <c r="AI213" s="12">
        <f t="shared" si="105"/>
        <v>2.3837494037515228E-2</v>
      </c>
      <c r="AJ213" s="12">
        <f t="shared" si="106"/>
        <v>1.0356710943467067</v>
      </c>
      <c r="AK213" s="12">
        <f t="shared" si="107"/>
        <v>3.5671094346706678</v>
      </c>
    </row>
    <row r="214" spans="1:37" x14ac:dyDescent="0.3">
      <c r="A214">
        <f t="shared" si="87"/>
        <v>212</v>
      </c>
      <c r="B214" s="7">
        <v>43539</v>
      </c>
      <c r="C214" s="40">
        <f>VLOOKUP(B214,'Base NTN-B Princ 2019'!A:B,2,FALSE)*100</f>
        <v>0.75</v>
      </c>
      <c r="D214" s="25">
        <v>3178.8818419999998</v>
      </c>
      <c r="E214" s="25">
        <v>0</v>
      </c>
      <c r="F214" s="26">
        <f t="shared" si="81"/>
        <v>0</v>
      </c>
      <c r="G214" s="26">
        <f t="shared" si="82"/>
        <v>3178.8818419999998</v>
      </c>
      <c r="H214" s="10">
        <f t="shared" si="88"/>
        <v>3.5155246175522237E-2</v>
      </c>
      <c r="I214" s="9">
        <f t="shared" si="89"/>
        <v>1.0549394889604455</v>
      </c>
      <c r="J214" s="10">
        <f t="shared" si="90"/>
        <v>5.4939488960445537</v>
      </c>
      <c r="K214" s="31">
        <f t="shared" si="91"/>
        <v>3178.8818419999998</v>
      </c>
      <c r="L214" s="33">
        <f t="shared" si="92"/>
        <v>3.5155246175522237E-2</v>
      </c>
      <c r="M214" s="32">
        <f t="shared" si="93"/>
        <v>1.0549394889604455</v>
      </c>
      <c r="N214" s="33">
        <f t="shared" si="94"/>
        <v>5.4939488960445537</v>
      </c>
      <c r="O214" s="40">
        <v>1.96</v>
      </c>
      <c r="P214" s="25">
        <v>3172.7104920000002</v>
      </c>
      <c r="Q214" s="25">
        <v>0</v>
      </c>
      <c r="R214" s="26">
        <f t="shared" si="83"/>
        <v>0</v>
      </c>
      <c r="S214" s="26">
        <f t="shared" si="84"/>
        <v>3172.7104920000002</v>
      </c>
      <c r="T214" s="10">
        <f t="shared" si="95"/>
        <v>3.1463948435628275E-2</v>
      </c>
      <c r="U214" s="9">
        <f t="shared" si="96"/>
        <v>1.0528914729791103</v>
      </c>
      <c r="V214" s="10">
        <f t="shared" si="97"/>
        <v>5.2891472979110343</v>
      </c>
      <c r="W214" s="31">
        <f t="shared" si="98"/>
        <v>3172.7104920000002</v>
      </c>
      <c r="X214" s="33">
        <f t="shared" si="99"/>
        <v>3.1463948435628275E-2</v>
      </c>
      <c r="Y214" s="32">
        <f t="shared" si="100"/>
        <v>1.0528914729791103</v>
      </c>
      <c r="Z214" s="33">
        <f t="shared" si="101"/>
        <v>5.2891472979110343</v>
      </c>
      <c r="AA214" s="8">
        <v>6.4</v>
      </c>
      <c r="AB214" s="11">
        <f t="shared" si="85"/>
        <v>1.0532761051350326</v>
      </c>
      <c r="AC214" s="12">
        <f t="shared" si="102"/>
        <v>2.4620248904749786E-2</v>
      </c>
      <c r="AD214" s="11">
        <f t="shared" si="103"/>
        <v>1.0532761051350326</v>
      </c>
      <c r="AE214" s="12">
        <f t="shared" si="104"/>
        <v>5.3276105135032559</v>
      </c>
      <c r="AF214" s="25">
        <v>3182.7488819999999</v>
      </c>
      <c r="AG214" s="25">
        <v>0.43</v>
      </c>
      <c r="AH214" s="12">
        <f t="shared" si="86"/>
        <v>5.283800194081878</v>
      </c>
      <c r="AI214" s="12">
        <f t="shared" si="105"/>
        <v>2.3837501394075034E-2</v>
      </c>
      <c r="AJ214" s="12">
        <f t="shared" si="106"/>
        <v>1.0359179724582597</v>
      </c>
      <c r="AK214" s="12">
        <f t="shared" si="107"/>
        <v>3.5917972458259673</v>
      </c>
    </row>
    <row r="215" spans="1:37" x14ac:dyDescent="0.3">
      <c r="A215">
        <f t="shared" si="87"/>
        <v>213</v>
      </c>
      <c r="B215" s="7">
        <v>43542</v>
      </c>
      <c r="C215" s="40">
        <f>VLOOKUP(B215,'Base NTN-B Princ 2019'!A:B,2,FALSE)*100</f>
        <v>0.68</v>
      </c>
      <c r="D215" s="25">
        <v>3180.0342190000001</v>
      </c>
      <c r="E215" s="25">
        <v>0</v>
      </c>
      <c r="F215" s="26">
        <f t="shared" si="81"/>
        <v>0</v>
      </c>
      <c r="G215" s="26">
        <f t="shared" si="82"/>
        <v>3180.0342190000001</v>
      </c>
      <c r="H215" s="10">
        <f t="shared" si="88"/>
        <v>3.6251017095856319E-2</v>
      </c>
      <c r="I215" s="9">
        <f t="shared" si="89"/>
        <v>1.0553219152549396</v>
      </c>
      <c r="J215" s="10">
        <f t="shared" si="90"/>
        <v>5.5321915254939569</v>
      </c>
      <c r="K215" s="31">
        <f t="shared" si="91"/>
        <v>3180.0342190000001</v>
      </c>
      <c r="L215" s="33">
        <f t="shared" si="92"/>
        <v>3.6251017095856319E-2</v>
      </c>
      <c r="M215" s="32">
        <f t="shared" si="93"/>
        <v>1.0553219152549396</v>
      </c>
      <c r="N215" s="33">
        <f t="shared" si="94"/>
        <v>5.5321915254939569</v>
      </c>
      <c r="O215" s="40">
        <v>1.96</v>
      </c>
      <c r="P215" s="25">
        <v>3173.6641159999999</v>
      </c>
      <c r="Q215" s="25">
        <v>0</v>
      </c>
      <c r="R215" s="26">
        <f t="shared" si="83"/>
        <v>0</v>
      </c>
      <c r="S215" s="26">
        <f t="shared" si="84"/>
        <v>3173.6641159999999</v>
      </c>
      <c r="T215" s="10">
        <f t="shared" si="95"/>
        <v>3.0057075878953121E-2</v>
      </c>
      <c r="U215" s="9">
        <f t="shared" si="96"/>
        <v>1.0532079413680666</v>
      </c>
      <c r="V215" s="10">
        <f t="shared" si="97"/>
        <v>5.3207941368066614</v>
      </c>
      <c r="W215" s="31">
        <f t="shared" si="98"/>
        <v>3173.6641159999999</v>
      </c>
      <c r="X215" s="33">
        <f t="shared" si="99"/>
        <v>3.0057075878953121E-2</v>
      </c>
      <c r="Y215" s="32">
        <f t="shared" si="100"/>
        <v>1.0532079413680666</v>
      </c>
      <c r="Z215" s="33">
        <f t="shared" si="101"/>
        <v>5.3207941368066614</v>
      </c>
      <c r="AA215" s="8">
        <v>6.4</v>
      </c>
      <c r="AB215" s="11">
        <f t="shared" si="85"/>
        <v>1.0535354243337711</v>
      </c>
      <c r="AC215" s="12">
        <f t="shared" si="102"/>
        <v>2.4620248904749786E-2</v>
      </c>
      <c r="AD215" s="11">
        <f t="shared" si="103"/>
        <v>1.0535354243337711</v>
      </c>
      <c r="AE215" s="12">
        <f t="shared" si="104"/>
        <v>5.353542433377112</v>
      </c>
      <c r="AF215" s="25">
        <v>3183.4596219999999</v>
      </c>
      <c r="AG215" s="25">
        <v>0.47</v>
      </c>
      <c r="AH215" s="12">
        <f t="shared" si="86"/>
        <v>5.7881024430622041</v>
      </c>
      <c r="AI215" s="12">
        <f t="shared" si="105"/>
        <v>2.2331010907561399E-2</v>
      </c>
      <c r="AJ215" s="12">
        <f t="shared" si="106"/>
        <v>1.0361493034136826</v>
      </c>
      <c r="AK215" s="12">
        <f t="shared" si="107"/>
        <v>3.614930341368261</v>
      </c>
    </row>
    <row r="216" spans="1:37" x14ac:dyDescent="0.3">
      <c r="A216">
        <f t="shared" si="87"/>
        <v>214</v>
      </c>
      <c r="B216" s="7">
        <v>43543</v>
      </c>
      <c r="C216" s="40">
        <f>VLOOKUP(B216,'Base NTN-B Princ 2019'!A:B,2,FALSE)*100</f>
        <v>0.63</v>
      </c>
      <c r="D216" s="25">
        <v>3181.0755060000001</v>
      </c>
      <c r="E216" s="25">
        <v>0</v>
      </c>
      <c r="F216" s="26">
        <f t="shared" si="81"/>
        <v>0</v>
      </c>
      <c r="G216" s="26">
        <f t="shared" si="82"/>
        <v>3181.0755060000001</v>
      </c>
      <c r="H216" s="10">
        <f t="shared" si="88"/>
        <v>3.274452186012855E-2</v>
      </c>
      <c r="I216" s="9">
        <f t="shared" si="89"/>
        <v>1.0556674753701749</v>
      </c>
      <c r="J216" s="10">
        <f t="shared" si="90"/>
        <v>5.5667475370174913</v>
      </c>
      <c r="K216" s="31">
        <f t="shared" si="91"/>
        <v>3181.0755060000001</v>
      </c>
      <c r="L216" s="33">
        <f t="shared" si="92"/>
        <v>3.274452186012855E-2</v>
      </c>
      <c r="M216" s="32">
        <f t="shared" si="93"/>
        <v>1.0556674753701749</v>
      </c>
      <c r="N216" s="33">
        <f t="shared" si="94"/>
        <v>5.5667475370174913</v>
      </c>
      <c r="O216" s="40">
        <v>1.96</v>
      </c>
      <c r="P216" s="25">
        <v>3174.6180079999999</v>
      </c>
      <c r="Q216" s="25">
        <v>0</v>
      </c>
      <c r="R216" s="26">
        <f t="shared" si="83"/>
        <v>0</v>
      </c>
      <c r="S216" s="26">
        <f t="shared" si="84"/>
        <v>3174.6180079999999</v>
      </c>
      <c r="T216" s="10">
        <f t="shared" si="95"/>
        <v>3.005648881337919E-2</v>
      </c>
      <c r="U216" s="9">
        <f t="shared" si="96"/>
        <v>1.0535244986951455</v>
      </c>
      <c r="V216" s="10">
        <f t="shared" si="97"/>
        <v>5.3524498695145528</v>
      </c>
      <c r="W216" s="31">
        <f t="shared" si="98"/>
        <v>3174.6180079999999</v>
      </c>
      <c r="X216" s="33">
        <f t="shared" si="99"/>
        <v>3.005648881337919E-2</v>
      </c>
      <c r="Y216" s="32">
        <f t="shared" si="100"/>
        <v>1.0535244986951455</v>
      </c>
      <c r="Z216" s="33">
        <f t="shared" si="101"/>
        <v>5.3524498695145528</v>
      </c>
      <c r="AA216" s="8">
        <v>6.4</v>
      </c>
      <c r="AB216" s="11">
        <f t="shared" si="85"/>
        <v>1.0537948073775418</v>
      </c>
      <c r="AC216" s="12">
        <f t="shared" si="102"/>
        <v>2.4620248904749786E-2</v>
      </c>
      <c r="AD216" s="11">
        <f t="shared" si="103"/>
        <v>1.0537948073775418</v>
      </c>
      <c r="AE216" s="12">
        <f t="shared" si="104"/>
        <v>5.3794807377541831</v>
      </c>
      <c r="AF216" s="25">
        <v>3184.1705200000001</v>
      </c>
      <c r="AG216" s="25">
        <v>0.47</v>
      </c>
      <c r="AH216" s="12">
        <f t="shared" si="86"/>
        <v>5.7881024430622041</v>
      </c>
      <c r="AI216" s="12">
        <f t="shared" si="105"/>
        <v>2.2330988434315913E-2</v>
      </c>
      <c r="AJ216" s="12">
        <f t="shared" si="106"/>
        <v>1.0363806857947901</v>
      </c>
      <c r="AK216" s="12">
        <f t="shared" si="107"/>
        <v>3.6380685794790146</v>
      </c>
    </row>
    <row r="217" spans="1:37" x14ac:dyDescent="0.3">
      <c r="A217">
        <f t="shared" si="87"/>
        <v>215</v>
      </c>
      <c r="B217" s="7">
        <v>43544</v>
      </c>
      <c r="C217" s="40">
        <f>VLOOKUP(B217,'Base NTN-B Princ 2019'!A:B,2,FALSE)*100</f>
        <v>0.45999999999999996</v>
      </c>
      <c r="D217" s="25">
        <v>3182.677639</v>
      </c>
      <c r="E217" s="25">
        <v>0</v>
      </c>
      <c r="F217" s="26">
        <f t="shared" si="81"/>
        <v>0</v>
      </c>
      <c r="G217" s="26">
        <f t="shared" si="82"/>
        <v>3182.677639</v>
      </c>
      <c r="H217" s="10">
        <f t="shared" si="88"/>
        <v>5.0364507129052605E-2</v>
      </c>
      <c r="I217" s="9">
        <f t="shared" si="89"/>
        <v>1.0561991570910667</v>
      </c>
      <c r="J217" s="10">
        <f t="shared" si="90"/>
        <v>5.6199157091066709</v>
      </c>
      <c r="K217" s="31">
        <f t="shared" si="91"/>
        <v>3182.677639</v>
      </c>
      <c r="L217" s="33">
        <f t="shared" si="92"/>
        <v>5.0364507129052605E-2</v>
      </c>
      <c r="M217" s="32">
        <f t="shared" si="93"/>
        <v>1.0561991570910667</v>
      </c>
      <c r="N217" s="33">
        <f t="shared" si="94"/>
        <v>5.6199157091066709</v>
      </c>
      <c r="O217" s="40">
        <v>1.96</v>
      </c>
      <c r="P217" s="25">
        <v>3175.572169</v>
      </c>
      <c r="Q217" s="25">
        <v>0</v>
      </c>
      <c r="R217" s="26">
        <f t="shared" si="83"/>
        <v>0</v>
      </c>
      <c r="S217" s="26">
        <f t="shared" si="84"/>
        <v>3175.572169</v>
      </c>
      <c r="T217" s="10">
        <f t="shared" si="95"/>
        <v>3.0055931063066588E-2</v>
      </c>
      <c r="U217" s="9">
        <f t="shared" si="96"/>
        <v>1.0538411452922058</v>
      </c>
      <c r="V217" s="10">
        <f t="shared" si="97"/>
        <v>5.384114529220585</v>
      </c>
      <c r="W217" s="31">
        <f t="shared" si="98"/>
        <v>3175.572169</v>
      </c>
      <c r="X217" s="33">
        <f t="shared" si="99"/>
        <v>3.0055931063066588E-2</v>
      </c>
      <c r="Y217" s="32">
        <f t="shared" si="100"/>
        <v>1.0538411452922058</v>
      </c>
      <c r="Z217" s="33">
        <f t="shared" si="101"/>
        <v>5.384114529220585</v>
      </c>
      <c r="AA217" s="8">
        <v>6.4</v>
      </c>
      <c r="AB217" s="11">
        <f t="shared" si="85"/>
        <v>1.0540542542820635</v>
      </c>
      <c r="AC217" s="12">
        <f t="shared" si="102"/>
        <v>2.4620248904749786E-2</v>
      </c>
      <c r="AD217" s="11">
        <f t="shared" si="103"/>
        <v>1.0540542542820635</v>
      </c>
      <c r="AE217" s="12">
        <f t="shared" si="104"/>
        <v>5.4054254282063452</v>
      </c>
      <c r="AF217" s="25">
        <v>3184.881578</v>
      </c>
      <c r="AG217" s="25">
        <v>0.47</v>
      </c>
      <c r="AH217" s="12">
        <f t="shared" si="86"/>
        <v>5.7881024430622041</v>
      </c>
      <c r="AI217" s="12">
        <f t="shared" si="105"/>
        <v>2.2331027673727633E-2</v>
      </c>
      <c r="AJ217" s="12">
        <f t="shared" si="106"/>
        <v>1.0366121202525402</v>
      </c>
      <c r="AK217" s="12">
        <f t="shared" si="107"/>
        <v>3.6612120252540237</v>
      </c>
    </row>
    <row r="218" spans="1:37" x14ac:dyDescent="0.3">
      <c r="A218">
        <f t="shared" si="87"/>
        <v>216</v>
      </c>
      <c r="B218" s="7">
        <v>43545</v>
      </c>
      <c r="C218" s="40">
        <f>VLOOKUP(B218,'Base NTN-B Princ 2019'!A:B,2,FALSE)*100</f>
        <v>0.4</v>
      </c>
      <c r="D218" s="25">
        <v>3183.726036</v>
      </c>
      <c r="E218" s="25">
        <v>0</v>
      </c>
      <c r="F218" s="26">
        <f t="shared" si="81"/>
        <v>0</v>
      </c>
      <c r="G218" s="26">
        <f t="shared" si="82"/>
        <v>3183.726036</v>
      </c>
      <c r="H218" s="10">
        <f t="shared" si="88"/>
        <v>3.2940722213048446E-2</v>
      </c>
      <c r="I218" s="9">
        <f t="shared" si="89"/>
        <v>1.0565470767214207</v>
      </c>
      <c r="J218" s="10">
        <f t="shared" si="90"/>
        <v>5.6547076721420675</v>
      </c>
      <c r="K218" s="31">
        <f t="shared" si="91"/>
        <v>3183.726036</v>
      </c>
      <c r="L218" s="33">
        <f t="shared" si="92"/>
        <v>3.2940722213048446E-2</v>
      </c>
      <c r="M218" s="32">
        <f t="shared" si="93"/>
        <v>1.0565470767214207</v>
      </c>
      <c r="N218" s="33">
        <f t="shared" si="94"/>
        <v>5.6547076721420675</v>
      </c>
      <c r="O218" s="40">
        <v>1.96</v>
      </c>
      <c r="P218" s="25">
        <v>3176.5265960000002</v>
      </c>
      <c r="Q218" s="25">
        <v>0</v>
      </c>
      <c r="R218" s="26">
        <f t="shared" si="83"/>
        <v>0</v>
      </c>
      <c r="S218" s="26">
        <f t="shared" si="84"/>
        <v>3176.5265960000002</v>
      </c>
      <c r="T218" s="10">
        <f t="shared" si="95"/>
        <v>3.005527663069163E-2</v>
      </c>
      <c r="U218" s="9">
        <f t="shared" si="96"/>
        <v>1.0541578801636715</v>
      </c>
      <c r="V218" s="10">
        <f t="shared" si="97"/>
        <v>5.4157880163671512</v>
      </c>
      <c r="W218" s="31">
        <f t="shared" si="98"/>
        <v>3176.5265960000002</v>
      </c>
      <c r="X218" s="33">
        <f t="shared" si="99"/>
        <v>3.005527663069163E-2</v>
      </c>
      <c r="Y218" s="32">
        <f t="shared" si="100"/>
        <v>1.0541578801636715</v>
      </c>
      <c r="Z218" s="33">
        <f t="shared" si="101"/>
        <v>5.4157880163671512</v>
      </c>
      <c r="AA218" s="8">
        <v>6.4</v>
      </c>
      <c r="AB218" s="11">
        <f t="shared" si="85"/>
        <v>1.0543137650630587</v>
      </c>
      <c r="AC218" s="12">
        <f t="shared" si="102"/>
        <v>2.4620248904749786E-2</v>
      </c>
      <c r="AD218" s="11">
        <f t="shared" si="103"/>
        <v>1.0543137650630587</v>
      </c>
      <c r="AE218" s="12">
        <f t="shared" si="104"/>
        <v>5.4313765063058739</v>
      </c>
      <c r="AF218" s="25">
        <v>3185.5927940000001</v>
      </c>
      <c r="AG218" s="25">
        <v>0.47</v>
      </c>
      <c r="AH218" s="12">
        <f t="shared" si="86"/>
        <v>5.7881024430622041</v>
      </c>
      <c r="AI218" s="12">
        <f t="shared" si="105"/>
        <v>2.2331002977105108E-2</v>
      </c>
      <c r="AJ218" s="12">
        <f t="shared" si="106"/>
        <v>1.0368436061359749</v>
      </c>
      <c r="AK218" s="12">
        <f t="shared" si="107"/>
        <v>3.6843606135974927</v>
      </c>
    </row>
    <row r="219" spans="1:37" x14ac:dyDescent="0.3">
      <c r="A219">
        <f t="shared" si="87"/>
        <v>217</v>
      </c>
      <c r="B219" s="7">
        <v>43546</v>
      </c>
      <c r="C219" s="40">
        <f>VLOOKUP(B219,'Base NTN-B Princ 2019'!A:B,2,FALSE)*100</f>
        <v>0.4</v>
      </c>
      <c r="D219" s="25">
        <v>3184.48479</v>
      </c>
      <c r="E219" s="25">
        <v>0</v>
      </c>
      <c r="F219" s="26">
        <f t="shared" si="81"/>
        <v>0</v>
      </c>
      <c r="G219" s="26">
        <f t="shared" si="82"/>
        <v>3184.48479</v>
      </c>
      <c r="H219" s="10">
        <f t="shared" si="88"/>
        <v>2.3832264190448704E-2</v>
      </c>
      <c r="I219" s="9">
        <f t="shared" si="89"/>
        <v>1.0567988758120415</v>
      </c>
      <c r="J219" s="10">
        <f t="shared" si="90"/>
        <v>5.6798875812041461</v>
      </c>
      <c r="K219" s="31">
        <f t="shared" si="91"/>
        <v>3184.48479</v>
      </c>
      <c r="L219" s="33">
        <f t="shared" si="92"/>
        <v>2.3832264190448704E-2</v>
      </c>
      <c r="M219" s="32">
        <f t="shared" si="93"/>
        <v>1.0567988758120415</v>
      </c>
      <c r="N219" s="33">
        <f t="shared" si="94"/>
        <v>5.6798875812041461</v>
      </c>
      <c r="O219" s="40">
        <v>1.96</v>
      </c>
      <c r="P219" s="25">
        <v>3177.4781069999999</v>
      </c>
      <c r="Q219" s="25">
        <v>0</v>
      </c>
      <c r="R219" s="26">
        <f t="shared" si="83"/>
        <v>0</v>
      </c>
      <c r="S219" s="26">
        <f t="shared" si="84"/>
        <v>3177.4781069999999</v>
      </c>
      <c r="T219" s="10">
        <f t="shared" si="95"/>
        <v>2.9954447766877834E-2</v>
      </c>
      <c r="U219" s="9">
        <f t="shared" si="96"/>
        <v>1.0544736473352656</v>
      </c>
      <c r="V219" s="10">
        <f t="shared" si="97"/>
        <v>5.4473647335265607</v>
      </c>
      <c r="W219" s="31">
        <f t="shared" si="98"/>
        <v>3177.4781069999999</v>
      </c>
      <c r="X219" s="33">
        <f t="shared" si="99"/>
        <v>2.9954447766877834E-2</v>
      </c>
      <c r="Y219" s="32">
        <f t="shared" si="100"/>
        <v>1.0544736473352656</v>
      </c>
      <c r="Z219" s="33">
        <f t="shared" si="101"/>
        <v>5.4473647335265607</v>
      </c>
      <c r="AA219" s="8">
        <v>6.4</v>
      </c>
      <c r="AB219" s="11">
        <f t="shared" si="85"/>
        <v>1.0545733397362542</v>
      </c>
      <c r="AC219" s="12">
        <f t="shared" si="102"/>
        <v>2.4620248904749786E-2</v>
      </c>
      <c r="AD219" s="11">
        <f t="shared" si="103"/>
        <v>1.0545733397362542</v>
      </c>
      <c r="AE219" s="12">
        <f t="shared" si="104"/>
        <v>5.4573339736254223</v>
      </c>
      <c r="AF219" s="25">
        <v>3186.3041699999999</v>
      </c>
      <c r="AG219" s="25">
        <v>0.47</v>
      </c>
      <c r="AH219" s="12">
        <f t="shared" si="86"/>
        <v>5.7881024430622041</v>
      </c>
      <c r="AI219" s="12">
        <f t="shared" si="105"/>
        <v>2.233103996656105E-2</v>
      </c>
      <c r="AJ219" s="12">
        <f t="shared" si="106"/>
        <v>1.0370751440960519</v>
      </c>
      <c r="AK219" s="12">
        <f t="shared" si="107"/>
        <v>3.7075144096051948</v>
      </c>
    </row>
    <row r="220" spans="1:37" x14ac:dyDescent="0.3">
      <c r="A220">
        <f t="shared" si="87"/>
        <v>218</v>
      </c>
      <c r="B220" s="7">
        <v>43549</v>
      </c>
      <c r="C220" s="40">
        <f>VLOOKUP(B220,'Base NTN-B Princ 2019'!A:B,2,FALSE)*100</f>
        <v>0.49</v>
      </c>
      <c r="D220" s="25">
        <v>3184.8517200000001</v>
      </c>
      <c r="E220" s="25">
        <v>0</v>
      </c>
      <c r="F220" s="26">
        <f t="shared" si="81"/>
        <v>0</v>
      </c>
      <c r="G220" s="26">
        <f t="shared" si="82"/>
        <v>3184.8517200000001</v>
      </c>
      <c r="H220" s="10">
        <f t="shared" si="88"/>
        <v>1.1522429033172799E-2</v>
      </c>
      <c r="I220" s="9">
        <f t="shared" si="89"/>
        <v>1.0569206447125303</v>
      </c>
      <c r="J220" s="10">
        <f t="shared" si="90"/>
        <v>5.6920644712530333</v>
      </c>
      <c r="K220" s="31">
        <f t="shared" si="91"/>
        <v>3184.8517200000001</v>
      </c>
      <c r="L220" s="33">
        <f t="shared" si="92"/>
        <v>1.1522429033172799E-2</v>
      </c>
      <c r="M220" s="32">
        <f t="shared" si="93"/>
        <v>1.0569206447125303</v>
      </c>
      <c r="N220" s="33">
        <f t="shared" si="94"/>
        <v>5.6920644712530333</v>
      </c>
      <c r="O220" s="40">
        <v>1.96</v>
      </c>
      <c r="P220" s="25">
        <v>3178.43307</v>
      </c>
      <c r="Q220" s="25">
        <v>0</v>
      </c>
      <c r="R220" s="26">
        <f t="shared" si="83"/>
        <v>0</v>
      </c>
      <c r="S220" s="26">
        <f t="shared" si="84"/>
        <v>3178.43307</v>
      </c>
      <c r="T220" s="10">
        <f t="shared" si="95"/>
        <v>3.0054117379951784E-2</v>
      </c>
      <c r="U220" s="9">
        <f t="shared" si="96"/>
        <v>1.0547905600829763</v>
      </c>
      <c r="V220" s="10">
        <f t="shared" si="97"/>
        <v>5.4790560082976336</v>
      </c>
      <c r="W220" s="31">
        <f t="shared" si="98"/>
        <v>3178.43307</v>
      </c>
      <c r="X220" s="33">
        <f t="shared" si="99"/>
        <v>3.0054117379951784E-2</v>
      </c>
      <c r="Y220" s="32">
        <f t="shared" si="100"/>
        <v>1.0547905600829763</v>
      </c>
      <c r="Z220" s="33">
        <f t="shared" si="101"/>
        <v>5.4790560082976336</v>
      </c>
      <c r="AA220" s="8">
        <v>6.4</v>
      </c>
      <c r="AB220" s="11">
        <f t="shared" si="85"/>
        <v>1.0548329783173804</v>
      </c>
      <c r="AC220" s="12">
        <f t="shared" si="102"/>
        <v>2.4620248904749786E-2</v>
      </c>
      <c r="AD220" s="11">
        <f t="shared" si="103"/>
        <v>1.0548329783173804</v>
      </c>
      <c r="AE220" s="12">
        <f t="shared" si="104"/>
        <v>5.4832978317380432</v>
      </c>
      <c r="AF220" s="25">
        <v>3187.0157039999999</v>
      </c>
      <c r="AG220" s="25">
        <v>0.47</v>
      </c>
      <c r="AH220" s="12">
        <f t="shared" si="86"/>
        <v>5.7881024430622041</v>
      </c>
      <c r="AI220" s="12">
        <f t="shared" si="105"/>
        <v>2.2331013049514681E-2</v>
      </c>
      <c r="AJ220" s="12">
        <f t="shared" si="106"/>
        <v>1.0373067334818133</v>
      </c>
      <c r="AK220" s="12">
        <f t="shared" si="107"/>
        <v>3.7306733481813348</v>
      </c>
    </row>
    <row r="221" spans="1:37" x14ac:dyDescent="0.3">
      <c r="A221">
        <f t="shared" si="87"/>
        <v>219</v>
      </c>
      <c r="B221" s="7">
        <v>43550</v>
      </c>
      <c r="C221" s="40">
        <f>VLOOKUP(B221,'Base NTN-B Princ 2019'!A:B,2,FALSE)*100</f>
        <v>0.33</v>
      </c>
      <c r="D221" s="25">
        <v>3186.3088579999999</v>
      </c>
      <c r="E221" s="25">
        <v>0</v>
      </c>
      <c r="F221" s="26">
        <f t="shared" si="81"/>
        <v>0</v>
      </c>
      <c r="G221" s="26">
        <f t="shared" si="82"/>
        <v>3186.3088579999999</v>
      </c>
      <c r="H221" s="10">
        <f t="shared" si="88"/>
        <v>4.5752145723132465E-2</v>
      </c>
      <c r="I221" s="9">
        <f t="shared" si="89"/>
        <v>1.0574042085860771</v>
      </c>
      <c r="J221" s="10">
        <f t="shared" si="90"/>
        <v>5.7404208586077088</v>
      </c>
      <c r="K221" s="31">
        <f t="shared" si="91"/>
        <v>3186.3088579999999</v>
      </c>
      <c r="L221" s="33">
        <f t="shared" si="92"/>
        <v>4.5752145723132465E-2</v>
      </c>
      <c r="M221" s="32">
        <f t="shared" si="93"/>
        <v>1.0574042085860771</v>
      </c>
      <c r="N221" s="33">
        <f t="shared" si="94"/>
        <v>5.7404208586077088</v>
      </c>
      <c r="O221" s="40">
        <v>1.96</v>
      </c>
      <c r="P221" s="25">
        <v>3179.3883019999998</v>
      </c>
      <c r="Q221" s="25">
        <v>0</v>
      </c>
      <c r="R221" s="26">
        <f t="shared" si="83"/>
        <v>0</v>
      </c>
      <c r="S221" s="26">
        <f t="shared" si="84"/>
        <v>3179.3883019999998</v>
      </c>
      <c r="T221" s="10">
        <f t="shared" si="95"/>
        <v>3.0053550883790692E-2</v>
      </c>
      <c r="U221" s="9">
        <f t="shared" si="96"/>
        <v>1.0551075621006683</v>
      </c>
      <c r="V221" s="10">
        <f t="shared" si="97"/>
        <v>5.510756210066825</v>
      </c>
      <c r="W221" s="31">
        <f t="shared" si="98"/>
        <v>3179.3883019999998</v>
      </c>
      <c r="X221" s="33">
        <f t="shared" si="99"/>
        <v>3.0053550883790692E-2</v>
      </c>
      <c r="Y221" s="32">
        <f t="shared" si="100"/>
        <v>1.0551075621006683</v>
      </c>
      <c r="Z221" s="33">
        <f t="shared" si="101"/>
        <v>5.510756210066825</v>
      </c>
      <c r="AA221" s="8">
        <v>6.4</v>
      </c>
      <c r="AB221" s="11">
        <f t="shared" si="85"/>
        <v>1.0550926808221714</v>
      </c>
      <c r="AC221" s="12">
        <f t="shared" si="102"/>
        <v>2.4620248904749786E-2</v>
      </c>
      <c r="AD221" s="11">
        <f t="shared" si="103"/>
        <v>1.0550926808221714</v>
      </c>
      <c r="AE221" s="12">
        <f t="shared" si="104"/>
        <v>5.5092680822171447</v>
      </c>
      <c r="AF221" s="25">
        <v>3187.7273970000001</v>
      </c>
      <c r="AG221" s="25">
        <v>0.47</v>
      </c>
      <c r="AH221" s="12">
        <f t="shared" si="86"/>
        <v>5.7881024430622041</v>
      </c>
      <c r="AI221" s="12">
        <f t="shared" si="105"/>
        <v>2.2331016414733895E-2</v>
      </c>
      <c r="AJ221" s="12">
        <f t="shared" si="106"/>
        <v>1.0375383746187383</v>
      </c>
      <c r="AK221" s="12">
        <f t="shared" si="107"/>
        <v>3.7538374618738324</v>
      </c>
    </row>
    <row r="222" spans="1:37" x14ac:dyDescent="0.3">
      <c r="A222">
        <f t="shared" si="87"/>
        <v>220</v>
      </c>
      <c r="B222" s="7">
        <v>43551</v>
      </c>
      <c r="C222" s="40">
        <f>VLOOKUP(B222,'Base NTN-B Princ 2019'!A:B,2,FALSE)*100</f>
        <v>0.19</v>
      </c>
      <c r="D222" s="25">
        <v>3188.9744030000002</v>
      </c>
      <c r="E222" s="25">
        <v>0</v>
      </c>
      <c r="F222" s="26">
        <f t="shared" si="81"/>
        <v>0</v>
      </c>
      <c r="G222" s="26">
        <f t="shared" si="82"/>
        <v>3188.9744030000002</v>
      </c>
      <c r="H222" s="10">
        <f t="shared" si="88"/>
        <v>8.3656202797399715E-2</v>
      </c>
      <c r="I222" s="9">
        <f t="shared" si="89"/>
        <v>1.0582887927952001</v>
      </c>
      <c r="J222" s="10">
        <f t="shared" si="90"/>
        <v>5.8288792795200051</v>
      </c>
      <c r="K222" s="31">
        <f t="shared" si="91"/>
        <v>3188.9744030000002</v>
      </c>
      <c r="L222" s="33">
        <f t="shared" si="92"/>
        <v>8.3656202797399715E-2</v>
      </c>
      <c r="M222" s="32">
        <f t="shared" si="93"/>
        <v>1.0582887927952001</v>
      </c>
      <c r="N222" s="33">
        <f t="shared" si="94"/>
        <v>5.8288792795200051</v>
      </c>
      <c r="O222" s="40">
        <v>1.96</v>
      </c>
      <c r="P222" s="25">
        <v>3181.6698329999999</v>
      </c>
      <c r="Q222" s="25">
        <v>0</v>
      </c>
      <c r="R222" s="26">
        <f t="shared" si="83"/>
        <v>0</v>
      </c>
      <c r="S222" s="26">
        <f t="shared" si="84"/>
        <v>3181.6698329999999</v>
      </c>
      <c r="T222" s="10">
        <f t="shared" si="95"/>
        <v>7.1760061473624681E-2</v>
      </c>
      <c r="U222" s="9">
        <f t="shared" si="96"/>
        <v>1.0558647079358445</v>
      </c>
      <c r="V222" s="10">
        <f t="shared" si="97"/>
        <v>5.5864707935844526</v>
      </c>
      <c r="W222" s="31">
        <f t="shared" si="98"/>
        <v>3181.6698329999999</v>
      </c>
      <c r="X222" s="33">
        <f t="shared" si="99"/>
        <v>7.1760061473624681E-2</v>
      </c>
      <c r="Y222" s="32">
        <f t="shared" si="100"/>
        <v>1.0558647079358445</v>
      </c>
      <c r="Z222" s="33">
        <f t="shared" si="101"/>
        <v>5.5864707935844526</v>
      </c>
      <c r="AA222" s="8">
        <v>6.4</v>
      </c>
      <c r="AB222" s="11">
        <f t="shared" si="85"/>
        <v>1.0553524472663656</v>
      </c>
      <c r="AC222" s="12">
        <f t="shared" si="102"/>
        <v>2.4620248904749786E-2</v>
      </c>
      <c r="AD222" s="11">
        <f t="shared" si="103"/>
        <v>1.0553524472663656</v>
      </c>
      <c r="AE222" s="12">
        <f t="shared" si="104"/>
        <v>5.5352447266365568</v>
      </c>
      <c r="AF222" s="25">
        <v>3189.7686560000002</v>
      </c>
      <c r="AG222" s="25">
        <v>0.57999999999999996</v>
      </c>
      <c r="AH222" s="12">
        <f t="shared" si="86"/>
        <v>7.1863730040249596</v>
      </c>
      <c r="AI222" s="12">
        <f t="shared" si="105"/>
        <v>6.4034929772271987E-2</v>
      </c>
      <c r="AJ222" s="12">
        <f t="shared" si="106"/>
        <v>1.0382027615882858</v>
      </c>
      <c r="AK222" s="12">
        <f t="shared" si="107"/>
        <v>3.8202761588285838</v>
      </c>
    </row>
    <row r="223" spans="1:37" x14ac:dyDescent="0.3">
      <c r="A223">
        <f t="shared" si="87"/>
        <v>221</v>
      </c>
      <c r="B223" s="7">
        <v>43552</v>
      </c>
      <c r="C223" s="40">
        <f>VLOOKUP(B223,'Base NTN-B Princ 2019'!A:B,2,FALSE)*100</f>
        <v>0.43</v>
      </c>
      <c r="D223" s="25">
        <v>3188.908312</v>
      </c>
      <c r="E223" s="25">
        <v>0</v>
      </c>
      <c r="F223" s="26">
        <f t="shared" si="81"/>
        <v>0</v>
      </c>
      <c r="G223" s="26">
        <f t="shared" si="82"/>
        <v>3188.908312</v>
      </c>
      <c r="H223" s="10">
        <f t="shared" si="88"/>
        <v>-2.072484493387261E-3</v>
      </c>
      <c r="I223" s="9">
        <f t="shared" si="89"/>
        <v>1.0582668599240741</v>
      </c>
      <c r="J223" s="10">
        <f t="shared" si="90"/>
        <v>5.8266859924074099</v>
      </c>
      <c r="K223" s="31">
        <f t="shared" si="91"/>
        <v>3188.908312</v>
      </c>
      <c r="L223" s="33">
        <f t="shared" si="92"/>
        <v>-2.072484493387261E-3</v>
      </c>
      <c r="M223" s="32">
        <f t="shared" si="93"/>
        <v>1.0582668599240741</v>
      </c>
      <c r="N223" s="33">
        <f t="shared" si="94"/>
        <v>5.8266859924074099</v>
      </c>
      <c r="O223" s="40">
        <v>1.96</v>
      </c>
      <c r="P223" s="25">
        <v>3182.7918410000002</v>
      </c>
      <c r="Q223" s="25">
        <v>0</v>
      </c>
      <c r="R223" s="26">
        <f t="shared" si="83"/>
        <v>0</v>
      </c>
      <c r="S223" s="26">
        <f t="shared" si="84"/>
        <v>3182.7918410000002</v>
      </c>
      <c r="T223" s="10">
        <f t="shared" si="95"/>
        <v>3.5264752752239836E-2</v>
      </c>
      <c r="U223" s="9">
        <f t="shared" si="96"/>
        <v>1.0562370560144962</v>
      </c>
      <c r="V223" s="10">
        <f t="shared" si="97"/>
        <v>5.6237056014496245</v>
      </c>
      <c r="W223" s="31">
        <f t="shared" si="98"/>
        <v>3182.7918410000002</v>
      </c>
      <c r="X223" s="33">
        <f t="shared" si="99"/>
        <v>3.5264752752239836E-2</v>
      </c>
      <c r="Y223" s="32">
        <f t="shared" si="100"/>
        <v>1.0562370560144962</v>
      </c>
      <c r="Z223" s="33">
        <f t="shared" si="101"/>
        <v>5.6237056014496245</v>
      </c>
      <c r="AA223" s="8">
        <v>6.4</v>
      </c>
      <c r="AB223" s="11">
        <f t="shared" si="85"/>
        <v>1.0556122776657049</v>
      </c>
      <c r="AC223" s="12">
        <f t="shared" si="102"/>
        <v>2.4620248904749786E-2</v>
      </c>
      <c r="AD223" s="11">
        <f t="shared" si="103"/>
        <v>1.0556122776657049</v>
      </c>
      <c r="AE223" s="12">
        <f t="shared" si="104"/>
        <v>5.5612277665704868</v>
      </c>
      <c r="AF223" s="25">
        <v>3190.647215</v>
      </c>
      <c r="AG223" s="25">
        <v>0.57999999999999996</v>
      </c>
      <c r="AH223" s="12">
        <f t="shared" si="86"/>
        <v>7.1863730040249596</v>
      </c>
      <c r="AI223" s="12">
        <f t="shared" si="105"/>
        <v>2.7543031948318308E-2</v>
      </c>
      <c r="AJ223" s="12">
        <f t="shared" si="106"/>
        <v>1.0384887141065984</v>
      </c>
      <c r="AK223" s="12">
        <f t="shared" si="107"/>
        <v>3.8488714106598376</v>
      </c>
    </row>
    <row r="224" spans="1:37" x14ac:dyDescent="0.3">
      <c r="A224">
        <f t="shared" si="87"/>
        <v>222</v>
      </c>
      <c r="B224" s="7">
        <v>43553</v>
      </c>
      <c r="C224" s="40">
        <f>VLOOKUP(B224,'Base NTN-B Princ 2019'!A:B,2,FALSE)*100</f>
        <v>0.39</v>
      </c>
      <c r="D224" s="25">
        <v>3189.9972760000001</v>
      </c>
      <c r="E224" s="25">
        <v>0</v>
      </c>
      <c r="F224" s="26">
        <f t="shared" si="81"/>
        <v>0</v>
      </c>
      <c r="G224" s="26">
        <f t="shared" si="82"/>
        <v>3189.9972760000001</v>
      </c>
      <c r="H224" s="10">
        <f t="shared" si="88"/>
        <v>3.4148488870067162E-2</v>
      </c>
      <c r="I224" s="9">
        <f t="shared" si="89"/>
        <v>1.0586282420649509</v>
      </c>
      <c r="J224" s="10">
        <f t="shared" si="90"/>
        <v>5.8628242064950875</v>
      </c>
      <c r="K224" s="31">
        <f t="shared" si="91"/>
        <v>3189.9972760000001</v>
      </c>
      <c r="L224" s="33">
        <f t="shared" si="92"/>
        <v>3.4148488870067162E-2</v>
      </c>
      <c r="M224" s="32">
        <f t="shared" si="93"/>
        <v>1.0586282420649509</v>
      </c>
      <c r="N224" s="33">
        <f t="shared" si="94"/>
        <v>5.8628242064950875</v>
      </c>
      <c r="O224" s="40">
        <v>1.96</v>
      </c>
      <c r="P224" s="25">
        <v>3183.9142270000002</v>
      </c>
      <c r="Q224" s="25">
        <v>0</v>
      </c>
      <c r="R224" s="26">
        <f t="shared" si="83"/>
        <v>0</v>
      </c>
      <c r="S224" s="26">
        <f t="shared" si="84"/>
        <v>3183.9142270000002</v>
      </c>
      <c r="T224" s="10">
        <f t="shared" si="95"/>
        <v>3.5264197474105252E-2</v>
      </c>
      <c r="U224" s="9">
        <f t="shared" si="96"/>
        <v>1.0566095295357238</v>
      </c>
      <c r="V224" s="10">
        <f t="shared" si="97"/>
        <v>5.6609529535723846</v>
      </c>
      <c r="W224" s="31">
        <f t="shared" si="98"/>
        <v>3183.9142270000002</v>
      </c>
      <c r="X224" s="33">
        <f t="shared" si="99"/>
        <v>3.5264197474105252E-2</v>
      </c>
      <c r="Y224" s="32">
        <f t="shared" si="100"/>
        <v>1.0566095295357238</v>
      </c>
      <c r="Z224" s="33">
        <f t="shared" si="101"/>
        <v>5.6609529535723846</v>
      </c>
      <c r="AA224" s="8">
        <v>6.4</v>
      </c>
      <c r="AB224" s="11">
        <f t="shared" si="85"/>
        <v>1.0558721720359352</v>
      </c>
      <c r="AC224" s="12">
        <f t="shared" si="102"/>
        <v>2.4620248904749786E-2</v>
      </c>
      <c r="AD224" s="11">
        <f t="shared" si="103"/>
        <v>1.0558721720359352</v>
      </c>
      <c r="AE224" s="12">
        <f t="shared" si="104"/>
        <v>5.5872172035935197</v>
      </c>
      <c r="AF224" s="25">
        <v>3191.5260170000001</v>
      </c>
      <c r="AG224" s="25">
        <v>0.57999999999999996</v>
      </c>
      <c r="AH224" s="12">
        <f t="shared" si="86"/>
        <v>7.1863730040249596</v>
      </c>
      <c r="AI224" s="12">
        <f t="shared" si="105"/>
        <v>2.7543063860790973E-2</v>
      </c>
      <c r="AJ224" s="12">
        <f t="shared" si="106"/>
        <v>1.0387747457163119</v>
      </c>
      <c r="AK224" s="12">
        <f t="shared" si="107"/>
        <v>3.8774745716311898</v>
      </c>
    </row>
    <row r="225" spans="1:37" x14ac:dyDescent="0.3">
      <c r="A225">
        <f t="shared" si="87"/>
        <v>223</v>
      </c>
      <c r="B225" s="7">
        <v>43556</v>
      </c>
      <c r="C225" s="40">
        <f>VLOOKUP(B225,'Base NTN-B Princ 2019'!A:B,2,FALSE)*100</f>
        <v>0.35</v>
      </c>
      <c r="D225" s="25">
        <v>3191.0770200000002</v>
      </c>
      <c r="E225" s="25">
        <v>0</v>
      </c>
      <c r="F225" s="26">
        <f t="shared" si="81"/>
        <v>0</v>
      </c>
      <c r="G225" s="26">
        <f t="shared" si="82"/>
        <v>3191.0770200000002</v>
      </c>
      <c r="H225" s="10">
        <f t="shared" si="88"/>
        <v>3.3847803197950554E-2</v>
      </c>
      <c r="I225" s="9">
        <f t="shared" si="89"/>
        <v>1.0589865644689229</v>
      </c>
      <c r="J225" s="10">
        <f t="shared" si="90"/>
        <v>5.898656446892292</v>
      </c>
      <c r="K225" s="31">
        <f t="shared" si="91"/>
        <v>3191.0770200000002</v>
      </c>
      <c r="L225" s="33">
        <f t="shared" si="92"/>
        <v>3.3847803197950554E-2</v>
      </c>
      <c r="M225" s="32">
        <f t="shared" si="93"/>
        <v>1.0589865644689229</v>
      </c>
      <c r="N225" s="33">
        <f t="shared" si="94"/>
        <v>5.898656446892292</v>
      </c>
      <c r="O225" s="40">
        <v>1.96</v>
      </c>
      <c r="P225" s="25">
        <v>3185.033797</v>
      </c>
      <c r="Q225" s="25">
        <v>0</v>
      </c>
      <c r="R225" s="26">
        <f t="shared" si="83"/>
        <v>0</v>
      </c>
      <c r="S225" s="26">
        <f t="shared" si="84"/>
        <v>3185.033797</v>
      </c>
      <c r="T225" s="10">
        <f t="shared" si="95"/>
        <v>3.5163321628006727E-2</v>
      </c>
      <c r="U225" s="9">
        <f t="shared" si="96"/>
        <v>1.0569810685429466</v>
      </c>
      <c r="V225" s="10">
        <f t="shared" si="97"/>
        <v>5.69810685429466</v>
      </c>
      <c r="W225" s="31">
        <f t="shared" si="98"/>
        <v>3185.033797</v>
      </c>
      <c r="X225" s="33">
        <f t="shared" si="99"/>
        <v>3.5163321628006727E-2</v>
      </c>
      <c r="Y225" s="32">
        <f t="shared" si="100"/>
        <v>1.0569810685429466</v>
      </c>
      <c r="Z225" s="33">
        <f t="shared" si="101"/>
        <v>5.69810685429466</v>
      </c>
      <c r="AA225" s="8">
        <v>6.4</v>
      </c>
      <c r="AB225" s="11">
        <f t="shared" si="85"/>
        <v>1.0561321303928064</v>
      </c>
      <c r="AC225" s="12">
        <f t="shared" si="102"/>
        <v>2.4620248904749786E-2</v>
      </c>
      <c r="AD225" s="11">
        <f t="shared" si="103"/>
        <v>1.0561321303928064</v>
      </c>
      <c r="AE225" s="12">
        <f t="shared" si="104"/>
        <v>5.6132130392806401</v>
      </c>
      <c r="AF225" s="25">
        <v>3192.4050609999999</v>
      </c>
      <c r="AG225" s="25">
        <v>0.57999999999999996</v>
      </c>
      <c r="AH225" s="12">
        <f t="shared" si="86"/>
        <v>7.1863730040249596</v>
      </c>
      <c r="AI225" s="12">
        <f t="shared" si="105"/>
        <v>2.7543062325596779E-2</v>
      </c>
      <c r="AJ225" s="12">
        <f t="shared" si="106"/>
        <v>1.0390608560919472</v>
      </c>
      <c r="AK225" s="12">
        <f t="shared" si="107"/>
        <v>3.9060856091947205</v>
      </c>
    </row>
    <row r="226" spans="1:37" x14ac:dyDescent="0.3">
      <c r="A226">
        <f t="shared" si="87"/>
        <v>224</v>
      </c>
      <c r="B226" s="7">
        <v>43557</v>
      </c>
      <c r="C226" s="40">
        <f>VLOOKUP(B226,'Base NTN-B Princ 2019'!A:B,2,FALSE)*100</f>
        <v>0.4</v>
      </c>
      <c r="D226" s="25">
        <v>3191.815435</v>
      </c>
      <c r="E226" s="25">
        <v>0</v>
      </c>
      <c r="F226" s="26">
        <f t="shared" si="81"/>
        <v>0</v>
      </c>
      <c r="G226" s="26">
        <f t="shared" si="82"/>
        <v>3191.815435</v>
      </c>
      <c r="H226" s="10">
        <f t="shared" si="88"/>
        <v>2.3139993029674955E-2</v>
      </c>
      <c r="I226" s="9">
        <f t="shared" si="89"/>
        <v>1.0592316138861262</v>
      </c>
      <c r="J226" s="10">
        <f t="shared" si="90"/>
        <v>5.9231613886126189</v>
      </c>
      <c r="K226" s="31">
        <f t="shared" si="91"/>
        <v>3191.815435</v>
      </c>
      <c r="L226" s="33">
        <f t="shared" si="92"/>
        <v>2.3139993029674955E-2</v>
      </c>
      <c r="M226" s="32">
        <f t="shared" si="93"/>
        <v>1.0592316138861262</v>
      </c>
      <c r="N226" s="33">
        <f t="shared" si="94"/>
        <v>5.9231613886126189</v>
      </c>
      <c r="O226" s="40">
        <v>1.96</v>
      </c>
      <c r="P226" s="25">
        <v>3186.156935</v>
      </c>
      <c r="Q226" s="25">
        <v>0</v>
      </c>
      <c r="R226" s="26">
        <f t="shared" si="83"/>
        <v>0</v>
      </c>
      <c r="S226" s="26">
        <f t="shared" si="84"/>
        <v>3186.156935</v>
      </c>
      <c r="T226" s="10">
        <f t="shared" si="95"/>
        <v>3.5262985311423911E-2</v>
      </c>
      <c r="U226" s="9">
        <f t="shared" si="96"/>
        <v>1.0573537916218914</v>
      </c>
      <c r="V226" s="10">
        <f t="shared" si="97"/>
        <v>5.7353791621891359</v>
      </c>
      <c r="W226" s="31">
        <f t="shared" si="98"/>
        <v>3186.156935</v>
      </c>
      <c r="X226" s="33">
        <f t="shared" si="99"/>
        <v>3.5262985311423911E-2</v>
      </c>
      <c r="Y226" s="32">
        <f t="shared" si="100"/>
        <v>1.0573537916218914</v>
      </c>
      <c r="Z226" s="33">
        <f t="shared" si="101"/>
        <v>5.7353791621891359</v>
      </c>
      <c r="AA226" s="8">
        <v>6.4</v>
      </c>
      <c r="AB226" s="11">
        <f t="shared" si="85"/>
        <v>1.0563921527520721</v>
      </c>
      <c r="AC226" s="12">
        <f t="shared" si="102"/>
        <v>2.4620248904749786E-2</v>
      </c>
      <c r="AD226" s="11">
        <f t="shared" si="103"/>
        <v>1.0563921527520721</v>
      </c>
      <c r="AE226" s="12">
        <f t="shared" si="104"/>
        <v>5.63921527520721</v>
      </c>
      <c r="AF226" s="25">
        <v>3193.2843459999999</v>
      </c>
      <c r="AG226" s="25">
        <v>0.57999999999999996</v>
      </c>
      <c r="AH226" s="12">
        <f t="shared" si="86"/>
        <v>7.1863730040249596</v>
      </c>
      <c r="AI226" s="12">
        <f t="shared" si="105"/>
        <v>2.754302737899561E-2</v>
      </c>
      <c r="AJ226" s="12">
        <f t="shared" si="106"/>
        <v>1.0393470449080251</v>
      </c>
      <c r="AK226" s="12">
        <f t="shared" si="107"/>
        <v>3.9347044908025097</v>
      </c>
    </row>
    <row r="227" spans="1:37" x14ac:dyDescent="0.3">
      <c r="A227">
        <f t="shared" si="87"/>
        <v>225</v>
      </c>
      <c r="B227" s="7">
        <v>43558</v>
      </c>
      <c r="C227" s="40">
        <f>VLOOKUP(B227,'Base NTN-B Princ 2019'!A:B,2,FALSE)*100</f>
        <v>0.37</v>
      </c>
      <c r="D227" s="25">
        <v>3192.8510719999999</v>
      </c>
      <c r="E227" s="25">
        <v>0</v>
      </c>
      <c r="F227" s="26">
        <f t="shared" si="81"/>
        <v>0</v>
      </c>
      <c r="G227" s="26">
        <f t="shared" si="82"/>
        <v>3192.8510719999999</v>
      </c>
      <c r="H227" s="10">
        <f t="shared" si="88"/>
        <v>3.2446644271577618E-2</v>
      </c>
      <c r="I227" s="9">
        <f t="shared" si="89"/>
        <v>1.0595752989998959</v>
      </c>
      <c r="J227" s="10">
        <f t="shared" si="90"/>
        <v>5.9575298999895887</v>
      </c>
      <c r="K227" s="31">
        <f t="shared" si="91"/>
        <v>3192.8510719999999</v>
      </c>
      <c r="L227" s="33">
        <f t="shared" si="92"/>
        <v>3.2446644271577618E-2</v>
      </c>
      <c r="M227" s="32">
        <f t="shared" si="93"/>
        <v>1.0595752989998959</v>
      </c>
      <c r="N227" s="33">
        <f t="shared" si="94"/>
        <v>5.9575298999895887</v>
      </c>
      <c r="O227" s="40">
        <v>1.96</v>
      </c>
      <c r="P227" s="25">
        <v>3187.2804500000002</v>
      </c>
      <c r="Q227" s="25">
        <v>0</v>
      </c>
      <c r="R227" s="26">
        <f t="shared" si="83"/>
        <v>0</v>
      </c>
      <c r="S227" s="26">
        <f t="shared" si="84"/>
        <v>3187.2804500000002</v>
      </c>
      <c r="T227" s="10">
        <f t="shared" si="95"/>
        <v>3.5262387350054603E-2</v>
      </c>
      <c r="U227" s="9">
        <f t="shared" si="96"/>
        <v>1.0577266398115535</v>
      </c>
      <c r="V227" s="10">
        <f t="shared" si="97"/>
        <v>5.772663981155346</v>
      </c>
      <c r="W227" s="31">
        <f t="shared" si="98"/>
        <v>3187.2804500000002</v>
      </c>
      <c r="X227" s="33">
        <f t="shared" si="99"/>
        <v>3.5262387350054603E-2</v>
      </c>
      <c r="Y227" s="32">
        <f t="shared" si="100"/>
        <v>1.0577266398115535</v>
      </c>
      <c r="Z227" s="33">
        <f t="shared" si="101"/>
        <v>5.772663981155346</v>
      </c>
      <c r="AA227" s="8">
        <v>6.4</v>
      </c>
      <c r="AB227" s="11">
        <f t="shared" si="85"/>
        <v>1.0566522391294899</v>
      </c>
      <c r="AC227" s="12">
        <f t="shared" si="102"/>
        <v>2.4620248904749786E-2</v>
      </c>
      <c r="AD227" s="11">
        <f t="shared" si="103"/>
        <v>1.0566522391294899</v>
      </c>
      <c r="AE227" s="12">
        <f t="shared" si="104"/>
        <v>5.6652239129489912</v>
      </c>
      <c r="AF227" s="25">
        <v>3194.1638739999999</v>
      </c>
      <c r="AG227" s="25">
        <v>0.57999999999999996</v>
      </c>
      <c r="AH227" s="12">
        <f t="shared" si="86"/>
        <v>7.1863730040249596</v>
      </c>
      <c r="AI227" s="12">
        <f t="shared" si="105"/>
        <v>2.7543053004408513E-2</v>
      </c>
      <c r="AJ227" s="12">
        <f t="shared" si="106"/>
        <v>1.039633312815504</v>
      </c>
      <c r="AK227" s="12">
        <f t="shared" si="107"/>
        <v>3.9633312815503974</v>
      </c>
    </row>
    <row r="228" spans="1:37" x14ac:dyDescent="0.3">
      <c r="A228">
        <f t="shared" si="87"/>
        <v>226</v>
      </c>
      <c r="B228" s="7">
        <v>43559</v>
      </c>
      <c r="C228" s="40">
        <f>VLOOKUP(B228,'Base NTN-B Princ 2019'!A:B,2,FALSE)*100</f>
        <v>0.15</v>
      </c>
      <c r="D228" s="25">
        <v>3194.5292420000001</v>
      </c>
      <c r="E228" s="25">
        <v>0</v>
      </c>
      <c r="F228" s="26">
        <f t="shared" si="81"/>
        <v>0</v>
      </c>
      <c r="G228" s="26">
        <f t="shared" si="82"/>
        <v>3194.5292420000001</v>
      </c>
      <c r="H228" s="10">
        <f t="shared" si="88"/>
        <v>5.2560234165532904E-2</v>
      </c>
      <c r="I228" s="9">
        <f t="shared" si="89"/>
        <v>1.0601322142582104</v>
      </c>
      <c r="J228" s="10">
        <f t="shared" si="90"/>
        <v>6.0132214258210359</v>
      </c>
      <c r="K228" s="31">
        <f t="shared" si="91"/>
        <v>3194.5292420000001</v>
      </c>
      <c r="L228" s="33">
        <f t="shared" si="92"/>
        <v>5.2560234165532904E-2</v>
      </c>
      <c r="M228" s="32">
        <f t="shared" si="93"/>
        <v>1.0601322142582104</v>
      </c>
      <c r="N228" s="33">
        <f t="shared" si="94"/>
        <v>6.0132214258210359</v>
      </c>
      <c r="O228" s="40">
        <v>1.96</v>
      </c>
      <c r="P228" s="25">
        <v>3188.404344</v>
      </c>
      <c r="Q228" s="25">
        <v>0</v>
      </c>
      <c r="R228" s="26">
        <f t="shared" si="83"/>
        <v>0</v>
      </c>
      <c r="S228" s="26">
        <f t="shared" si="84"/>
        <v>3188.404344</v>
      </c>
      <c r="T228" s="10">
        <f t="shared" si="95"/>
        <v>3.5261848388645767E-2</v>
      </c>
      <c r="U228" s="9">
        <f t="shared" si="96"/>
        <v>1.0580996137756502</v>
      </c>
      <c r="V228" s="10">
        <f t="shared" si="97"/>
        <v>5.8099613775650205</v>
      </c>
      <c r="W228" s="31">
        <f t="shared" si="98"/>
        <v>3188.404344</v>
      </c>
      <c r="X228" s="33">
        <f t="shared" si="99"/>
        <v>3.5261848388645767E-2</v>
      </c>
      <c r="Y228" s="32">
        <f t="shared" si="100"/>
        <v>1.0580996137756502</v>
      </c>
      <c r="Z228" s="33">
        <f t="shared" si="101"/>
        <v>5.8099613775650205</v>
      </c>
      <c r="AA228" s="8">
        <v>6.4</v>
      </c>
      <c r="AB228" s="11">
        <f t="shared" si="85"/>
        <v>1.0569123895408212</v>
      </c>
      <c r="AC228" s="12">
        <f t="shared" si="102"/>
        <v>2.4620248904749786E-2</v>
      </c>
      <c r="AD228" s="11">
        <f t="shared" si="103"/>
        <v>1.0569123895408212</v>
      </c>
      <c r="AE228" s="12">
        <f t="shared" si="104"/>
        <v>5.6912389540821229</v>
      </c>
      <c r="AF228" s="25">
        <v>3195.0436450000002</v>
      </c>
      <c r="AG228" s="25">
        <v>0.57999999999999996</v>
      </c>
      <c r="AH228" s="12">
        <f t="shared" si="86"/>
        <v>7.1863730040249596</v>
      </c>
      <c r="AI228" s="12">
        <f t="shared" si="105"/>
        <v>2.7543076520331056E-2</v>
      </c>
      <c r="AJ228" s="12">
        <f t="shared" si="106"/>
        <v>1.0399196598143836</v>
      </c>
      <c r="AK228" s="12">
        <f t="shared" si="107"/>
        <v>3.9919659814383612</v>
      </c>
    </row>
    <row r="229" spans="1:37" x14ac:dyDescent="0.3">
      <c r="A229">
        <f t="shared" si="87"/>
        <v>227</v>
      </c>
      <c r="B229" s="7">
        <v>43560</v>
      </c>
      <c r="C229" s="40">
        <f>VLOOKUP(B229,'Base NTN-B Princ 2019'!A:B,2,FALSE)*100</f>
        <v>0.13</v>
      </c>
      <c r="D229" s="25">
        <v>3195.4922069999998</v>
      </c>
      <c r="E229" s="25">
        <v>0</v>
      </c>
      <c r="F229" s="26">
        <f t="shared" si="81"/>
        <v>0</v>
      </c>
      <c r="G229" s="26">
        <f t="shared" si="82"/>
        <v>3195.4922069999998</v>
      </c>
      <c r="H229" s="10">
        <f t="shared" si="88"/>
        <v>3.0144191117087438E-2</v>
      </c>
      <c r="I229" s="9">
        <f t="shared" si="89"/>
        <v>1.0604517825389701</v>
      </c>
      <c r="J229" s="10">
        <f t="shared" si="90"/>
        <v>6.04517825389701</v>
      </c>
      <c r="K229" s="31">
        <f t="shared" si="91"/>
        <v>3195.4922069999998</v>
      </c>
      <c r="L229" s="33">
        <f t="shared" si="92"/>
        <v>3.0144191117087438E-2</v>
      </c>
      <c r="M229" s="32">
        <f t="shared" si="93"/>
        <v>1.0604517825389701</v>
      </c>
      <c r="N229" s="33">
        <f t="shared" si="94"/>
        <v>6.04517825389701</v>
      </c>
      <c r="O229" s="40">
        <v>1.96</v>
      </c>
      <c r="P229" s="25">
        <v>3189.528613</v>
      </c>
      <c r="Q229" s="25">
        <v>0</v>
      </c>
      <c r="R229" s="26">
        <f t="shared" si="83"/>
        <v>0</v>
      </c>
      <c r="S229" s="26">
        <f t="shared" si="84"/>
        <v>3189.528613</v>
      </c>
      <c r="T229" s="10">
        <f t="shared" si="95"/>
        <v>3.5261180161039185E-2</v>
      </c>
      <c r="U229" s="9">
        <f t="shared" si="96"/>
        <v>1.058472712186747</v>
      </c>
      <c r="V229" s="10">
        <f t="shared" si="97"/>
        <v>5.8472712186746989</v>
      </c>
      <c r="W229" s="31">
        <f t="shared" si="98"/>
        <v>3189.528613</v>
      </c>
      <c r="X229" s="33">
        <f t="shared" si="99"/>
        <v>3.5261180161039185E-2</v>
      </c>
      <c r="Y229" s="32">
        <f t="shared" si="100"/>
        <v>1.058472712186747</v>
      </c>
      <c r="Z229" s="33">
        <f t="shared" si="101"/>
        <v>5.8472712186746989</v>
      </c>
      <c r="AA229" s="8">
        <v>6.4</v>
      </c>
      <c r="AB229" s="11">
        <f t="shared" si="85"/>
        <v>1.0571726040018312</v>
      </c>
      <c r="AC229" s="12">
        <f t="shared" si="102"/>
        <v>2.4620248904749786E-2</v>
      </c>
      <c r="AD229" s="11">
        <f t="shared" si="103"/>
        <v>1.0571726040018312</v>
      </c>
      <c r="AE229" s="12">
        <f t="shared" si="104"/>
        <v>5.7172604001831218</v>
      </c>
      <c r="AF229" s="25">
        <v>3195.9236569999998</v>
      </c>
      <c r="AG229" s="25">
        <v>0.57999999999999996</v>
      </c>
      <c r="AH229" s="12">
        <f t="shared" si="86"/>
        <v>7.1863730040249596</v>
      </c>
      <c r="AI229" s="12">
        <f t="shared" si="105"/>
        <v>2.7543035331523136E-2</v>
      </c>
      <c r="AJ229" s="12">
        <f t="shared" si="106"/>
        <v>1.0402060852537058</v>
      </c>
      <c r="AK229" s="12">
        <f t="shared" si="107"/>
        <v>4.0206085253705837</v>
      </c>
    </row>
    <row r="230" spans="1:37" x14ac:dyDescent="0.3">
      <c r="A230">
        <f t="shared" si="87"/>
        <v>228</v>
      </c>
      <c r="B230" s="7">
        <v>43563</v>
      </c>
      <c r="C230" s="40">
        <f>VLOOKUP(B230,'Base NTN-B Princ 2019'!A:B,2,FALSE)*100</f>
        <v>-0.06</v>
      </c>
      <c r="D230" s="25">
        <v>3196.9925229999999</v>
      </c>
      <c r="E230" s="25">
        <v>0</v>
      </c>
      <c r="F230" s="26">
        <f t="shared" si="81"/>
        <v>0</v>
      </c>
      <c r="G230" s="26">
        <f t="shared" si="82"/>
        <v>3196.9925229999999</v>
      </c>
      <c r="H230" s="10">
        <f t="shared" si="88"/>
        <v>4.6951014204110741E-2</v>
      </c>
      <c r="I230" s="9">
        <f t="shared" si="89"/>
        <v>1.0609496754060177</v>
      </c>
      <c r="J230" s="10">
        <f t="shared" si="90"/>
        <v>6.09496754060177</v>
      </c>
      <c r="K230" s="31">
        <f t="shared" si="91"/>
        <v>3196.9925229999999</v>
      </c>
      <c r="L230" s="33">
        <f t="shared" si="92"/>
        <v>4.6951014204110741E-2</v>
      </c>
      <c r="M230" s="32">
        <f t="shared" si="93"/>
        <v>1.0609496754060177</v>
      </c>
      <c r="N230" s="33">
        <f t="shared" si="94"/>
        <v>6.09496754060177</v>
      </c>
      <c r="O230" s="40">
        <v>1.96</v>
      </c>
      <c r="P230" s="25">
        <v>3190.6532609999999</v>
      </c>
      <c r="Q230" s="25">
        <v>0</v>
      </c>
      <c r="R230" s="26">
        <f t="shared" si="83"/>
        <v>0</v>
      </c>
      <c r="S230" s="26">
        <f t="shared" si="84"/>
        <v>3190.6532609999999</v>
      </c>
      <c r="T230" s="10">
        <f t="shared" si="95"/>
        <v>3.5260633669076391E-2</v>
      </c>
      <c r="U230" s="9">
        <f t="shared" si="96"/>
        <v>1.0588459363722782</v>
      </c>
      <c r="V230" s="10">
        <f t="shared" si="97"/>
        <v>5.8845936372278196</v>
      </c>
      <c r="W230" s="31">
        <f t="shared" si="98"/>
        <v>3190.6532609999999</v>
      </c>
      <c r="X230" s="33">
        <f t="shared" si="99"/>
        <v>3.5260633669076391E-2</v>
      </c>
      <c r="Y230" s="32">
        <f t="shared" si="100"/>
        <v>1.0588459363722782</v>
      </c>
      <c r="Z230" s="33">
        <f t="shared" si="101"/>
        <v>5.8845936372278196</v>
      </c>
      <c r="AA230" s="8">
        <v>6.4</v>
      </c>
      <c r="AB230" s="11">
        <f t="shared" si="85"/>
        <v>1.0574328825282893</v>
      </c>
      <c r="AC230" s="12">
        <f t="shared" si="102"/>
        <v>2.4620248904749786E-2</v>
      </c>
      <c r="AD230" s="11">
        <f t="shared" si="103"/>
        <v>1.0574328825282893</v>
      </c>
      <c r="AE230" s="12">
        <f t="shared" si="104"/>
        <v>5.7432882528289264</v>
      </c>
      <c r="AF230" s="25">
        <v>3196.8039119999999</v>
      </c>
      <c r="AG230" s="25">
        <v>0.57999999999999996</v>
      </c>
      <c r="AH230" s="12">
        <f t="shared" si="86"/>
        <v>7.1863730040249596</v>
      </c>
      <c r="AI230" s="12">
        <f t="shared" si="105"/>
        <v>2.7543054668166533E-2</v>
      </c>
      <c r="AJ230" s="12">
        <f t="shared" si="106"/>
        <v>1.0404925897844288</v>
      </c>
      <c r="AK230" s="12">
        <f t="shared" si="107"/>
        <v>4.0492589784428823</v>
      </c>
    </row>
    <row r="231" spans="1:37" x14ac:dyDescent="0.3">
      <c r="A231">
        <f t="shared" si="87"/>
        <v>229</v>
      </c>
      <c r="B231" s="7">
        <v>43564</v>
      </c>
      <c r="C231" s="40">
        <f>VLOOKUP(B231,'Base NTN-B Princ 2019'!A:B,2,FALSE)*100</f>
        <v>-0.11</v>
      </c>
      <c r="D231" s="25">
        <v>3198.0169689999998</v>
      </c>
      <c r="E231" s="25">
        <v>0</v>
      </c>
      <c r="F231" s="26">
        <f t="shared" si="81"/>
        <v>0</v>
      </c>
      <c r="G231" s="26">
        <f t="shared" si="82"/>
        <v>3198.0169689999998</v>
      </c>
      <c r="H231" s="10">
        <f t="shared" si="88"/>
        <v>3.2044053673252471E-2</v>
      </c>
      <c r="I231" s="9">
        <f t="shared" si="89"/>
        <v>1.061289646689451</v>
      </c>
      <c r="J231" s="10">
        <f t="shared" si="90"/>
        <v>6.1289646689451027</v>
      </c>
      <c r="K231" s="31">
        <f t="shared" si="91"/>
        <v>3198.0169689999998</v>
      </c>
      <c r="L231" s="33">
        <f t="shared" si="92"/>
        <v>3.2044053673252471E-2</v>
      </c>
      <c r="M231" s="32">
        <f t="shared" si="93"/>
        <v>1.061289646689451</v>
      </c>
      <c r="N231" s="33">
        <f t="shared" si="94"/>
        <v>6.1289646689451027</v>
      </c>
      <c r="O231" s="40">
        <v>1.96</v>
      </c>
      <c r="P231" s="25">
        <v>3191.7782860000002</v>
      </c>
      <c r="Q231" s="25">
        <v>0</v>
      </c>
      <c r="R231" s="26">
        <f t="shared" si="83"/>
        <v>0</v>
      </c>
      <c r="S231" s="26">
        <f t="shared" si="84"/>
        <v>3191.7782860000002</v>
      </c>
      <c r="T231" s="10">
        <f t="shared" si="95"/>
        <v>3.5260020690808247E-2</v>
      </c>
      <c r="U231" s="9">
        <f t="shared" si="96"/>
        <v>1.0592192856685267</v>
      </c>
      <c r="V231" s="10">
        <f t="shared" si="97"/>
        <v>5.9219285668526744</v>
      </c>
      <c r="W231" s="31">
        <f t="shared" si="98"/>
        <v>3191.7782860000002</v>
      </c>
      <c r="X231" s="33">
        <f t="shared" si="99"/>
        <v>3.5260020690808247E-2</v>
      </c>
      <c r="Y231" s="32">
        <f t="shared" si="100"/>
        <v>1.0592192856685267</v>
      </c>
      <c r="Z231" s="33">
        <f t="shared" si="101"/>
        <v>5.9219285668526744</v>
      </c>
      <c r="AA231" s="8">
        <v>6.4</v>
      </c>
      <c r="AB231" s="11">
        <f t="shared" si="85"/>
        <v>1.0576932251359683</v>
      </c>
      <c r="AC231" s="12">
        <f t="shared" si="102"/>
        <v>2.4620248904749786E-2</v>
      </c>
      <c r="AD231" s="11">
        <f t="shared" si="103"/>
        <v>1.0576932251359683</v>
      </c>
      <c r="AE231" s="12">
        <f t="shared" si="104"/>
        <v>5.7693225135968307</v>
      </c>
      <c r="AF231" s="25">
        <v>3197.6844099999998</v>
      </c>
      <c r="AG231" s="25">
        <v>0.57999999999999996</v>
      </c>
      <c r="AH231" s="12">
        <f t="shared" si="86"/>
        <v>7.1863730040249596</v>
      </c>
      <c r="AI231" s="12">
        <f t="shared" si="105"/>
        <v>2.754307190049321E-2</v>
      </c>
      <c r="AJ231" s="12">
        <f t="shared" si="106"/>
        <v>1.0407791734065523</v>
      </c>
      <c r="AK231" s="12">
        <f t="shared" si="107"/>
        <v>4.0779173406552349</v>
      </c>
    </row>
    <row r="232" spans="1:37" x14ac:dyDescent="0.3">
      <c r="A232">
        <f t="shared" si="87"/>
        <v>230</v>
      </c>
      <c r="B232" s="7">
        <v>43565</v>
      </c>
      <c r="C232" s="40">
        <f>VLOOKUP(B232,'Base NTN-B Princ 2019'!A:B,2,FALSE)*100</f>
        <v>-0.06</v>
      </c>
      <c r="D232" s="25">
        <v>3203.3704050000001</v>
      </c>
      <c r="E232" s="25">
        <v>0</v>
      </c>
      <c r="F232" s="26">
        <f t="shared" si="81"/>
        <v>0</v>
      </c>
      <c r="G232" s="26">
        <f t="shared" si="82"/>
        <v>3203.3704050000001</v>
      </c>
      <c r="H232" s="10">
        <f t="shared" si="88"/>
        <v>0.16739861144872137</v>
      </c>
      <c r="I232" s="9">
        <f t="shared" si="89"/>
        <v>1.0630662308214582</v>
      </c>
      <c r="J232" s="10">
        <f t="shared" si="90"/>
        <v>6.3066230821458236</v>
      </c>
      <c r="K232" s="31">
        <f t="shared" si="91"/>
        <v>3203.3704050000001</v>
      </c>
      <c r="L232" s="33">
        <f t="shared" si="92"/>
        <v>0.16739861144872137</v>
      </c>
      <c r="M232" s="32">
        <f t="shared" si="93"/>
        <v>1.0630662308214582</v>
      </c>
      <c r="N232" s="33">
        <f t="shared" si="94"/>
        <v>6.3066230821458236</v>
      </c>
      <c r="O232" s="40">
        <v>1.96</v>
      </c>
      <c r="P232" s="25">
        <v>3197.52457</v>
      </c>
      <c r="Q232" s="25">
        <v>0</v>
      </c>
      <c r="R232" s="26">
        <f t="shared" si="83"/>
        <v>0</v>
      </c>
      <c r="S232" s="26">
        <f t="shared" si="84"/>
        <v>3197.52457</v>
      </c>
      <c r="T232" s="10">
        <f t="shared" si="95"/>
        <v>0.18003393359760089</v>
      </c>
      <c r="U232" s="9">
        <f t="shared" si="96"/>
        <v>1.0611262398139403</v>
      </c>
      <c r="V232" s="10">
        <f t="shared" si="97"/>
        <v>6.1126239813940275</v>
      </c>
      <c r="W232" s="31">
        <f t="shared" si="98"/>
        <v>3197.52457</v>
      </c>
      <c r="X232" s="33">
        <f t="shared" si="99"/>
        <v>0.18003393359760089</v>
      </c>
      <c r="Y232" s="32">
        <f t="shared" si="100"/>
        <v>1.0611262398139403</v>
      </c>
      <c r="Z232" s="33">
        <f t="shared" si="101"/>
        <v>6.1126239813940275</v>
      </c>
      <c r="AA232" s="8">
        <v>6.4</v>
      </c>
      <c r="AB232" s="11">
        <f t="shared" si="85"/>
        <v>1.0579536318406455</v>
      </c>
      <c r="AC232" s="12">
        <f t="shared" si="102"/>
        <v>2.4620248904749786E-2</v>
      </c>
      <c r="AD232" s="11">
        <f t="shared" si="103"/>
        <v>1.0579536318406455</v>
      </c>
      <c r="AE232" s="12">
        <f t="shared" si="104"/>
        <v>5.7953631840645503</v>
      </c>
      <c r="AF232" s="25">
        <v>3203.1974329999998</v>
      </c>
      <c r="AG232" s="25">
        <v>0.75</v>
      </c>
      <c r="AH232" s="12">
        <f t="shared" si="86"/>
        <v>9.3806897670984277</v>
      </c>
      <c r="AI232" s="12">
        <f t="shared" si="105"/>
        <v>0.17240672602834017</v>
      </c>
      <c r="AJ232" s="12">
        <f t="shared" si="106"/>
        <v>1.0425735467046073</v>
      </c>
      <c r="AK232" s="12">
        <f t="shared" si="107"/>
        <v>4.2573546704607335</v>
      </c>
    </row>
    <row r="233" spans="1:37" x14ac:dyDescent="0.3">
      <c r="A233">
        <f t="shared" si="87"/>
        <v>231</v>
      </c>
      <c r="B233" s="7">
        <v>43566</v>
      </c>
      <c r="C233" s="40">
        <f>VLOOKUP(B233,'Base NTN-B Princ 2019'!A:B,2,FALSE)*100</f>
        <v>-0.09</v>
      </c>
      <c r="D233" s="25">
        <v>3204.5872460000001</v>
      </c>
      <c r="E233" s="25">
        <v>0</v>
      </c>
      <c r="F233" s="26">
        <f t="shared" si="81"/>
        <v>0</v>
      </c>
      <c r="G233" s="26">
        <f t="shared" si="82"/>
        <v>3204.5872460000001</v>
      </c>
      <c r="H233" s="10">
        <f t="shared" si="88"/>
        <v>3.7986272149503897E-2</v>
      </c>
      <c r="I233" s="9">
        <f t="shared" si="89"/>
        <v>1.0634700500530276</v>
      </c>
      <c r="J233" s="10">
        <f t="shared" si="90"/>
        <v>6.3470050053027638</v>
      </c>
      <c r="K233" s="31">
        <f t="shared" si="91"/>
        <v>3204.5872460000001</v>
      </c>
      <c r="L233" s="33">
        <f t="shared" si="92"/>
        <v>3.7986272149503897E-2</v>
      </c>
      <c r="M233" s="32">
        <f t="shared" si="93"/>
        <v>1.0634700500530276</v>
      </c>
      <c r="N233" s="33">
        <f t="shared" si="94"/>
        <v>6.3470050053027638</v>
      </c>
      <c r="O233" s="40">
        <v>1.96</v>
      </c>
      <c r="P233" s="25">
        <v>3198.9091600000002</v>
      </c>
      <c r="Q233" s="25">
        <v>0</v>
      </c>
      <c r="R233" s="26">
        <f t="shared" si="83"/>
        <v>0</v>
      </c>
      <c r="S233" s="26">
        <f t="shared" si="84"/>
        <v>3198.9091600000002</v>
      </c>
      <c r="T233" s="10">
        <f t="shared" si="95"/>
        <v>4.3301934658779295E-2</v>
      </c>
      <c r="U233" s="9">
        <f t="shared" si="96"/>
        <v>1.0615857280049517</v>
      </c>
      <c r="V233" s="10">
        <f t="shared" si="97"/>
        <v>6.1585728004951656</v>
      </c>
      <c r="W233" s="31">
        <f t="shared" si="98"/>
        <v>3198.9091600000002</v>
      </c>
      <c r="X233" s="33">
        <f t="shared" si="99"/>
        <v>4.3301934658779295E-2</v>
      </c>
      <c r="Y233" s="32">
        <f t="shared" si="100"/>
        <v>1.0615857280049517</v>
      </c>
      <c r="Z233" s="33">
        <f t="shared" si="101"/>
        <v>6.1585728004951656</v>
      </c>
      <c r="AA233" s="8">
        <v>6.4</v>
      </c>
      <c r="AB233" s="11">
        <f t="shared" si="85"/>
        <v>1.0582141026581016</v>
      </c>
      <c r="AC233" s="12">
        <f t="shared" si="102"/>
        <v>2.4620248904749786E-2</v>
      </c>
      <c r="AD233" s="11">
        <f t="shared" si="103"/>
        <v>1.0582141026581016</v>
      </c>
      <c r="AE233" s="12">
        <f t="shared" si="104"/>
        <v>5.8214102658101563</v>
      </c>
      <c r="AF233" s="25">
        <v>3204.3373080000001</v>
      </c>
      <c r="AG233" s="25">
        <v>0.75</v>
      </c>
      <c r="AH233" s="12">
        <f t="shared" si="86"/>
        <v>9.3806897670984277</v>
      </c>
      <c r="AI233" s="12">
        <f t="shared" si="105"/>
        <v>3.5585536759530356E-2</v>
      </c>
      <c r="AJ233" s="12">
        <f t="shared" si="106"/>
        <v>1.0429445520973151</v>
      </c>
      <c r="AK233" s="12">
        <f t="shared" si="107"/>
        <v>4.294455209731507</v>
      </c>
    </row>
    <row r="234" spans="1:37" x14ac:dyDescent="0.3">
      <c r="A234">
        <f t="shared" si="87"/>
        <v>232</v>
      </c>
      <c r="B234" s="7">
        <v>43567</v>
      </c>
      <c r="C234" s="40">
        <f>VLOOKUP(B234,'Base NTN-B Princ 2019'!A:B,2,FALSE)*100</f>
        <v>-0.22999999999999998</v>
      </c>
      <c r="D234" s="25">
        <v>3206.0898350000002</v>
      </c>
      <c r="E234" s="25">
        <v>0</v>
      </c>
      <c r="F234" s="26">
        <f t="shared" si="81"/>
        <v>0</v>
      </c>
      <c r="G234" s="26">
        <f t="shared" si="82"/>
        <v>3206.0898350000002</v>
      </c>
      <c r="H234" s="10">
        <f t="shared" si="88"/>
        <v>4.6888690637958419E-2</v>
      </c>
      <c r="I234" s="9">
        <f t="shared" si="89"/>
        <v>1.0639686972348243</v>
      </c>
      <c r="J234" s="10">
        <f t="shared" si="90"/>
        <v>6.3968697234824345</v>
      </c>
      <c r="K234" s="31">
        <f t="shared" si="91"/>
        <v>3206.0898350000002</v>
      </c>
      <c r="L234" s="33">
        <f t="shared" si="92"/>
        <v>4.6888690637958419E-2</v>
      </c>
      <c r="M234" s="32">
        <f t="shared" si="93"/>
        <v>1.0639686972348243</v>
      </c>
      <c r="N234" s="33">
        <f t="shared" si="94"/>
        <v>6.3968697234824345</v>
      </c>
      <c r="O234" s="40">
        <v>1.96</v>
      </c>
      <c r="P234" s="25">
        <v>3200.2943310000001</v>
      </c>
      <c r="Q234" s="25">
        <v>0</v>
      </c>
      <c r="R234" s="26">
        <f t="shared" si="83"/>
        <v>0</v>
      </c>
      <c r="S234" s="26">
        <f t="shared" si="84"/>
        <v>3200.2943310000001</v>
      </c>
      <c r="T234" s="10">
        <f t="shared" si="95"/>
        <v>4.3301354640523648E-2</v>
      </c>
      <c r="U234" s="9">
        <f t="shared" si="96"/>
        <v>1.0620454090058482</v>
      </c>
      <c r="V234" s="10">
        <f t="shared" si="97"/>
        <v>6.2045409005848207</v>
      </c>
      <c r="W234" s="31">
        <f t="shared" si="98"/>
        <v>3200.2943310000001</v>
      </c>
      <c r="X234" s="33">
        <f t="shared" si="99"/>
        <v>4.3301354640523648E-2</v>
      </c>
      <c r="Y234" s="32">
        <f t="shared" si="100"/>
        <v>1.0620454090058482</v>
      </c>
      <c r="Z234" s="33">
        <f t="shared" si="101"/>
        <v>6.2045409005848207</v>
      </c>
      <c r="AA234" s="8">
        <v>6.4</v>
      </c>
      <c r="AB234" s="11">
        <f t="shared" si="85"/>
        <v>1.0584746376041212</v>
      </c>
      <c r="AC234" s="12">
        <f t="shared" si="102"/>
        <v>2.4620248904749786E-2</v>
      </c>
      <c r="AD234" s="11">
        <f t="shared" si="103"/>
        <v>1.0584746376041212</v>
      </c>
      <c r="AE234" s="12">
        <f t="shared" si="104"/>
        <v>5.8474637604121193</v>
      </c>
      <c r="AF234" s="25">
        <v>3205.4775890000001</v>
      </c>
      <c r="AG234" s="25">
        <v>0.75</v>
      </c>
      <c r="AH234" s="12">
        <f t="shared" si="86"/>
        <v>9.3806897670984277</v>
      </c>
      <c r="AI234" s="12">
        <f t="shared" si="105"/>
        <v>3.5585548286487523E-2</v>
      </c>
      <c r="AJ234" s="12">
        <f t="shared" si="106"/>
        <v>1.0433156896345031</v>
      </c>
      <c r="AK234" s="12">
        <f t="shared" si="107"/>
        <v>4.3315689634503052</v>
      </c>
    </row>
    <row r="235" spans="1:37" x14ac:dyDescent="0.3">
      <c r="A235">
        <f t="shared" si="87"/>
        <v>233</v>
      </c>
      <c r="B235" s="7">
        <v>43570</v>
      </c>
      <c r="C235" s="40">
        <f>VLOOKUP(B235,'Base NTN-B Princ 2019'!A:B,2,FALSE)*100</f>
        <v>-0.13</v>
      </c>
      <c r="D235" s="25">
        <v>3206.9485559999998</v>
      </c>
      <c r="E235" s="25">
        <v>0</v>
      </c>
      <c r="F235" s="26">
        <f t="shared" si="81"/>
        <v>0</v>
      </c>
      <c r="G235" s="26">
        <f t="shared" si="82"/>
        <v>3206.9485559999998</v>
      </c>
      <c r="H235" s="10">
        <f t="shared" si="88"/>
        <v>2.6784059218343259E-2</v>
      </c>
      <c r="I235" s="9">
        <f t="shared" si="89"/>
        <v>1.0642536712407564</v>
      </c>
      <c r="J235" s="10">
        <f t="shared" si="90"/>
        <v>6.4253671240756427</v>
      </c>
      <c r="K235" s="31">
        <f t="shared" si="91"/>
        <v>3206.9485559999998</v>
      </c>
      <c r="L235" s="33">
        <f t="shared" si="92"/>
        <v>2.6784059218343259E-2</v>
      </c>
      <c r="M235" s="32">
        <f t="shared" si="93"/>
        <v>1.0642536712407564</v>
      </c>
      <c r="N235" s="33">
        <f t="shared" si="94"/>
        <v>6.4253671240756427</v>
      </c>
      <c r="O235" s="40">
        <v>1.96</v>
      </c>
      <c r="P235" s="25">
        <v>3201.6800819999999</v>
      </c>
      <c r="Q235" s="25">
        <v>0</v>
      </c>
      <c r="R235" s="26">
        <f t="shared" si="83"/>
        <v>0</v>
      </c>
      <c r="S235" s="26">
        <f t="shared" si="84"/>
        <v>3201.6800819999999</v>
      </c>
      <c r="T235" s="10">
        <f t="shared" si="95"/>
        <v>4.3300736015949859E-2</v>
      </c>
      <c r="U235" s="9">
        <f t="shared" si="96"/>
        <v>1.0625052824847714</v>
      </c>
      <c r="V235" s="10">
        <f t="shared" si="97"/>
        <v>6.2505282484771385</v>
      </c>
      <c r="W235" s="31">
        <f t="shared" si="98"/>
        <v>3201.6800819999999</v>
      </c>
      <c r="X235" s="33">
        <f t="shared" si="99"/>
        <v>4.3300736015949859E-2</v>
      </c>
      <c r="Y235" s="32">
        <f t="shared" si="100"/>
        <v>1.0625052824847714</v>
      </c>
      <c r="Z235" s="33">
        <f t="shared" si="101"/>
        <v>6.2505282484771385</v>
      </c>
      <c r="AA235" s="8">
        <v>6.4</v>
      </c>
      <c r="AB235" s="11">
        <f t="shared" si="85"/>
        <v>1.0587352366944929</v>
      </c>
      <c r="AC235" s="12">
        <f t="shared" si="102"/>
        <v>2.4620248904749786E-2</v>
      </c>
      <c r="AD235" s="11">
        <f t="shared" si="103"/>
        <v>1.0587352366944929</v>
      </c>
      <c r="AE235" s="12">
        <f t="shared" si="104"/>
        <v>5.8735236694492876</v>
      </c>
      <c r="AF235" s="25">
        <v>3206.6182749999998</v>
      </c>
      <c r="AG235" s="25">
        <v>0.75</v>
      </c>
      <c r="AH235" s="12">
        <f t="shared" si="86"/>
        <v>9.3806897670984277</v>
      </c>
      <c r="AI235" s="12">
        <f t="shared" si="105"/>
        <v>3.5585524101433563E-2</v>
      </c>
      <c r="AJ235" s="12">
        <f t="shared" si="106"/>
        <v>1.0436869589906921</v>
      </c>
      <c r="AK235" s="12">
        <f t="shared" si="107"/>
        <v>4.3686958990692082</v>
      </c>
    </row>
    <row r="236" spans="1:37" x14ac:dyDescent="0.3">
      <c r="A236">
        <f t="shared" si="87"/>
        <v>234</v>
      </c>
      <c r="B236" s="7">
        <v>43571</v>
      </c>
      <c r="C236" s="40">
        <f>VLOOKUP(B236,'Base NTN-B Princ 2019'!A:B,2,FALSE)*100</f>
        <v>-0.2</v>
      </c>
      <c r="D236" s="25">
        <v>3207.96297</v>
      </c>
      <c r="E236" s="25">
        <v>0</v>
      </c>
      <c r="F236" s="26">
        <f t="shared" si="81"/>
        <v>0</v>
      </c>
      <c r="G236" s="26">
        <f t="shared" si="82"/>
        <v>3207.96297</v>
      </c>
      <c r="H236" s="10">
        <f t="shared" si="88"/>
        <v>3.1631751563399035E-2</v>
      </c>
      <c r="I236" s="9">
        <f t="shared" si="89"/>
        <v>1.0645903133180477</v>
      </c>
      <c r="J236" s="10">
        <f t="shared" si="90"/>
        <v>6.4590313318047654</v>
      </c>
      <c r="K236" s="31">
        <f t="shared" si="91"/>
        <v>3207.96297</v>
      </c>
      <c r="L236" s="33">
        <f t="shared" si="92"/>
        <v>3.1631751563399035E-2</v>
      </c>
      <c r="M236" s="32">
        <f t="shared" si="93"/>
        <v>1.0645903133180477</v>
      </c>
      <c r="N236" s="33">
        <f t="shared" si="94"/>
        <v>6.4590313318047654</v>
      </c>
      <c r="O236" s="40">
        <v>1.96</v>
      </c>
      <c r="P236" s="25">
        <v>3202.7893020000001</v>
      </c>
      <c r="Q236" s="25">
        <v>0</v>
      </c>
      <c r="R236" s="26">
        <f t="shared" si="83"/>
        <v>0</v>
      </c>
      <c r="S236" s="26">
        <f t="shared" si="84"/>
        <v>3202.7893020000001</v>
      </c>
      <c r="T236" s="10">
        <f t="shared" si="95"/>
        <v>3.4644935521077613E-2</v>
      </c>
      <c r="U236" s="9">
        <f t="shared" si="96"/>
        <v>1.0628733867547964</v>
      </c>
      <c r="V236" s="10">
        <f t="shared" si="97"/>
        <v>6.2873386754796368</v>
      </c>
      <c r="W236" s="31">
        <f t="shared" si="98"/>
        <v>3202.7893020000001</v>
      </c>
      <c r="X236" s="33">
        <f t="shared" si="99"/>
        <v>3.4644935521077613E-2</v>
      </c>
      <c r="Y236" s="32">
        <f t="shared" si="100"/>
        <v>1.0628733867547964</v>
      </c>
      <c r="Z236" s="33">
        <f t="shared" si="101"/>
        <v>6.2873386754796368</v>
      </c>
      <c r="AA236" s="8">
        <v>6.4</v>
      </c>
      <c r="AB236" s="11">
        <f t="shared" si="85"/>
        <v>1.0589958999450093</v>
      </c>
      <c r="AC236" s="12">
        <f t="shared" si="102"/>
        <v>2.4620248904749786E-2</v>
      </c>
      <c r="AD236" s="11">
        <f t="shared" si="103"/>
        <v>1.0589958999450093</v>
      </c>
      <c r="AE236" s="12">
        <f t="shared" si="104"/>
        <v>5.8995899945009311</v>
      </c>
      <c r="AF236" s="25">
        <v>3207.4818479999999</v>
      </c>
      <c r="AG236" s="25">
        <v>0.54</v>
      </c>
      <c r="AH236" s="12">
        <f t="shared" si="86"/>
        <v>6.6759626640876535</v>
      </c>
      <c r="AI236" s="12">
        <f t="shared" si="105"/>
        <v>2.6930957349446949E-2</v>
      </c>
      <c r="AJ236" s="12">
        <f t="shared" si="106"/>
        <v>1.0439680338804795</v>
      </c>
      <c r="AK236" s="12">
        <f t="shared" si="107"/>
        <v>4.396803388047954</v>
      </c>
    </row>
    <row r="237" spans="1:37" x14ac:dyDescent="0.3">
      <c r="A237">
        <f t="shared" si="87"/>
        <v>235</v>
      </c>
      <c r="B237" s="7">
        <v>43572</v>
      </c>
      <c r="C237" s="40">
        <f>VLOOKUP(B237,'Base NTN-B Princ 2019'!A:B,2,FALSE)*100</f>
        <v>-0.39</v>
      </c>
      <c r="D237" s="25">
        <v>3209.2407830000002</v>
      </c>
      <c r="E237" s="25">
        <v>0</v>
      </c>
      <c r="F237" s="26">
        <f t="shared" si="81"/>
        <v>0</v>
      </c>
      <c r="G237" s="26">
        <f t="shared" si="82"/>
        <v>3209.2407830000002</v>
      </c>
      <c r="H237" s="10">
        <f t="shared" si="88"/>
        <v>3.9832535847517114E-2</v>
      </c>
      <c r="I237" s="9">
        <f t="shared" si="89"/>
        <v>1.0650143666362293</v>
      </c>
      <c r="J237" s="10">
        <f t="shared" si="90"/>
        <v>6.5014366636229282</v>
      </c>
      <c r="K237" s="31">
        <f t="shared" si="91"/>
        <v>3209.2407830000002</v>
      </c>
      <c r="L237" s="33">
        <f t="shared" si="92"/>
        <v>3.9832535847517114E-2</v>
      </c>
      <c r="M237" s="32">
        <f t="shared" si="93"/>
        <v>1.0650143666362293</v>
      </c>
      <c r="N237" s="33">
        <f t="shared" si="94"/>
        <v>6.5014366636229282</v>
      </c>
      <c r="O237" s="40">
        <v>1.96</v>
      </c>
      <c r="P237" s="25">
        <v>3203.8988869999998</v>
      </c>
      <c r="Q237" s="25">
        <v>0</v>
      </c>
      <c r="R237" s="26">
        <f t="shared" si="83"/>
        <v>0</v>
      </c>
      <c r="S237" s="26">
        <f t="shared" si="84"/>
        <v>3203.8988869999998</v>
      </c>
      <c r="T237" s="10">
        <f t="shared" si="95"/>
        <v>3.4644333278710526E-2</v>
      </c>
      <c r="U237" s="9">
        <f t="shared" si="96"/>
        <v>1.0632416121532344</v>
      </c>
      <c r="V237" s="10">
        <f t="shared" si="97"/>
        <v>6.3241612153234428</v>
      </c>
      <c r="W237" s="31">
        <f t="shared" si="98"/>
        <v>3203.8988869999998</v>
      </c>
      <c r="X237" s="33">
        <f t="shared" si="99"/>
        <v>3.4644333278710526E-2</v>
      </c>
      <c r="Y237" s="32">
        <f t="shared" si="100"/>
        <v>1.0632416121532344</v>
      </c>
      <c r="Z237" s="33">
        <f t="shared" si="101"/>
        <v>6.3241612153234428</v>
      </c>
      <c r="AA237" s="8">
        <v>6.4</v>
      </c>
      <c r="AB237" s="11">
        <f t="shared" si="85"/>
        <v>1.059256627371467</v>
      </c>
      <c r="AC237" s="12">
        <f t="shared" si="102"/>
        <v>2.4620248904749786E-2</v>
      </c>
      <c r="AD237" s="11">
        <f t="shared" si="103"/>
        <v>1.059256627371467</v>
      </c>
      <c r="AE237" s="12">
        <f t="shared" si="104"/>
        <v>5.9256627371466974</v>
      </c>
      <c r="AF237" s="25">
        <v>3208.3456550000001</v>
      </c>
      <c r="AG237" s="25">
        <v>0.54</v>
      </c>
      <c r="AH237" s="12">
        <f t="shared" si="86"/>
        <v>6.6759626640876535</v>
      </c>
      <c r="AI237" s="12">
        <f t="shared" si="105"/>
        <v>2.6931001980212699E-2</v>
      </c>
      <c r="AJ237" s="12">
        <f t="shared" si="106"/>
        <v>1.0442491849323567</v>
      </c>
      <c r="AK237" s="12">
        <f t="shared" si="107"/>
        <v>4.4249184932356744</v>
      </c>
    </row>
    <row r="238" spans="1:37" x14ac:dyDescent="0.3">
      <c r="A238">
        <f t="shared" si="87"/>
        <v>236</v>
      </c>
      <c r="B238" s="7">
        <v>43573</v>
      </c>
      <c r="C238" s="40">
        <f>VLOOKUP(B238,'Base NTN-B Princ 2019'!A:B,2,FALSE)*100</f>
        <v>-0.32</v>
      </c>
      <c r="D238" s="25">
        <v>3209.9028830000002</v>
      </c>
      <c r="E238" s="25">
        <v>0</v>
      </c>
      <c r="F238" s="26">
        <f t="shared" si="81"/>
        <v>0</v>
      </c>
      <c r="G238" s="26">
        <f t="shared" si="82"/>
        <v>3209.9028830000002</v>
      </c>
      <c r="H238" s="10">
        <f t="shared" si="88"/>
        <v>2.0631047801322744E-2</v>
      </c>
      <c r="I238" s="9">
        <f t="shared" si="89"/>
        <v>1.0652340902593009</v>
      </c>
      <c r="J238" s="10">
        <f t="shared" si="90"/>
        <v>6.5234090259300936</v>
      </c>
      <c r="K238" s="31">
        <f t="shared" si="91"/>
        <v>3209.9028830000002</v>
      </c>
      <c r="L238" s="33">
        <f t="shared" si="92"/>
        <v>2.0631047801322744E-2</v>
      </c>
      <c r="M238" s="32">
        <f t="shared" si="93"/>
        <v>1.0652340902593009</v>
      </c>
      <c r="N238" s="33">
        <f t="shared" si="94"/>
        <v>6.5234090259300936</v>
      </c>
      <c r="O238" s="40">
        <v>1.96</v>
      </c>
      <c r="P238" s="25">
        <v>3205.0088380000002</v>
      </c>
      <c r="Q238" s="25">
        <v>0</v>
      </c>
      <c r="R238" s="26">
        <f t="shared" si="83"/>
        <v>0</v>
      </c>
      <c r="S238" s="26">
        <f t="shared" si="84"/>
        <v>3205.0088380000002</v>
      </c>
      <c r="T238" s="10">
        <f t="shared" si="95"/>
        <v>3.4643758718599926E-2</v>
      </c>
      <c r="U238" s="9">
        <f t="shared" si="96"/>
        <v>1.0636099590119446</v>
      </c>
      <c r="V238" s="10">
        <f t="shared" si="97"/>
        <v>6.360995901194455</v>
      </c>
      <c r="W238" s="31">
        <f t="shared" si="98"/>
        <v>3205.0088380000002</v>
      </c>
      <c r="X238" s="33">
        <f t="shared" si="99"/>
        <v>3.4643758718599926E-2</v>
      </c>
      <c r="Y238" s="32">
        <f t="shared" si="100"/>
        <v>1.0636099590119446</v>
      </c>
      <c r="Z238" s="33">
        <f t="shared" si="101"/>
        <v>6.360995901194455</v>
      </c>
      <c r="AA238" s="8">
        <v>6.4</v>
      </c>
      <c r="AB238" s="11">
        <f t="shared" si="85"/>
        <v>1.0595174189896659</v>
      </c>
      <c r="AC238" s="12">
        <f t="shared" si="102"/>
        <v>2.4620248904749786E-2</v>
      </c>
      <c r="AD238" s="11">
        <f t="shared" si="103"/>
        <v>1.0595174189896659</v>
      </c>
      <c r="AE238" s="12">
        <f t="shared" si="104"/>
        <v>5.9517418989665893</v>
      </c>
      <c r="AF238" s="25">
        <v>3209.2096940000001</v>
      </c>
      <c r="AG238" s="25">
        <v>0.54</v>
      </c>
      <c r="AH238" s="12">
        <f t="shared" si="86"/>
        <v>6.6759626640876535</v>
      </c>
      <c r="AI238" s="12">
        <f t="shared" si="105"/>
        <v>2.6930982285322536E-2</v>
      </c>
      <c r="AJ238" s="12">
        <f t="shared" si="106"/>
        <v>1.0445304114953655</v>
      </c>
      <c r="AK238" s="12">
        <f t="shared" si="107"/>
        <v>4.4530411495365518</v>
      </c>
    </row>
    <row r="239" spans="1:37" x14ac:dyDescent="0.3">
      <c r="A239">
        <f t="shared" si="87"/>
        <v>237</v>
      </c>
      <c r="B239" s="7">
        <v>43577</v>
      </c>
      <c r="C239" s="40">
        <f>VLOOKUP(B239,'Base NTN-B Princ 2019'!A:B,2,FALSE)*100</f>
        <v>-0.38</v>
      </c>
      <c r="D239" s="25">
        <v>3210.847593</v>
      </c>
      <c r="E239" s="25">
        <v>0</v>
      </c>
      <c r="F239" s="26">
        <f t="shared" si="81"/>
        <v>0</v>
      </c>
      <c r="G239" s="26">
        <f t="shared" si="82"/>
        <v>3210.847593</v>
      </c>
      <c r="H239" s="10">
        <f t="shared" si="88"/>
        <v>2.9431108492494751E-2</v>
      </c>
      <c r="I239" s="9">
        <f t="shared" si="89"/>
        <v>1.0655476004601041</v>
      </c>
      <c r="J239" s="10">
        <f t="shared" si="90"/>
        <v>6.5547600460104105</v>
      </c>
      <c r="K239" s="31">
        <f t="shared" si="91"/>
        <v>3210.847593</v>
      </c>
      <c r="L239" s="33">
        <f t="shared" si="92"/>
        <v>2.9431108492494751E-2</v>
      </c>
      <c r="M239" s="32">
        <f t="shared" si="93"/>
        <v>1.0655476004601041</v>
      </c>
      <c r="N239" s="33">
        <f t="shared" si="94"/>
        <v>6.5547600460104105</v>
      </c>
      <c r="O239" s="40">
        <v>1.96</v>
      </c>
      <c r="P239" s="25">
        <v>3206.119154</v>
      </c>
      <c r="Q239" s="25">
        <v>0</v>
      </c>
      <c r="R239" s="26">
        <f t="shared" si="83"/>
        <v>0</v>
      </c>
      <c r="S239" s="26">
        <f t="shared" si="84"/>
        <v>3206.119154</v>
      </c>
      <c r="T239" s="10">
        <f t="shared" si="95"/>
        <v>3.4643149399005146E-2</v>
      </c>
      <c r="U239" s="9">
        <f t="shared" si="96"/>
        <v>1.0639784269990678</v>
      </c>
      <c r="V239" s="10">
        <f t="shared" si="97"/>
        <v>6.397842699906775</v>
      </c>
      <c r="W239" s="31">
        <f t="shared" si="98"/>
        <v>3206.119154</v>
      </c>
      <c r="X239" s="33">
        <f t="shared" si="99"/>
        <v>3.4643149399005146E-2</v>
      </c>
      <c r="Y239" s="32">
        <f t="shared" si="100"/>
        <v>1.0639784269990678</v>
      </c>
      <c r="Z239" s="33">
        <f t="shared" si="101"/>
        <v>6.397842699906775</v>
      </c>
      <c r="AA239" s="8">
        <v>6.4</v>
      </c>
      <c r="AB239" s="11">
        <f t="shared" si="85"/>
        <v>1.0597782748154103</v>
      </c>
      <c r="AC239" s="12">
        <f t="shared" si="102"/>
        <v>2.4620248904749786E-2</v>
      </c>
      <c r="AD239" s="11">
        <f t="shared" si="103"/>
        <v>1.0597782748154103</v>
      </c>
      <c r="AE239" s="12">
        <f t="shared" si="104"/>
        <v>5.9778274815410315</v>
      </c>
      <c r="AF239" s="25">
        <v>3210.0739659999999</v>
      </c>
      <c r="AG239" s="25">
        <v>0.54</v>
      </c>
      <c r="AH239" s="12">
        <f t="shared" si="86"/>
        <v>6.6759626640876535</v>
      </c>
      <c r="AI239" s="12">
        <f t="shared" si="105"/>
        <v>2.6930991814455574E-2</v>
      </c>
      <c r="AJ239" s="12">
        <f t="shared" si="106"/>
        <v>1.0448117138949848</v>
      </c>
      <c r="AK239" s="12">
        <f t="shared" si="107"/>
        <v>4.4811713894984839</v>
      </c>
    </row>
    <row r="240" spans="1:37" x14ac:dyDescent="0.3">
      <c r="A240">
        <f t="shared" si="87"/>
        <v>238</v>
      </c>
      <c r="B240" s="7">
        <v>43578</v>
      </c>
      <c r="C240" s="40">
        <f>VLOOKUP(B240,'Base NTN-B Princ 2019'!A:B,2,FALSE)*100</f>
        <v>-0.38</v>
      </c>
      <c r="D240" s="25">
        <v>3211.664143</v>
      </c>
      <c r="E240" s="25">
        <v>0</v>
      </c>
      <c r="F240" s="26">
        <f t="shared" si="81"/>
        <v>0</v>
      </c>
      <c r="G240" s="26">
        <f t="shared" si="82"/>
        <v>3211.664143</v>
      </c>
      <c r="H240" s="10">
        <f t="shared" si="88"/>
        <v>2.5430979713281232E-2</v>
      </c>
      <c r="I240" s="9">
        <f t="shared" si="89"/>
        <v>1.0658185796542126</v>
      </c>
      <c r="J240" s="10">
        <f t="shared" si="90"/>
        <v>6.5818579654212561</v>
      </c>
      <c r="K240" s="31">
        <f t="shared" si="91"/>
        <v>3211.664143</v>
      </c>
      <c r="L240" s="33">
        <f t="shared" si="92"/>
        <v>2.5430979713281232E-2</v>
      </c>
      <c r="M240" s="32">
        <f t="shared" si="93"/>
        <v>1.0658185796542126</v>
      </c>
      <c r="N240" s="33">
        <f t="shared" si="94"/>
        <v>6.5818579654212561</v>
      </c>
      <c r="O240" s="40">
        <v>1.96</v>
      </c>
      <c r="P240" s="25">
        <v>3207.2298369999999</v>
      </c>
      <c r="Q240" s="25">
        <v>0</v>
      </c>
      <c r="R240" s="26">
        <f t="shared" si="83"/>
        <v>0</v>
      </c>
      <c r="S240" s="26">
        <f t="shared" si="84"/>
        <v>3207.2298369999999</v>
      </c>
      <c r="T240" s="10">
        <f t="shared" si="95"/>
        <v>3.4642598938172675E-2</v>
      </c>
      <c r="U240" s="9">
        <f t="shared" si="96"/>
        <v>1.0643470167783218</v>
      </c>
      <c r="V240" s="10">
        <f t="shared" si="97"/>
        <v>6.4347016778321775</v>
      </c>
      <c r="W240" s="31">
        <f t="shared" si="98"/>
        <v>3207.2298369999999</v>
      </c>
      <c r="X240" s="33">
        <f t="shared" si="99"/>
        <v>3.4642598938172675E-2</v>
      </c>
      <c r="Y240" s="32">
        <f t="shared" si="100"/>
        <v>1.0643470167783218</v>
      </c>
      <c r="Z240" s="33">
        <f t="shared" si="101"/>
        <v>6.4347016778321775</v>
      </c>
      <c r="AA240" s="8">
        <v>6.4</v>
      </c>
      <c r="AB240" s="11">
        <f t="shared" si="85"/>
        <v>1.0600391948645083</v>
      </c>
      <c r="AC240" s="12">
        <f t="shared" si="102"/>
        <v>2.4620248904749786E-2</v>
      </c>
      <c r="AD240" s="11">
        <f t="shared" si="103"/>
        <v>1.0600391948645083</v>
      </c>
      <c r="AE240" s="12">
        <f t="shared" si="104"/>
        <v>6.0039194864508261</v>
      </c>
      <c r="AF240" s="25">
        <v>3210.9384709999999</v>
      </c>
      <c r="AG240" s="25">
        <v>0.54</v>
      </c>
      <c r="AH240" s="12">
        <f t="shared" si="86"/>
        <v>6.6759626640876535</v>
      </c>
      <c r="AI240" s="12">
        <f t="shared" si="105"/>
        <v>2.6930999383711907E-2</v>
      </c>
      <c r="AJ240" s="12">
        <f t="shared" si="106"/>
        <v>1.0450930921312149</v>
      </c>
      <c r="AK240" s="12">
        <f t="shared" si="107"/>
        <v>4.5093092131214929</v>
      </c>
    </row>
    <row r="241" spans="1:37" x14ac:dyDescent="0.3">
      <c r="A241">
        <f t="shared" si="87"/>
        <v>239</v>
      </c>
      <c r="B241" s="7">
        <v>43579</v>
      </c>
      <c r="C241" s="40">
        <f>VLOOKUP(B241,'Base NTN-B Princ 2019'!A:B,2,FALSE)*100</f>
        <v>-0.54</v>
      </c>
      <c r="D241" s="25">
        <v>3212.766748</v>
      </c>
      <c r="E241" s="25">
        <v>0</v>
      </c>
      <c r="F241" s="26">
        <f t="shared" si="81"/>
        <v>0</v>
      </c>
      <c r="G241" s="26">
        <f t="shared" si="82"/>
        <v>3212.766748</v>
      </c>
      <c r="H241" s="10">
        <f t="shared" si="88"/>
        <v>3.4331267246701103E-2</v>
      </c>
      <c r="I241" s="9">
        <f t="shared" si="89"/>
        <v>1.0661844886791587</v>
      </c>
      <c r="J241" s="10">
        <f t="shared" si="90"/>
        <v>6.6184488679158715</v>
      </c>
      <c r="K241" s="31">
        <f t="shared" si="91"/>
        <v>3212.766748</v>
      </c>
      <c r="L241" s="33">
        <f t="shared" si="92"/>
        <v>3.4331267246701103E-2</v>
      </c>
      <c r="M241" s="32">
        <f t="shared" si="93"/>
        <v>1.0661844886791587</v>
      </c>
      <c r="N241" s="33">
        <f t="shared" si="94"/>
        <v>6.6184488679158715</v>
      </c>
      <c r="O241" s="40">
        <v>1.96</v>
      </c>
      <c r="P241" s="25">
        <v>3208.3408840000002</v>
      </c>
      <c r="Q241" s="25">
        <v>0</v>
      </c>
      <c r="R241" s="26">
        <f t="shared" si="83"/>
        <v>0</v>
      </c>
      <c r="S241" s="26">
        <f t="shared" si="84"/>
        <v>3208.3408840000002</v>
      </c>
      <c r="T241" s="10">
        <f t="shared" si="95"/>
        <v>3.4641951355740552E-2</v>
      </c>
      <c r="U241" s="9">
        <f t="shared" si="96"/>
        <v>1.0647157273541303</v>
      </c>
      <c r="V241" s="10">
        <f t="shared" si="97"/>
        <v>6.4715727354130337</v>
      </c>
      <c r="W241" s="31">
        <f t="shared" si="98"/>
        <v>3208.3408840000002</v>
      </c>
      <c r="X241" s="33">
        <f t="shared" si="99"/>
        <v>3.4641951355740552E-2</v>
      </c>
      <c r="Y241" s="32">
        <f t="shared" si="100"/>
        <v>1.0647157273541303</v>
      </c>
      <c r="Z241" s="33">
        <f t="shared" si="101"/>
        <v>6.4715727354130337</v>
      </c>
      <c r="AA241" s="8">
        <v>6.4</v>
      </c>
      <c r="AB241" s="11">
        <f t="shared" si="85"/>
        <v>1.0603001791527717</v>
      </c>
      <c r="AC241" s="12">
        <f t="shared" si="102"/>
        <v>2.4620248904749786E-2</v>
      </c>
      <c r="AD241" s="11">
        <f t="shared" si="103"/>
        <v>1.0603001791527717</v>
      </c>
      <c r="AE241" s="12">
        <f t="shared" si="104"/>
        <v>6.0300179152771749</v>
      </c>
      <c r="AF241" s="25">
        <v>3211.8032079999998</v>
      </c>
      <c r="AG241" s="25">
        <v>0.54</v>
      </c>
      <c r="AH241" s="12">
        <f t="shared" si="86"/>
        <v>6.6759626640876535</v>
      </c>
      <c r="AI241" s="12">
        <f t="shared" si="105"/>
        <v>2.6930973851091444E-2</v>
      </c>
      <c r="AJ241" s="12">
        <f t="shared" si="106"/>
        <v>1.0453745458785764</v>
      </c>
      <c r="AK241" s="12">
        <f t="shared" si="107"/>
        <v>4.5374545878576367</v>
      </c>
    </row>
    <row r="242" spans="1:37" x14ac:dyDescent="0.3">
      <c r="A242">
        <f t="shared" si="87"/>
        <v>240</v>
      </c>
      <c r="B242" s="7">
        <v>43580</v>
      </c>
      <c r="C242" s="40">
        <f>VLOOKUP(B242,'Base NTN-B Princ 2019'!A:B,2,FALSE)*100</f>
        <v>-0.54</v>
      </c>
      <c r="D242" s="25">
        <v>3213.5645119999999</v>
      </c>
      <c r="E242" s="25">
        <v>0</v>
      </c>
      <c r="F242" s="26">
        <f t="shared" si="81"/>
        <v>0</v>
      </c>
      <c r="G242" s="26">
        <f t="shared" si="82"/>
        <v>3213.5645119999999</v>
      </c>
      <c r="H242" s="10">
        <f t="shared" si="88"/>
        <v>2.4831058790564242E-2</v>
      </c>
      <c r="I242" s="9">
        <f t="shared" si="89"/>
        <v>1.0664492335763585</v>
      </c>
      <c r="J242" s="10">
        <f t="shared" si="90"/>
        <v>6.6449233576358457</v>
      </c>
      <c r="K242" s="31">
        <f t="shared" si="91"/>
        <v>3213.5645119999999</v>
      </c>
      <c r="L242" s="33">
        <f t="shared" si="92"/>
        <v>2.4831058790564242E-2</v>
      </c>
      <c r="M242" s="32">
        <f t="shared" si="93"/>
        <v>1.0664492335763585</v>
      </c>
      <c r="N242" s="33">
        <f t="shared" si="94"/>
        <v>6.6449233576358457</v>
      </c>
      <c r="O242" s="40">
        <v>1.96</v>
      </c>
      <c r="P242" s="25">
        <v>3209.4522969999998</v>
      </c>
      <c r="Q242" s="25">
        <v>0</v>
      </c>
      <c r="R242" s="26">
        <f t="shared" si="83"/>
        <v>0</v>
      </c>
      <c r="S242" s="26">
        <f t="shared" si="84"/>
        <v>3209.4522969999998</v>
      </c>
      <c r="T242" s="10">
        <f t="shared" si="95"/>
        <v>3.4641362628962113E-2</v>
      </c>
      <c r="U242" s="9">
        <f t="shared" si="96"/>
        <v>1.0650845593902107</v>
      </c>
      <c r="V242" s="10">
        <f t="shared" si="97"/>
        <v>6.5084559390210739</v>
      </c>
      <c r="W242" s="31">
        <f t="shared" si="98"/>
        <v>3209.4522969999998</v>
      </c>
      <c r="X242" s="33">
        <f t="shared" si="99"/>
        <v>3.4641362628962113E-2</v>
      </c>
      <c r="Y242" s="32">
        <f t="shared" si="100"/>
        <v>1.0650845593902107</v>
      </c>
      <c r="Z242" s="33">
        <f t="shared" si="101"/>
        <v>6.5084559390210739</v>
      </c>
      <c r="AA242" s="8">
        <v>6.4</v>
      </c>
      <c r="AB242" s="11">
        <f t="shared" si="85"/>
        <v>1.0605612276960166</v>
      </c>
      <c r="AC242" s="12">
        <f t="shared" si="102"/>
        <v>2.4620248904749786E-2</v>
      </c>
      <c r="AD242" s="11">
        <f t="shared" si="103"/>
        <v>1.0605612276960166</v>
      </c>
      <c r="AE242" s="12">
        <f t="shared" si="104"/>
        <v>6.0561227696016573</v>
      </c>
      <c r="AF242" s="25">
        <v>3212.6681779999999</v>
      </c>
      <c r="AG242" s="25">
        <v>0.54</v>
      </c>
      <c r="AH242" s="12">
        <f t="shared" si="86"/>
        <v>6.6759626640876535</v>
      </c>
      <c r="AI242" s="12">
        <f t="shared" si="105"/>
        <v>2.6930977522088284E-2</v>
      </c>
      <c r="AJ242" s="12">
        <f t="shared" si="106"/>
        <v>1.0456560754625486</v>
      </c>
      <c r="AK242" s="12">
        <f t="shared" si="107"/>
        <v>4.5656075462548573</v>
      </c>
    </row>
    <row r="243" spans="1:37" x14ac:dyDescent="0.3">
      <c r="A243">
        <f t="shared" si="87"/>
        <v>241</v>
      </c>
      <c r="B243" s="7">
        <v>43581</v>
      </c>
      <c r="C243" s="40">
        <f>VLOOKUP(B243,'Base NTN-B Princ 2019'!A:B,2,FALSE)*100</f>
        <v>-1.49</v>
      </c>
      <c r="D243" s="25">
        <v>3216.726467</v>
      </c>
      <c r="E243" s="25">
        <v>0</v>
      </c>
      <c r="F243" s="26">
        <f t="shared" si="81"/>
        <v>0</v>
      </c>
      <c r="G243" s="26">
        <f t="shared" si="82"/>
        <v>3216.726467</v>
      </c>
      <c r="H243" s="10">
        <f t="shared" si="88"/>
        <v>9.8394010395397302E-2</v>
      </c>
      <c r="I243" s="9">
        <f t="shared" si="89"/>
        <v>1.0674985557461052</v>
      </c>
      <c r="J243" s="10">
        <f t="shared" si="90"/>
        <v>6.7498555746105193</v>
      </c>
      <c r="K243" s="31">
        <f t="shared" si="91"/>
        <v>3216.726467</v>
      </c>
      <c r="L243" s="33">
        <f t="shared" si="92"/>
        <v>9.8394010395397302E-2</v>
      </c>
      <c r="M243" s="32">
        <f t="shared" si="93"/>
        <v>1.0674985557461052</v>
      </c>
      <c r="N243" s="33">
        <f t="shared" si="94"/>
        <v>6.7498555746105193</v>
      </c>
      <c r="O243" s="40">
        <v>1.96</v>
      </c>
      <c r="P243" s="25">
        <v>3211.4580190000001</v>
      </c>
      <c r="Q243" s="25">
        <v>0</v>
      </c>
      <c r="R243" s="26">
        <f t="shared" si="83"/>
        <v>0</v>
      </c>
      <c r="S243" s="26">
        <f t="shared" si="84"/>
        <v>3211.4580190000001</v>
      </c>
      <c r="T243" s="10">
        <f t="shared" si="95"/>
        <v>6.249421441393288E-2</v>
      </c>
      <c r="U243" s="9">
        <f t="shared" si="96"/>
        <v>1.0657501756184458</v>
      </c>
      <c r="V243" s="10">
        <f t="shared" si="97"/>
        <v>6.5750175618445761</v>
      </c>
      <c r="W243" s="31">
        <f t="shared" si="98"/>
        <v>3211.4580190000001</v>
      </c>
      <c r="X243" s="33">
        <f t="shared" si="99"/>
        <v>6.249421441393288E-2</v>
      </c>
      <c r="Y243" s="32">
        <f t="shared" si="100"/>
        <v>1.0657501756184458</v>
      </c>
      <c r="Z243" s="33">
        <f t="shared" si="101"/>
        <v>6.5750175618445761</v>
      </c>
      <c r="AA243" s="8">
        <v>6.4</v>
      </c>
      <c r="AB243" s="11">
        <f t="shared" si="85"/>
        <v>1.0608223405100625</v>
      </c>
      <c r="AC243" s="12">
        <f t="shared" si="102"/>
        <v>2.4620248904749786E-2</v>
      </c>
      <c r="AD243" s="11">
        <f t="shared" si="103"/>
        <v>1.0608223405100625</v>
      </c>
      <c r="AE243" s="12">
        <f t="shared" si="104"/>
        <v>6.0822340510062523</v>
      </c>
      <c r="AF243" s="25">
        <v>3214.4281510000001</v>
      </c>
      <c r="AG243" s="25">
        <v>0.61</v>
      </c>
      <c r="AH243" s="12">
        <f t="shared" si="86"/>
        <v>7.570648792618595</v>
      </c>
      <c r="AI243" s="12">
        <f t="shared" si="105"/>
        <v>5.4782283836596335E-2</v>
      </c>
      <c r="AJ243" s="12">
        <f t="shared" si="106"/>
        <v>1.0462289097417632</v>
      </c>
      <c r="AK243" s="12">
        <f t="shared" si="107"/>
        <v>4.6228909741763191</v>
      </c>
    </row>
    <row r="244" spans="1:37" x14ac:dyDescent="0.3">
      <c r="A244">
        <f t="shared" si="87"/>
        <v>242</v>
      </c>
      <c r="B244" s="7">
        <v>43584</v>
      </c>
      <c r="C244" s="40">
        <f>VLOOKUP(B244,'Base NTN-B Princ 2019'!A:B,2,FALSE)*100</f>
        <v>-1.02</v>
      </c>
      <c r="D244" s="25">
        <v>3216.8430079999998</v>
      </c>
      <c r="E244" s="25">
        <v>0</v>
      </c>
      <c r="F244" s="26">
        <f t="shared" si="81"/>
        <v>0</v>
      </c>
      <c r="G244" s="26">
        <f t="shared" si="82"/>
        <v>3216.8430079999998</v>
      </c>
      <c r="H244" s="10">
        <f t="shared" si="88"/>
        <v>3.6229689156286327E-3</v>
      </c>
      <c r="I244" s="9">
        <f t="shared" si="89"/>
        <v>1.0675372308869546</v>
      </c>
      <c r="J244" s="10">
        <f t="shared" si="90"/>
        <v>6.7537230886954625</v>
      </c>
      <c r="K244" s="31">
        <f t="shared" si="91"/>
        <v>3216.8430079999998</v>
      </c>
      <c r="L244" s="33">
        <f t="shared" si="92"/>
        <v>3.6229689156286327E-3</v>
      </c>
      <c r="M244" s="32">
        <f t="shared" si="93"/>
        <v>1.0675372308869546</v>
      </c>
      <c r="N244" s="33">
        <f t="shared" si="94"/>
        <v>6.7537230886954625</v>
      </c>
      <c r="O244" s="40">
        <v>1.96</v>
      </c>
      <c r="P244" s="25">
        <v>3212.6822729999999</v>
      </c>
      <c r="Q244" s="25">
        <v>0</v>
      </c>
      <c r="R244" s="26">
        <f t="shared" si="83"/>
        <v>0</v>
      </c>
      <c r="S244" s="26">
        <f t="shared" si="84"/>
        <v>3212.6822729999999</v>
      </c>
      <c r="T244" s="10">
        <f t="shared" si="95"/>
        <v>3.8121438697213961E-2</v>
      </c>
      <c r="U244" s="9">
        <f t="shared" si="96"/>
        <v>1.0661564549183096</v>
      </c>
      <c r="V244" s="10">
        <f t="shared" si="97"/>
        <v>6.6156454918309571</v>
      </c>
      <c r="W244" s="31">
        <f t="shared" si="98"/>
        <v>3212.6822729999999</v>
      </c>
      <c r="X244" s="33">
        <f t="shared" si="99"/>
        <v>3.8121438697213961E-2</v>
      </c>
      <c r="Y244" s="32">
        <f t="shared" si="100"/>
        <v>1.0661564549183096</v>
      </c>
      <c r="Z244" s="33">
        <f t="shared" si="101"/>
        <v>6.6156454918309571</v>
      </c>
      <c r="AA244" s="8">
        <v>6.4</v>
      </c>
      <c r="AB244" s="11">
        <f t="shared" si="85"/>
        <v>1.0610835176107334</v>
      </c>
      <c r="AC244" s="12">
        <f t="shared" si="102"/>
        <v>2.4620248904749786E-2</v>
      </c>
      <c r="AD244" s="11">
        <f t="shared" si="103"/>
        <v>1.0610835176107334</v>
      </c>
      <c r="AE244" s="12">
        <f t="shared" si="104"/>
        <v>6.1083517610733384</v>
      </c>
      <c r="AF244" s="25">
        <v>3215.405722</v>
      </c>
      <c r="AG244" s="25">
        <v>0.61</v>
      </c>
      <c r="AH244" s="12">
        <f t="shared" si="86"/>
        <v>7.570648792618595</v>
      </c>
      <c r="AI244" s="12">
        <f t="shared" si="105"/>
        <v>3.0411972334665194E-2</v>
      </c>
      <c r="AJ244" s="12">
        <f t="shared" si="106"/>
        <v>1.0465470885883512</v>
      </c>
      <c r="AK244" s="12">
        <f t="shared" si="107"/>
        <v>4.6547088588351215</v>
      </c>
    </row>
    <row r="245" spans="1:37" x14ac:dyDescent="0.3">
      <c r="A245">
        <f t="shared" si="87"/>
        <v>243</v>
      </c>
      <c r="B245" s="7">
        <v>43585</v>
      </c>
      <c r="C245" s="40">
        <f>VLOOKUP(B245,'Base NTN-B Princ 2019'!A:B,2,FALSE)*100</f>
        <v>-0.97</v>
      </c>
      <c r="D245" s="25">
        <v>3217.6251149999998</v>
      </c>
      <c r="E245" s="25">
        <v>0</v>
      </c>
      <c r="F245" s="26">
        <f t="shared" si="81"/>
        <v>0</v>
      </c>
      <c r="G245" s="26">
        <f t="shared" si="82"/>
        <v>3217.6251149999998</v>
      </c>
      <c r="H245" s="10">
        <f t="shared" si="88"/>
        <v>2.4312874394394335E-2</v>
      </c>
      <c r="I245" s="9">
        <f t="shared" si="89"/>
        <v>1.0677967798730135</v>
      </c>
      <c r="J245" s="10">
        <f t="shared" si="90"/>
        <v>6.7796779873013469</v>
      </c>
      <c r="K245" s="31">
        <f t="shared" si="91"/>
        <v>3217.6251149999998</v>
      </c>
      <c r="L245" s="33">
        <f t="shared" si="92"/>
        <v>2.4312874394394335E-2</v>
      </c>
      <c r="M245" s="32">
        <f t="shared" si="93"/>
        <v>1.0677967798730135</v>
      </c>
      <c r="N245" s="33">
        <f t="shared" si="94"/>
        <v>6.7796779873013469</v>
      </c>
      <c r="O245" s="40">
        <v>1.96</v>
      </c>
      <c r="P245" s="25">
        <v>3213.9069749999999</v>
      </c>
      <c r="Q245" s="25">
        <v>0</v>
      </c>
      <c r="R245" s="26">
        <f t="shared" si="83"/>
        <v>0</v>
      </c>
      <c r="S245" s="26">
        <f t="shared" si="84"/>
        <v>3213.9069749999999</v>
      </c>
      <c r="T245" s="10">
        <f t="shared" si="95"/>
        <v>3.8120856528278679E-2</v>
      </c>
      <c r="U245" s="9">
        <f t="shared" si="96"/>
        <v>1.066562882890856</v>
      </c>
      <c r="V245" s="10">
        <f t="shared" si="97"/>
        <v>6.656288289085599</v>
      </c>
      <c r="W245" s="31">
        <f t="shared" si="98"/>
        <v>3213.9069749999999</v>
      </c>
      <c r="X245" s="33">
        <f t="shared" si="99"/>
        <v>3.8120856528278679E-2</v>
      </c>
      <c r="Y245" s="32">
        <f t="shared" si="100"/>
        <v>1.066562882890856</v>
      </c>
      <c r="Z245" s="33">
        <f t="shared" si="101"/>
        <v>6.656288289085599</v>
      </c>
      <c r="AA245" s="8">
        <v>6.4</v>
      </c>
      <c r="AB245" s="11">
        <f t="shared" si="85"/>
        <v>1.0613447590138565</v>
      </c>
      <c r="AC245" s="12">
        <f t="shared" si="102"/>
        <v>2.4620248904749786E-2</v>
      </c>
      <c r="AD245" s="11">
        <f t="shared" si="103"/>
        <v>1.0613447590138565</v>
      </c>
      <c r="AE245" s="12">
        <f t="shared" si="104"/>
        <v>6.1344759013856498</v>
      </c>
      <c r="AF245" s="25">
        <v>3216.3835909999998</v>
      </c>
      <c r="AG245" s="25">
        <v>0.61</v>
      </c>
      <c r="AH245" s="12">
        <f t="shared" si="86"/>
        <v>7.570648792618595</v>
      </c>
      <c r="AI245" s="12">
        <f t="shared" si="105"/>
        <v>3.0411994147705457E-2</v>
      </c>
      <c r="AJ245" s="12">
        <f t="shared" si="106"/>
        <v>1.0468653644276857</v>
      </c>
      <c r="AK245" s="12">
        <f t="shared" si="107"/>
        <v>4.6865364427685741</v>
      </c>
    </row>
    <row r="246" spans="1:37" x14ac:dyDescent="0.3">
      <c r="A246">
        <f t="shared" si="87"/>
        <v>244</v>
      </c>
      <c r="B246" s="7">
        <v>43587</v>
      </c>
      <c r="C246" s="40">
        <f>VLOOKUP(B246,'Base NTN-B Princ 2019'!A:B,2,FALSE)*100</f>
        <v>-1.29</v>
      </c>
      <c r="D246" s="25">
        <v>3218.8513950000001</v>
      </c>
      <c r="E246" s="25">
        <v>0</v>
      </c>
      <c r="F246" s="26">
        <f t="shared" si="81"/>
        <v>0</v>
      </c>
      <c r="G246" s="26">
        <f t="shared" si="82"/>
        <v>3218.8513950000001</v>
      </c>
      <c r="H246" s="10">
        <f t="shared" si="88"/>
        <v>3.8111338523671989E-2</v>
      </c>
      <c r="I246" s="9">
        <f t="shared" si="89"/>
        <v>1.0682037315185358</v>
      </c>
      <c r="J246" s="10">
        <f t="shared" si="90"/>
        <v>6.820373151853576</v>
      </c>
      <c r="K246" s="31">
        <f t="shared" si="91"/>
        <v>3218.8513950000001</v>
      </c>
      <c r="L246" s="33">
        <f t="shared" si="92"/>
        <v>3.8111338523671989E-2</v>
      </c>
      <c r="M246" s="32">
        <f t="shared" si="93"/>
        <v>1.0682037315185358</v>
      </c>
      <c r="N246" s="33">
        <f t="shared" si="94"/>
        <v>6.820373151853576</v>
      </c>
      <c r="O246" s="40">
        <v>1.96</v>
      </c>
      <c r="P246" s="25">
        <v>3215.1321250000001</v>
      </c>
      <c r="Q246" s="25">
        <v>0</v>
      </c>
      <c r="R246" s="26">
        <f t="shared" si="83"/>
        <v>0</v>
      </c>
      <c r="S246" s="26">
        <f t="shared" si="84"/>
        <v>3215.1321250000001</v>
      </c>
      <c r="T246" s="10">
        <f t="shared" si="95"/>
        <v>3.8120269489128056E-2</v>
      </c>
      <c r="U246" s="9">
        <f t="shared" si="96"/>
        <v>1.066969459536085</v>
      </c>
      <c r="V246" s="10">
        <f t="shared" si="97"/>
        <v>6.6969459536085019</v>
      </c>
      <c r="W246" s="31">
        <f t="shared" si="98"/>
        <v>3215.1321250000001</v>
      </c>
      <c r="X246" s="33">
        <f t="shared" si="99"/>
        <v>3.8120269489128056E-2</v>
      </c>
      <c r="Y246" s="32">
        <f t="shared" si="100"/>
        <v>1.066969459536085</v>
      </c>
      <c r="Z246" s="33">
        <f t="shared" si="101"/>
        <v>6.6969459536085019</v>
      </c>
      <c r="AA246" s="8">
        <v>6.4</v>
      </c>
      <c r="AB246" s="11">
        <f t="shared" si="85"/>
        <v>1.0616060647352632</v>
      </c>
      <c r="AC246" s="12">
        <f t="shared" si="102"/>
        <v>2.4620248904749786E-2</v>
      </c>
      <c r="AD246" s="11">
        <f t="shared" si="103"/>
        <v>1.0616060647352632</v>
      </c>
      <c r="AE246" s="12">
        <f t="shared" si="104"/>
        <v>6.16060647352632</v>
      </c>
      <c r="AF246" s="25">
        <v>3217.3617570000001</v>
      </c>
      <c r="AG246" s="25">
        <v>0.61</v>
      </c>
      <c r="AH246" s="12">
        <f t="shared" si="86"/>
        <v>7.570648792618595</v>
      </c>
      <c r="AI246" s="12">
        <f t="shared" si="105"/>
        <v>3.0411982038991425E-2</v>
      </c>
      <c r="AJ246" s="12">
        <f t="shared" si="106"/>
        <v>1.047183736934288</v>
      </c>
      <c r="AK246" s="12">
        <f t="shared" si="107"/>
        <v>4.7183736934288012</v>
      </c>
    </row>
    <row r="247" spans="1:37" x14ac:dyDescent="0.3">
      <c r="A247">
        <f t="shared" si="87"/>
        <v>245</v>
      </c>
      <c r="B247" s="7">
        <v>43588</v>
      </c>
      <c r="C247" s="40">
        <f>VLOOKUP(B247,'Base NTN-B Princ 2019'!A:B,2,FALSE)*100</f>
        <v>-1.36</v>
      </c>
      <c r="D247" s="25">
        <v>3219.7369789999998</v>
      </c>
      <c r="E247" s="25">
        <v>0</v>
      </c>
      <c r="F247" s="26">
        <f t="shared" si="81"/>
        <v>0</v>
      </c>
      <c r="G247" s="26">
        <f t="shared" si="82"/>
        <v>3219.7369789999998</v>
      </c>
      <c r="H247" s="10">
        <f t="shared" si="88"/>
        <v>2.7512422641673417E-2</v>
      </c>
      <c r="I247" s="9">
        <f t="shared" si="89"/>
        <v>1.0684976202438252</v>
      </c>
      <c r="J247" s="10">
        <f t="shared" si="90"/>
        <v>6.8497620243825219</v>
      </c>
      <c r="K247" s="31">
        <f t="shared" si="91"/>
        <v>3219.7369789999998</v>
      </c>
      <c r="L247" s="33">
        <f t="shared" si="92"/>
        <v>2.7512422641673417E-2</v>
      </c>
      <c r="M247" s="32">
        <f t="shared" si="93"/>
        <v>1.0684976202438252</v>
      </c>
      <c r="N247" s="33">
        <f t="shared" si="94"/>
        <v>6.8497620243825219</v>
      </c>
      <c r="O247" s="40">
        <v>1.96</v>
      </c>
      <c r="P247" s="25">
        <v>3216.3545039999999</v>
      </c>
      <c r="Q247" s="25">
        <v>0</v>
      </c>
      <c r="R247" s="26">
        <f t="shared" si="83"/>
        <v>0</v>
      </c>
      <c r="S247" s="26">
        <f t="shared" si="84"/>
        <v>3216.3545039999999</v>
      </c>
      <c r="T247" s="10">
        <f t="shared" si="95"/>
        <v>3.8019557283353045E-2</v>
      </c>
      <c r="U247" s="9">
        <f t="shared" si="96"/>
        <v>1.0673751166009493</v>
      </c>
      <c r="V247" s="10">
        <f t="shared" si="97"/>
        <v>6.7375116600949303</v>
      </c>
      <c r="W247" s="31">
        <f t="shared" si="98"/>
        <v>3216.3545039999999</v>
      </c>
      <c r="X247" s="33">
        <f t="shared" si="99"/>
        <v>3.8019557283353045E-2</v>
      </c>
      <c r="Y247" s="32">
        <f t="shared" si="100"/>
        <v>1.0673751166009493</v>
      </c>
      <c r="Z247" s="33">
        <f t="shared" si="101"/>
        <v>6.7375116600949303</v>
      </c>
      <c r="AA247" s="8">
        <v>6.4</v>
      </c>
      <c r="AB247" s="11">
        <f t="shared" si="85"/>
        <v>1.061867434790789</v>
      </c>
      <c r="AC247" s="12">
        <f t="shared" si="102"/>
        <v>2.4620248904749786E-2</v>
      </c>
      <c r="AD247" s="11">
        <f t="shared" si="103"/>
        <v>1.061867434790789</v>
      </c>
      <c r="AE247" s="12">
        <f t="shared" si="104"/>
        <v>6.1867434790789044</v>
      </c>
      <c r="AF247" s="25">
        <v>3218.34022</v>
      </c>
      <c r="AG247" s="25">
        <v>0.61</v>
      </c>
      <c r="AH247" s="12">
        <f t="shared" si="86"/>
        <v>7.570648792618595</v>
      </c>
      <c r="AI247" s="12">
        <f t="shared" si="105"/>
        <v>3.0411967130250517E-2</v>
      </c>
      <c r="AJ247" s="12">
        <f t="shared" si="106"/>
        <v>1.0475022061081578</v>
      </c>
      <c r="AK247" s="12">
        <f t="shared" si="107"/>
        <v>4.7502206108157807</v>
      </c>
    </row>
    <row r="248" spans="1:37" x14ac:dyDescent="0.3">
      <c r="A248">
        <f t="shared" si="87"/>
        <v>246</v>
      </c>
      <c r="B248" s="7">
        <v>43591</v>
      </c>
      <c r="C248" s="40">
        <f>VLOOKUP(B248,'Base NTN-B Princ 2019'!A:B,2,FALSE)*100</f>
        <v>-1.54</v>
      </c>
      <c r="D248" s="25">
        <v>3220.7065069999999</v>
      </c>
      <c r="E248" s="25">
        <v>0</v>
      </c>
      <c r="F248" s="26">
        <f t="shared" si="81"/>
        <v>0</v>
      </c>
      <c r="G248" s="26">
        <f t="shared" si="82"/>
        <v>3220.7065069999999</v>
      </c>
      <c r="H248" s="10">
        <f t="shared" si="88"/>
        <v>3.0112024874195953E-2</v>
      </c>
      <c r="I248" s="9">
        <f t="shared" si="89"/>
        <v>1.0688193665130132</v>
      </c>
      <c r="J248" s="10">
        <f t="shared" si="90"/>
        <v>6.8819366513013236</v>
      </c>
      <c r="K248" s="31">
        <f t="shared" si="91"/>
        <v>3220.7065069999999</v>
      </c>
      <c r="L248" s="33">
        <f t="shared" si="92"/>
        <v>3.0112024874195953E-2</v>
      </c>
      <c r="M248" s="32">
        <f t="shared" si="93"/>
        <v>1.0688193665130132</v>
      </c>
      <c r="N248" s="33">
        <f t="shared" si="94"/>
        <v>6.8819366513013236</v>
      </c>
      <c r="O248" s="40">
        <v>1.96</v>
      </c>
      <c r="P248" s="25">
        <v>3217.5805479999999</v>
      </c>
      <c r="Q248" s="25">
        <v>0</v>
      </c>
      <c r="R248" s="26">
        <f t="shared" si="83"/>
        <v>0</v>
      </c>
      <c r="S248" s="26">
        <f t="shared" si="84"/>
        <v>3217.5805479999999</v>
      </c>
      <c r="T248" s="10">
        <f t="shared" si="95"/>
        <v>3.8119056791630079E-2</v>
      </c>
      <c r="U248" s="9">
        <f t="shared" si="96"/>
        <v>1.0677819899278262</v>
      </c>
      <c r="V248" s="10">
        <f t="shared" si="97"/>
        <v>6.7781989927826247</v>
      </c>
      <c r="W248" s="31">
        <f t="shared" si="98"/>
        <v>3217.5805479999999</v>
      </c>
      <c r="X248" s="33">
        <f t="shared" si="99"/>
        <v>3.8119056791630079E-2</v>
      </c>
      <c r="Y248" s="32">
        <f t="shared" si="100"/>
        <v>1.0677819899278262</v>
      </c>
      <c r="Z248" s="33">
        <f t="shared" si="101"/>
        <v>6.7781989927826247</v>
      </c>
      <c r="AA248" s="8">
        <v>6.4</v>
      </c>
      <c r="AB248" s="11">
        <f t="shared" si="85"/>
        <v>1.0621288691962729</v>
      </c>
      <c r="AC248" s="12">
        <f t="shared" si="102"/>
        <v>2.4620248904749786E-2</v>
      </c>
      <c r="AD248" s="11">
        <f t="shared" si="103"/>
        <v>1.0621288691962729</v>
      </c>
      <c r="AE248" s="12">
        <f t="shared" si="104"/>
        <v>6.2128869196272918</v>
      </c>
      <c r="AF248" s="25">
        <v>3219.3189809999999</v>
      </c>
      <c r="AG248" s="25">
        <v>0.61</v>
      </c>
      <c r="AH248" s="12">
        <f t="shared" si="86"/>
        <v>7.570648792618595</v>
      </c>
      <c r="AI248" s="12">
        <f t="shared" si="105"/>
        <v>3.0411980495959057E-2</v>
      </c>
      <c r="AJ248" s="12">
        <f t="shared" si="106"/>
        <v>1.0478207722747741</v>
      </c>
      <c r="AK248" s="12">
        <f t="shared" si="107"/>
        <v>4.7820772274774104</v>
      </c>
    </row>
    <row r="249" spans="1:37" x14ac:dyDescent="0.3">
      <c r="A249">
        <f t="shared" si="87"/>
        <v>247</v>
      </c>
      <c r="B249" s="7">
        <v>43592</v>
      </c>
      <c r="C249" s="40">
        <f>VLOOKUP(B249,'Base NTN-B Princ 2019'!A:B,2,FALSE)*100</f>
        <v>-1.5</v>
      </c>
      <c r="D249" s="25">
        <v>3221.4541250000002</v>
      </c>
      <c r="E249" s="25">
        <v>0</v>
      </c>
      <c r="F249" s="26">
        <f t="shared" si="81"/>
        <v>0</v>
      </c>
      <c r="G249" s="26">
        <f t="shared" si="82"/>
        <v>3221.4541250000002</v>
      </c>
      <c r="H249" s="10">
        <f t="shared" si="88"/>
        <v>2.3212857128562803E-2</v>
      </c>
      <c r="I249" s="9">
        <f t="shared" si="89"/>
        <v>1.0690674700255243</v>
      </c>
      <c r="J249" s="10">
        <f t="shared" si="90"/>
        <v>6.9067470025524269</v>
      </c>
      <c r="K249" s="31">
        <f t="shared" si="91"/>
        <v>3221.4541250000002</v>
      </c>
      <c r="L249" s="33">
        <f t="shared" si="92"/>
        <v>2.3212857128562803E-2</v>
      </c>
      <c r="M249" s="32">
        <f t="shared" si="93"/>
        <v>1.0690674700255243</v>
      </c>
      <c r="N249" s="33">
        <f t="shared" si="94"/>
        <v>6.9067470025524269</v>
      </c>
      <c r="O249" s="40">
        <v>1.96</v>
      </c>
      <c r="P249" s="25">
        <v>3218.807041</v>
      </c>
      <c r="Q249" s="25">
        <v>0</v>
      </c>
      <c r="R249" s="26">
        <f t="shared" si="83"/>
        <v>0</v>
      </c>
      <c r="S249" s="26">
        <f t="shared" si="84"/>
        <v>3218.807041</v>
      </c>
      <c r="T249" s="10">
        <f t="shared" si="95"/>
        <v>3.8118486288163389E-2</v>
      </c>
      <c r="U249" s="9">
        <f t="shared" si="96"/>
        <v>1.0681890122592443</v>
      </c>
      <c r="V249" s="10">
        <f t="shared" si="97"/>
        <v>6.8189012259244342</v>
      </c>
      <c r="W249" s="31">
        <f t="shared" si="98"/>
        <v>3218.807041</v>
      </c>
      <c r="X249" s="33">
        <f t="shared" si="99"/>
        <v>3.8118486288163389E-2</v>
      </c>
      <c r="Y249" s="32">
        <f t="shared" si="100"/>
        <v>1.0681890122592443</v>
      </c>
      <c r="Z249" s="33">
        <f t="shared" si="101"/>
        <v>6.8189012259244342</v>
      </c>
      <c r="AA249" s="8">
        <v>6.4</v>
      </c>
      <c r="AB249" s="11">
        <f t="shared" si="85"/>
        <v>1.0623903679675581</v>
      </c>
      <c r="AC249" s="12">
        <f t="shared" si="102"/>
        <v>2.4620248904749786E-2</v>
      </c>
      <c r="AD249" s="11">
        <f t="shared" si="103"/>
        <v>1.0623903679675581</v>
      </c>
      <c r="AE249" s="12">
        <f t="shared" si="104"/>
        <v>6.2390367967558147</v>
      </c>
      <c r="AF249" s="25">
        <v>3220.2980389999998</v>
      </c>
      <c r="AG249" s="25">
        <v>0.61</v>
      </c>
      <c r="AH249" s="12">
        <f t="shared" si="86"/>
        <v>7.570648792618595</v>
      </c>
      <c r="AI249" s="12">
        <f t="shared" si="105"/>
        <v>3.0411959975951142E-2</v>
      </c>
      <c r="AJ249" s="12">
        <f t="shared" si="106"/>
        <v>1.0481394351086579</v>
      </c>
      <c r="AK249" s="12">
        <f t="shared" si="107"/>
        <v>4.8139435108657924</v>
      </c>
    </row>
    <row r="250" spans="1:37" x14ac:dyDescent="0.3">
      <c r="A250">
        <f t="shared" si="87"/>
        <v>248</v>
      </c>
      <c r="B250" s="7">
        <v>43593</v>
      </c>
      <c r="C250" s="40">
        <f>VLOOKUP(B250,'Base NTN-B Princ 2019'!A:B,2,FALSE)*100</f>
        <v>-1.53</v>
      </c>
      <c r="D250" s="25">
        <v>3222.2598840000001</v>
      </c>
      <c r="E250" s="25">
        <v>0</v>
      </c>
      <c r="F250" s="26">
        <f t="shared" si="81"/>
        <v>0</v>
      </c>
      <c r="G250" s="26">
        <f t="shared" si="82"/>
        <v>3222.2598840000001</v>
      </c>
      <c r="H250" s="10">
        <f t="shared" si="88"/>
        <v>2.5012276094416031E-2</v>
      </c>
      <c r="I250" s="9">
        <f t="shared" si="89"/>
        <v>1.0693348681327626</v>
      </c>
      <c r="J250" s="10">
        <f t="shared" si="90"/>
        <v>6.9334868132762573</v>
      </c>
      <c r="K250" s="31">
        <f t="shared" si="91"/>
        <v>3222.2598840000001</v>
      </c>
      <c r="L250" s="33">
        <f t="shared" si="92"/>
        <v>2.5012276094416031E-2</v>
      </c>
      <c r="M250" s="32">
        <f t="shared" si="93"/>
        <v>1.0693348681327626</v>
      </c>
      <c r="N250" s="33">
        <f t="shared" si="94"/>
        <v>6.9334868132762573</v>
      </c>
      <c r="O250" s="40">
        <v>1.96</v>
      </c>
      <c r="P250" s="25">
        <v>3220.033981</v>
      </c>
      <c r="Q250" s="25">
        <v>0</v>
      </c>
      <c r="R250" s="26">
        <f t="shared" si="83"/>
        <v>0</v>
      </c>
      <c r="S250" s="26">
        <f t="shared" si="84"/>
        <v>3220.033981</v>
      </c>
      <c r="T250" s="10">
        <f t="shared" si="95"/>
        <v>3.8117848767305063E-2</v>
      </c>
      <c r="U250" s="9">
        <f t="shared" si="96"/>
        <v>1.0685961829314863</v>
      </c>
      <c r="V250" s="10">
        <f t="shared" si="97"/>
        <v>6.8596182931486283</v>
      </c>
      <c r="W250" s="31">
        <f t="shared" si="98"/>
        <v>3220.033981</v>
      </c>
      <c r="X250" s="33">
        <f t="shared" si="99"/>
        <v>3.8117848767305063E-2</v>
      </c>
      <c r="Y250" s="32">
        <f t="shared" si="100"/>
        <v>1.0685961829314863</v>
      </c>
      <c r="Z250" s="33">
        <f t="shared" si="101"/>
        <v>6.8596182931486283</v>
      </c>
      <c r="AA250" s="8">
        <v>6.4</v>
      </c>
      <c r="AB250" s="11">
        <f t="shared" si="85"/>
        <v>1.0626519311204918</v>
      </c>
      <c r="AC250" s="12">
        <f t="shared" si="102"/>
        <v>2.4620248904749786E-2</v>
      </c>
      <c r="AD250" s="11">
        <f t="shared" si="103"/>
        <v>1.0626519311204918</v>
      </c>
      <c r="AE250" s="12">
        <f t="shared" si="104"/>
        <v>6.2651931120491833</v>
      </c>
      <c r="AF250" s="25">
        <v>3221.2773950000001</v>
      </c>
      <c r="AG250" s="25">
        <v>0.61</v>
      </c>
      <c r="AH250" s="12">
        <f t="shared" si="86"/>
        <v>7.570648792618595</v>
      </c>
      <c r="AI250" s="12">
        <f t="shared" si="105"/>
        <v>3.0411967716648114E-2</v>
      </c>
      <c r="AJ250" s="12">
        <f t="shared" si="106"/>
        <v>1.0484581949352887</v>
      </c>
      <c r="AK250" s="12">
        <f t="shared" si="107"/>
        <v>4.845819493528869</v>
      </c>
    </row>
    <row r="251" spans="1:37" x14ac:dyDescent="0.3">
      <c r="A251">
        <f t="shared" si="87"/>
        <v>249</v>
      </c>
      <c r="B251" s="7">
        <v>43594</v>
      </c>
      <c r="C251" s="40">
        <f>VLOOKUP(B251,'Base NTN-B Princ 2019'!A:B,2,FALSE)*100</f>
        <v>-1.52</v>
      </c>
      <c r="D251" s="25">
        <v>3223.0400570000002</v>
      </c>
      <c r="E251" s="25">
        <v>0</v>
      </c>
      <c r="F251" s="26">
        <f t="shared" si="81"/>
        <v>0</v>
      </c>
      <c r="G251" s="26">
        <f t="shared" si="82"/>
        <v>3223.0400570000002</v>
      </c>
      <c r="H251" s="10">
        <f t="shared" si="88"/>
        <v>2.4211982524247055E-2</v>
      </c>
      <c r="I251" s="9">
        <f t="shared" si="89"/>
        <v>1.0695937753041607</v>
      </c>
      <c r="J251" s="10">
        <f t="shared" si="90"/>
        <v>6.9593775304160665</v>
      </c>
      <c r="K251" s="31">
        <f t="shared" si="91"/>
        <v>3223.0400570000002</v>
      </c>
      <c r="L251" s="33">
        <f t="shared" si="92"/>
        <v>2.4211982524247055E-2</v>
      </c>
      <c r="M251" s="32">
        <f t="shared" si="93"/>
        <v>1.0695937753041607</v>
      </c>
      <c r="N251" s="33">
        <f t="shared" si="94"/>
        <v>6.9593775304160665</v>
      </c>
      <c r="O251" s="40">
        <v>1.96</v>
      </c>
      <c r="P251" s="25">
        <v>3221.2613710000001</v>
      </c>
      <c r="Q251" s="25">
        <v>0</v>
      </c>
      <c r="R251" s="26">
        <f t="shared" si="83"/>
        <v>0</v>
      </c>
      <c r="S251" s="26">
        <f t="shared" si="84"/>
        <v>3221.2613710000001</v>
      </c>
      <c r="T251" s="10">
        <f t="shared" si="95"/>
        <v>3.811729960747634E-2</v>
      </c>
      <c r="U251" s="9">
        <f t="shared" si="96"/>
        <v>1.0690035029401284</v>
      </c>
      <c r="V251" s="10">
        <f t="shared" si="97"/>
        <v>6.9003502940128358</v>
      </c>
      <c r="W251" s="31">
        <f t="shared" si="98"/>
        <v>3221.2613710000001</v>
      </c>
      <c r="X251" s="33">
        <f t="shared" si="99"/>
        <v>3.811729960747634E-2</v>
      </c>
      <c r="Y251" s="32">
        <f t="shared" si="100"/>
        <v>1.0690035029401284</v>
      </c>
      <c r="Z251" s="33">
        <f t="shared" si="101"/>
        <v>6.9003502940128358</v>
      </c>
      <c r="AA251" s="8">
        <v>6.4</v>
      </c>
      <c r="AB251" s="11">
        <f t="shared" si="85"/>
        <v>1.0629135586709249</v>
      </c>
      <c r="AC251" s="12">
        <f t="shared" si="102"/>
        <v>2.4620248904749786E-2</v>
      </c>
      <c r="AD251" s="11">
        <f t="shared" si="103"/>
        <v>1.0629135586709249</v>
      </c>
      <c r="AE251" s="12">
        <f t="shared" si="104"/>
        <v>6.2913558670924852</v>
      </c>
      <c r="AF251" s="25">
        <v>3222.2570489999998</v>
      </c>
      <c r="AG251" s="25">
        <v>0.61</v>
      </c>
      <c r="AH251" s="12">
        <f t="shared" si="86"/>
        <v>7.570648792618595</v>
      </c>
      <c r="AI251" s="12">
        <f t="shared" si="105"/>
        <v>3.0411972639177165E-2</v>
      </c>
      <c r="AJ251" s="12">
        <f t="shared" si="106"/>
        <v>1.0487770517546655</v>
      </c>
      <c r="AK251" s="12">
        <f t="shared" si="107"/>
        <v>4.8777051754665512</v>
      </c>
    </row>
    <row r="252" spans="1:37" x14ac:dyDescent="0.3">
      <c r="A252">
        <f t="shared" si="87"/>
        <v>250</v>
      </c>
      <c r="B252" s="7">
        <v>43595</v>
      </c>
      <c r="C252" s="40">
        <f>VLOOKUP(B252,'Base NTN-B Princ 2019'!A:B,2,FALSE)*100</f>
        <v>-1.58</v>
      </c>
      <c r="D252" s="25">
        <v>3222.7558669999999</v>
      </c>
      <c r="E252" s="25">
        <v>0</v>
      </c>
      <c r="F252" s="26">
        <f t="shared" si="81"/>
        <v>0</v>
      </c>
      <c r="G252" s="26">
        <f t="shared" si="82"/>
        <v>3222.7558669999999</v>
      </c>
      <c r="H252" s="10">
        <f t="shared" si="88"/>
        <v>-8.8174516907790768E-3</v>
      </c>
      <c r="I252" s="9">
        <f t="shared" si="89"/>
        <v>1.0694994643897355</v>
      </c>
      <c r="J252" s="10">
        <f t="shared" si="90"/>
        <v>6.9499464389735532</v>
      </c>
      <c r="K252" s="31">
        <f t="shared" si="91"/>
        <v>3222.7558669999999</v>
      </c>
      <c r="L252" s="33">
        <f t="shared" si="92"/>
        <v>-8.8174516907790768E-3</v>
      </c>
      <c r="M252" s="32">
        <f t="shared" si="93"/>
        <v>1.0694994643897355</v>
      </c>
      <c r="N252" s="33">
        <f t="shared" si="94"/>
        <v>6.9499464389735532</v>
      </c>
      <c r="O252" s="40">
        <v>1.96</v>
      </c>
      <c r="P252" s="25">
        <v>3221.399343</v>
      </c>
      <c r="Q252" s="25">
        <v>0</v>
      </c>
      <c r="R252" s="26">
        <f t="shared" si="83"/>
        <v>0</v>
      </c>
      <c r="S252" s="26">
        <f t="shared" si="84"/>
        <v>3221.399343</v>
      </c>
      <c r="T252" s="10">
        <f t="shared" si="95"/>
        <v>4.2831668749965246E-3</v>
      </c>
      <c r="U252" s="9">
        <f t="shared" si="96"/>
        <v>1.0690492901440589</v>
      </c>
      <c r="V252" s="10">
        <f t="shared" si="97"/>
        <v>6.9049290144058917</v>
      </c>
      <c r="W252" s="31">
        <f t="shared" si="98"/>
        <v>3221.399343</v>
      </c>
      <c r="X252" s="33">
        <f t="shared" si="99"/>
        <v>4.2831668749965246E-3</v>
      </c>
      <c r="Y252" s="32">
        <f t="shared" si="100"/>
        <v>1.0690492901440589</v>
      </c>
      <c r="Z252" s="33">
        <f t="shared" si="101"/>
        <v>6.9049290144058917</v>
      </c>
      <c r="AA252" s="8">
        <v>6.4</v>
      </c>
      <c r="AB252" s="11">
        <f t="shared" si="85"/>
        <v>1.0631752506347121</v>
      </c>
      <c r="AC252" s="12">
        <f t="shared" si="102"/>
        <v>2.4620248904749786E-2</v>
      </c>
      <c r="AD252" s="11">
        <f t="shared" si="103"/>
        <v>1.0631752506347121</v>
      </c>
      <c r="AE252" s="12">
        <f t="shared" si="104"/>
        <v>6.3175250634712077</v>
      </c>
      <c r="AF252" s="25">
        <v>3222.146882</v>
      </c>
      <c r="AG252" s="25">
        <v>0.56999999999999995</v>
      </c>
      <c r="AH252" s="12">
        <f t="shared" si="86"/>
        <v>7.0585609779295844</v>
      </c>
      <c r="AI252" s="12">
        <f t="shared" si="105"/>
        <v>-3.4189389091054956E-3</v>
      </c>
      <c r="AJ252" s="12">
        <f t="shared" si="106"/>
        <v>1.0487411947079732</v>
      </c>
      <c r="AK252" s="12">
        <f t="shared" si="107"/>
        <v>4.8741194707973223</v>
      </c>
    </row>
    <row r="253" spans="1:37" x14ac:dyDescent="0.3">
      <c r="A253">
        <f t="shared" si="87"/>
        <v>251</v>
      </c>
      <c r="B253" s="7">
        <v>43598</v>
      </c>
      <c r="C253" s="40">
        <f>VLOOKUP(B253,'Base NTN-B Princ 2019'!A:B,2,FALSE)*100</f>
        <v>-0.97</v>
      </c>
      <c r="D253" s="25">
        <v>3223.3108430000002</v>
      </c>
      <c r="E253" s="25">
        <v>0</v>
      </c>
      <c r="F253" s="26">
        <f t="shared" si="81"/>
        <v>0</v>
      </c>
      <c r="G253" s="26">
        <f t="shared" si="82"/>
        <v>3223.3108430000002</v>
      </c>
      <c r="H253" s="10">
        <f t="shared" si="88"/>
        <v>1.7220541142548562E-2</v>
      </c>
      <c r="I253" s="9">
        <f t="shared" si="89"/>
        <v>1.0696836379850201</v>
      </c>
      <c r="J253" s="10">
        <f t="shared" si="90"/>
        <v>6.9683637985020086</v>
      </c>
      <c r="K253" s="31">
        <f t="shared" si="91"/>
        <v>3223.3108430000002</v>
      </c>
      <c r="L253" s="33">
        <f t="shared" si="92"/>
        <v>1.7220541142548562E-2</v>
      </c>
      <c r="M253" s="32">
        <f t="shared" si="93"/>
        <v>1.0696836379850201</v>
      </c>
      <c r="N253" s="33">
        <f t="shared" si="94"/>
        <v>6.9683637985020086</v>
      </c>
      <c r="O253" s="40">
        <v>1.96</v>
      </c>
      <c r="P253" s="25">
        <v>3222.5630930000002</v>
      </c>
      <c r="Q253" s="25">
        <v>0</v>
      </c>
      <c r="R253" s="26">
        <f t="shared" si="83"/>
        <v>0</v>
      </c>
      <c r="S253" s="26">
        <f t="shared" si="84"/>
        <v>3222.5630930000002</v>
      </c>
      <c r="T253" s="10">
        <f t="shared" si="95"/>
        <v>3.6125604934045263E-2</v>
      </c>
      <c r="U253" s="9">
        <f t="shared" si="96"/>
        <v>1.0694354906671666</v>
      </c>
      <c r="V253" s="10">
        <f t="shared" si="97"/>
        <v>6.9435490667166588</v>
      </c>
      <c r="W253" s="31">
        <f t="shared" si="98"/>
        <v>3222.5630930000002</v>
      </c>
      <c r="X253" s="33">
        <f t="shared" si="99"/>
        <v>3.6125604934045263E-2</v>
      </c>
      <c r="Y253" s="32">
        <f t="shared" si="100"/>
        <v>1.0694354906671666</v>
      </c>
      <c r="Z253" s="33">
        <f t="shared" si="101"/>
        <v>6.9435490667166588</v>
      </c>
      <c r="AA253" s="8">
        <v>6.4</v>
      </c>
      <c r="AB253" s="11">
        <f t="shared" si="85"/>
        <v>1.0634370070277119</v>
      </c>
      <c r="AC253" s="12">
        <f t="shared" si="102"/>
        <v>2.4620248904749786E-2</v>
      </c>
      <c r="AD253" s="11">
        <f t="shared" si="103"/>
        <v>1.0634370070277119</v>
      </c>
      <c r="AE253" s="12">
        <f t="shared" si="104"/>
        <v>6.3437007027711934</v>
      </c>
      <c r="AF253" s="25">
        <v>3223.062668</v>
      </c>
      <c r="AG253" s="25">
        <v>0.56999999999999995</v>
      </c>
      <c r="AH253" s="12">
        <f t="shared" si="86"/>
        <v>7.0585609779295844</v>
      </c>
      <c r="AI253" s="12">
        <f t="shared" si="105"/>
        <v>2.8421609365980594E-2</v>
      </c>
      <c r="AJ253" s="12">
        <f t="shared" si="106"/>
        <v>1.0490392638335932</v>
      </c>
      <c r="AK253" s="12">
        <f t="shared" si="107"/>
        <v>4.903926383359325</v>
      </c>
    </row>
    <row r="254" spans="1:37" x14ac:dyDescent="0.3">
      <c r="A254">
        <f t="shared" si="87"/>
        <v>252</v>
      </c>
      <c r="B254" s="7">
        <v>43599</v>
      </c>
      <c r="C254" s="40">
        <f>VLOOKUP(B254,'Base NTN-B Princ 2019'!A:B,2,FALSE)*100</f>
        <v>-0.93999999999999984</v>
      </c>
      <c r="D254" s="25">
        <v>3224.0980009999998</v>
      </c>
      <c r="E254" s="25">
        <v>0</v>
      </c>
      <c r="F254" s="26">
        <f t="shared" si="81"/>
        <v>0</v>
      </c>
      <c r="G254" s="26">
        <f t="shared" si="82"/>
        <v>3224.0980009999998</v>
      </c>
      <c r="H254" s="10">
        <f t="shared" si="88"/>
        <v>2.4420790868151521E-2</v>
      </c>
      <c r="I254" s="9">
        <f t="shared" si="89"/>
        <v>1.0699448631892032</v>
      </c>
      <c r="J254" s="10">
        <f t="shared" si="90"/>
        <v>6.9944863189203232</v>
      </c>
      <c r="K254" s="31">
        <f t="shared" si="91"/>
        <v>3224.0980009999998</v>
      </c>
      <c r="L254" s="33">
        <f t="shared" si="92"/>
        <v>2.4420790868151521E-2</v>
      </c>
      <c r="M254" s="32">
        <f t="shared" si="93"/>
        <v>1.0699448631892032</v>
      </c>
      <c r="N254" s="33">
        <f t="shared" si="94"/>
        <v>6.9944863189203232</v>
      </c>
      <c r="O254" s="40">
        <v>1.96</v>
      </c>
      <c r="P254" s="25">
        <v>3223.7272429999998</v>
      </c>
      <c r="Q254" s="25">
        <v>0</v>
      </c>
      <c r="R254" s="26">
        <f t="shared" si="83"/>
        <v>0</v>
      </c>
      <c r="S254" s="26">
        <f t="shared" si="84"/>
        <v>3223.7272429999998</v>
      </c>
      <c r="T254" s="10">
        <f t="shared" si="95"/>
        <v>3.6124971533624262E-2</v>
      </c>
      <c r="U254" s="9">
        <f t="shared" si="96"/>
        <v>1.0698218239337405</v>
      </c>
      <c r="V254" s="10">
        <f t="shared" si="97"/>
        <v>6.9821823933740479</v>
      </c>
      <c r="W254" s="31">
        <f t="shared" si="98"/>
        <v>3223.7272429999998</v>
      </c>
      <c r="X254" s="33">
        <f t="shared" si="99"/>
        <v>3.6124971533624262E-2</v>
      </c>
      <c r="Y254" s="32">
        <f t="shared" si="100"/>
        <v>1.0698218239337405</v>
      </c>
      <c r="Z254" s="33">
        <f t="shared" si="101"/>
        <v>6.9821823933740479</v>
      </c>
      <c r="AA254" s="8">
        <v>6.4</v>
      </c>
      <c r="AB254" s="11">
        <f t="shared" si="85"/>
        <v>1.0636988278657873</v>
      </c>
      <c r="AC254" s="12">
        <f t="shared" si="102"/>
        <v>2.4620248904749786E-2</v>
      </c>
      <c r="AD254" s="11">
        <f t="shared" si="103"/>
        <v>1.0636988278657873</v>
      </c>
      <c r="AE254" s="12">
        <f t="shared" si="104"/>
        <v>6.3698827865787289</v>
      </c>
      <c r="AF254" s="25">
        <v>3223.9787139999999</v>
      </c>
      <c r="AG254" s="25">
        <v>0.56999999999999995</v>
      </c>
      <c r="AH254" s="12">
        <f t="shared" si="86"/>
        <v>7.0585609779295844</v>
      </c>
      <c r="AI254" s="12">
        <f t="shared" si="105"/>
        <v>2.8421600643846467E-2</v>
      </c>
      <c r="AJ254" s="12">
        <f t="shared" si="106"/>
        <v>1.0493374175837571</v>
      </c>
      <c r="AK254" s="12">
        <f t="shared" si="107"/>
        <v>4.9337417583757093</v>
      </c>
    </row>
    <row r="255" spans="1:37" x14ac:dyDescent="0.3">
      <c r="A255">
        <f t="shared" si="87"/>
        <v>253</v>
      </c>
      <c r="B255" s="7">
        <v>43600</v>
      </c>
      <c r="C255" s="40">
        <f>+C254</f>
        <v>-0.93999999999999984</v>
      </c>
      <c r="D255" s="25">
        <v>3224.8950209999998</v>
      </c>
      <c r="E255" s="25">
        <v>0</v>
      </c>
      <c r="F255" s="26">
        <f t="shared" si="81"/>
        <v>0</v>
      </c>
      <c r="G255" s="26">
        <f t="shared" si="82"/>
        <v>3224.8950209999998</v>
      </c>
      <c r="H255" s="10">
        <f t="shared" si="88"/>
        <v>2.4720712576131731E-2</v>
      </c>
      <c r="I255" s="9">
        <f t="shared" si="89"/>
        <v>1.0702093611835553</v>
      </c>
      <c r="J255" s="10">
        <f t="shared" si="90"/>
        <v>7.0209361183555252</v>
      </c>
      <c r="K255" s="31">
        <f t="shared" si="91"/>
        <v>3224.8950209999998</v>
      </c>
      <c r="L255" s="33">
        <f t="shared" si="92"/>
        <v>2.4720712576131731E-2</v>
      </c>
      <c r="M255" s="32">
        <f t="shared" si="93"/>
        <v>1.0702093611835553</v>
      </c>
      <c r="N255" s="33">
        <f t="shared" si="94"/>
        <v>7.0209361183555252</v>
      </c>
      <c r="O255" s="40">
        <v>1.96</v>
      </c>
      <c r="P255" s="25">
        <v>3224.8950209999998</v>
      </c>
      <c r="Q255" s="25">
        <v>0</v>
      </c>
      <c r="R255" s="26">
        <f t="shared" si="83"/>
        <v>0</v>
      </c>
      <c r="S255" s="26">
        <f t="shared" si="84"/>
        <v>3224.8950209999998</v>
      </c>
      <c r="T255" s="10">
        <f t="shared" si="95"/>
        <v>3.6224466649148468E-2</v>
      </c>
      <c r="U255" s="9">
        <f t="shared" si="96"/>
        <v>1.0702093611835566</v>
      </c>
      <c r="V255" s="10">
        <f t="shared" si="97"/>
        <v>7.0209361183556585</v>
      </c>
      <c r="W255" s="31">
        <f t="shared" si="98"/>
        <v>3224.8950209999998</v>
      </c>
      <c r="X255" s="33">
        <f t="shared" si="99"/>
        <v>3.6224466649148468E-2</v>
      </c>
      <c r="Y255" s="32">
        <f t="shared" si="100"/>
        <v>1.0702093611835566</v>
      </c>
      <c r="Z255" s="33">
        <f t="shared" si="101"/>
        <v>7.0209361183556585</v>
      </c>
      <c r="AA255" s="8">
        <v>6.4</v>
      </c>
      <c r="AB255" s="11">
        <f t="shared" si="85"/>
        <v>1.0639607131648048</v>
      </c>
      <c r="AC255" s="12">
        <f t="shared" si="102"/>
        <v>2.4620248904749786E-2</v>
      </c>
      <c r="AD255" s="11">
        <f t="shared" si="103"/>
        <v>1.0639607131648048</v>
      </c>
      <c r="AE255" s="12">
        <f t="shared" si="104"/>
        <v>6.3960713164804783</v>
      </c>
      <c r="AF255" s="25">
        <v>3224.8950209999998</v>
      </c>
      <c r="AG255" s="25">
        <v>0.56999999999999995</v>
      </c>
      <c r="AH255" s="12">
        <f t="shared" si="86"/>
        <v>7.0585609779295844</v>
      </c>
      <c r="AI255" s="12">
        <f t="shared" si="105"/>
        <v>2.8421620652174795E-2</v>
      </c>
      <c r="AJ255" s="12">
        <f t="shared" si="106"/>
        <v>1.0496356562839442</v>
      </c>
      <c r="AK255" s="12">
        <f t="shared" si="107"/>
        <v>4.9635656283944174</v>
      </c>
    </row>
    <row r="256" spans="1:37" x14ac:dyDescent="0.3">
      <c r="F256" s="35">
        <f>+F255</f>
        <v>0</v>
      </c>
      <c r="R256" s="35">
        <f>+R255</f>
        <v>0</v>
      </c>
    </row>
    <row r="257" spans="2:31" x14ac:dyDescent="0.3">
      <c r="B257" s="7"/>
      <c r="D257" s="27"/>
      <c r="P257" s="27"/>
      <c r="AD257" s="37"/>
      <c r="AE257" s="37"/>
    </row>
    <row r="258" spans="2:31" x14ac:dyDescent="0.3">
      <c r="B258" s="7"/>
      <c r="AD258" s="38"/>
      <c r="AE258" s="39"/>
    </row>
    <row r="259" spans="2:31" x14ac:dyDescent="0.3">
      <c r="B259" s="7"/>
      <c r="AD259" s="38"/>
      <c r="AE259" s="39"/>
    </row>
    <row r="260" spans="2:31" x14ac:dyDescent="0.3">
      <c r="B260" s="7"/>
      <c r="AD260" s="38"/>
      <c r="AE260" s="39"/>
    </row>
    <row r="261" spans="2:31" x14ac:dyDescent="0.3">
      <c r="B261" s="7"/>
      <c r="AD261" s="38"/>
      <c r="AE261" s="39"/>
    </row>
    <row r="262" spans="2:31" x14ac:dyDescent="0.3">
      <c r="B262" s="7"/>
      <c r="AD262" s="38"/>
      <c r="AE262" s="39"/>
    </row>
    <row r="263" spans="2:31" x14ac:dyDescent="0.3">
      <c r="B263" s="7"/>
      <c r="AD263" s="38"/>
      <c r="AE263" s="39"/>
    </row>
    <row r="264" spans="2:31" x14ac:dyDescent="0.3">
      <c r="B264" s="7"/>
      <c r="AD264" s="38"/>
      <c r="AE264" s="39"/>
    </row>
    <row r="265" spans="2:31" x14ac:dyDescent="0.3">
      <c r="B265" s="7"/>
      <c r="AD265" s="38"/>
      <c r="AE265" s="39"/>
    </row>
    <row r="266" spans="2:31" x14ac:dyDescent="0.3">
      <c r="B266" s="7"/>
      <c r="AD266" s="38"/>
      <c r="AE266" s="39"/>
    </row>
    <row r="267" spans="2:31" x14ac:dyDescent="0.3">
      <c r="B267" s="7"/>
      <c r="AD267" s="38"/>
      <c r="AE267" s="39"/>
    </row>
    <row r="268" spans="2:31" x14ac:dyDescent="0.3">
      <c r="B268" s="7"/>
      <c r="AD268" s="38"/>
      <c r="AE268" s="39"/>
    </row>
    <row r="269" spans="2:31" x14ac:dyDescent="0.3">
      <c r="B269" s="7"/>
      <c r="AD269" s="38"/>
      <c r="AE269" s="39"/>
    </row>
    <row r="270" spans="2:31" x14ac:dyDescent="0.3">
      <c r="B270" s="7"/>
      <c r="AD270" s="38"/>
      <c r="AE270" s="39"/>
    </row>
    <row r="271" spans="2:31" x14ac:dyDescent="0.3">
      <c r="B271" s="7"/>
      <c r="AD271" s="38"/>
      <c r="AE271" s="39"/>
    </row>
    <row r="272" spans="2:31" x14ac:dyDescent="0.3">
      <c r="B272" s="7"/>
      <c r="AD272" s="38"/>
      <c r="AE272" s="39"/>
    </row>
    <row r="273" spans="2:31" x14ac:dyDescent="0.3">
      <c r="B273" s="7"/>
      <c r="AD273" s="38"/>
      <c r="AE273" s="39"/>
    </row>
    <row r="274" spans="2:31" x14ac:dyDescent="0.3">
      <c r="AD274" s="38"/>
      <c r="AE274" s="39"/>
    </row>
    <row r="275" spans="2:31" x14ac:dyDescent="0.3">
      <c r="AD275" s="38"/>
      <c r="AE275" s="39"/>
    </row>
    <row r="276" spans="2:31" x14ac:dyDescent="0.3">
      <c r="AD276" s="38"/>
      <c r="AE276" s="39"/>
    </row>
    <row r="277" spans="2:31" x14ac:dyDescent="0.3">
      <c r="AD277" s="38"/>
      <c r="AE277" s="39"/>
    </row>
    <row r="278" spans="2:31" x14ac:dyDescent="0.3">
      <c r="AD278" s="38"/>
      <c r="AE278" s="39"/>
    </row>
    <row r="279" spans="2:31" x14ac:dyDescent="0.3">
      <c r="AD279" s="38"/>
      <c r="AE279" s="39"/>
    </row>
    <row r="280" spans="2:31" x14ac:dyDescent="0.3">
      <c r="AD280" s="38"/>
      <c r="AE280" s="39"/>
    </row>
    <row r="281" spans="2:31" x14ac:dyDescent="0.3">
      <c r="AD281" s="38"/>
      <c r="AE281" s="39"/>
    </row>
    <row r="282" spans="2:31" x14ac:dyDescent="0.3">
      <c r="AD282" s="38"/>
      <c r="AE282" s="39"/>
    </row>
    <row r="283" spans="2:31" x14ac:dyDescent="0.3">
      <c r="AD283" s="38"/>
      <c r="AE283" s="39"/>
    </row>
    <row r="284" spans="2:31" x14ac:dyDescent="0.3">
      <c r="AD284" s="38"/>
      <c r="AE284" s="39"/>
    </row>
    <row r="285" spans="2:31" x14ac:dyDescent="0.3">
      <c r="AD285" s="38"/>
      <c r="AE285" s="39"/>
    </row>
    <row r="286" spans="2:31" x14ac:dyDescent="0.3">
      <c r="AD286" s="38"/>
      <c r="AE286" s="39"/>
    </row>
    <row r="287" spans="2:31" x14ac:dyDescent="0.3">
      <c r="AD287" s="38"/>
      <c r="AE287" s="39"/>
    </row>
    <row r="288" spans="2:31" x14ac:dyDescent="0.3">
      <c r="AD288" s="38"/>
      <c r="AE288" s="39"/>
    </row>
    <row r="289" spans="30:31" x14ac:dyDescent="0.3">
      <c r="AD289" s="38"/>
      <c r="AE289" s="39"/>
    </row>
    <row r="290" spans="30:31" x14ac:dyDescent="0.3">
      <c r="AD290" s="38"/>
      <c r="AE290" s="39"/>
    </row>
    <row r="291" spans="30:31" x14ac:dyDescent="0.3">
      <c r="AD291" s="38"/>
      <c r="AE291" s="39"/>
    </row>
    <row r="292" spans="30:31" x14ac:dyDescent="0.3">
      <c r="AD292" s="38"/>
      <c r="AE292" s="39"/>
    </row>
    <row r="293" spans="30:31" x14ac:dyDescent="0.3">
      <c r="AD293" s="38"/>
      <c r="AE293" s="39"/>
    </row>
    <row r="294" spans="30:31" x14ac:dyDescent="0.3">
      <c r="AD294" s="38"/>
      <c r="AE294" s="39"/>
    </row>
    <row r="295" spans="30:31" x14ac:dyDescent="0.3">
      <c r="AD295" s="38"/>
      <c r="AE295" s="39"/>
    </row>
    <row r="296" spans="30:31" x14ac:dyDescent="0.3">
      <c r="AD296" s="38"/>
      <c r="AE296" s="39"/>
    </row>
    <row r="297" spans="30:31" x14ac:dyDescent="0.3">
      <c r="AD297" s="38"/>
      <c r="AE297" s="39"/>
    </row>
    <row r="298" spans="30:31" x14ac:dyDescent="0.3">
      <c r="AD298" s="38"/>
      <c r="AE298" s="39"/>
    </row>
    <row r="299" spans="30:31" x14ac:dyDescent="0.3">
      <c r="AD299" s="38"/>
      <c r="AE299" s="39"/>
    </row>
    <row r="300" spans="30:31" x14ac:dyDescent="0.3">
      <c r="AD300" s="38"/>
      <c r="AE300" s="39"/>
    </row>
    <row r="301" spans="30:31" x14ac:dyDescent="0.3">
      <c r="AD301" s="38"/>
      <c r="AE301" s="39"/>
    </row>
    <row r="302" spans="30:31" x14ac:dyDescent="0.3">
      <c r="AD302" s="38"/>
      <c r="AE302" s="39"/>
    </row>
    <row r="303" spans="30:31" x14ac:dyDescent="0.3">
      <c r="AD303" s="38"/>
      <c r="AE303" s="39"/>
    </row>
    <row r="304" spans="30:31" x14ac:dyDescent="0.3">
      <c r="AD304" s="38"/>
      <c r="AE304" s="39"/>
    </row>
    <row r="305" spans="30:31" x14ac:dyDescent="0.3">
      <c r="AD305" s="38"/>
      <c r="AE305" s="39"/>
    </row>
    <row r="306" spans="30:31" x14ac:dyDescent="0.3">
      <c r="AD306" s="38"/>
      <c r="AE306" s="39"/>
    </row>
    <row r="307" spans="30:31" x14ac:dyDescent="0.3">
      <c r="AD307" s="38"/>
      <c r="AE307" s="39"/>
    </row>
    <row r="308" spans="30:31" x14ac:dyDescent="0.3">
      <c r="AD308" s="38"/>
      <c r="AE308" s="39"/>
    </row>
    <row r="309" spans="30:31" x14ac:dyDescent="0.3">
      <c r="AD309" s="38"/>
      <c r="AE309" s="39"/>
    </row>
    <row r="310" spans="30:31" x14ac:dyDescent="0.3">
      <c r="AD310" s="38"/>
      <c r="AE310" s="39"/>
    </row>
    <row r="311" spans="30:31" x14ac:dyDescent="0.3">
      <c r="AD311" s="38"/>
      <c r="AE311" s="39"/>
    </row>
    <row r="312" spans="30:31" x14ac:dyDescent="0.3">
      <c r="AD312" s="38"/>
      <c r="AE312" s="39"/>
    </row>
    <row r="313" spans="30:31" x14ac:dyDescent="0.3">
      <c r="AD313" s="38"/>
      <c r="AE313" s="39"/>
    </row>
    <row r="314" spans="30:31" x14ac:dyDescent="0.3">
      <c r="AD314" s="38"/>
      <c r="AE314" s="39"/>
    </row>
    <row r="315" spans="30:31" x14ac:dyDescent="0.3">
      <c r="AD315" s="38"/>
      <c r="AE315" s="39"/>
    </row>
    <row r="316" spans="30:31" x14ac:dyDescent="0.3">
      <c r="AD316" s="38"/>
      <c r="AE316" s="39"/>
    </row>
    <row r="317" spans="30:31" x14ac:dyDescent="0.3">
      <c r="AD317" s="38"/>
      <c r="AE317" s="39"/>
    </row>
    <row r="318" spans="30:31" x14ac:dyDescent="0.3">
      <c r="AD318" s="38"/>
      <c r="AE318" s="39"/>
    </row>
    <row r="319" spans="30:31" x14ac:dyDescent="0.3">
      <c r="AD319" s="38"/>
      <c r="AE319" s="39"/>
    </row>
    <row r="320" spans="30:31" x14ac:dyDescent="0.3">
      <c r="AD320" s="38"/>
      <c r="AE320" s="39"/>
    </row>
    <row r="321" spans="30:31" x14ac:dyDescent="0.3">
      <c r="AD321" s="38"/>
      <c r="AE321" s="39"/>
    </row>
    <row r="322" spans="30:31" x14ac:dyDescent="0.3">
      <c r="AD322" s="38"/>
      <c r="AE322" s="39"/>
    </row>
    <row r="323" spans="30:31" x14ac:dyDescent="0.3">
      <c r="AD323" s="38"/>
      <c r="AE323" s="39"/>
    </row>
    <row r="324" spans="30:31" x14ac:dyDescent="0.3">
      <c r="AD324" s="38"/>
      <c r="AE324" s="39"/>
    </row>
    <row r="325" spans="30:31" x14ac:dyDescent="0.3">
      <c r="AD325" s="38"/>
      <c r="AE325" s="39"/>
    </row>
    <row r="326" spans="30:31" x14ac:dyDescent="0.3">
      <c r="AD326" s="38"/>
      <c r="AE326" s="39"/>
    </row>
    <row r="327" spans="30:31" x14ac:dyDescent="0.3">
      <c r="AD327" s="38"/>
      <c r="AE327" s="39"/>
    </row>
    <row r="328" spans="30:31" x14ac:dyDescent="0.3">
      <c r="AD328" s="38"/>
      <c r="AE328" s="39"/>
    </row>
    <row r="329" spans="30:31" x14ac:dyDescent="0.3">
      <c r="AD329" s="38"/>
      <c r="AE329" s="39"/>
    </row>
    <row r="330" spans="30:31" x14ac:dyDescent="0.3">
      <c r="AD330" s="38"/>
      <c r="AE330" s="39"/>
    </row>
    <row r="331" spans="30:31" x14ac:dyDescent="0.3">
      <c r="AD331" s="38"/>
      <c r="AE331" s="39"/>
    </row>
    <row r="332" spans="30:31" x14ac:dyDescent="0.3">
      <c r="AD332" s="38"/>
      <c r="AE332" s="39"/>
    </row>
    <row r="333" spans="30:31" x14ac:dyDescent="0.3">
      <c r="AD333" s="38"/>
      <c r="AE333" s="39"/>
    </row>
    <row r="334" spans="30:31" x14ac:dyDescent="0.3">
      <c r="AD334" s="38"/>
      <c r="AE334" s="39"/>
    </row>
    <row r="335" spans="30:31" x14ac:dyDescent="0.3">
      <c r="AD335" s="38"/>
      <c r="AE335" s="39"/>
    </row>
    <row r="336" spans="30:31" x14ac:dyDescent="0.3">
      <c r="AD336" s="38"/>
      <c r="AE336" s="39"/>
    </row>
    <row r="337" spans="30:31" x14ac:dyDescent="0.3">
      <c r="AD337" s="38"/>
      <c r="AE337" s="39"/>
    </row>
    <row r="338" spans="30:31" x14ac:dyDescent="0.3">
      <c r="AD338" s="38"/>
      <c r="AE338" s="39"/>
    </row>
    <row r="339" spans="30:31" x14ac:dyDescent="0.3">
      <c r="AD339" s="38"/>
      <c r="AE339" s="39"/>
    </row>
    <row r="340" spans="30:31" x14ac:dyDescent="0.3">
      <c r="AD340" s="38"/>
      <c r="AE340" s="39"/>
    </row>
    <row r="341" spans="30:31" x14ac:dyDescent="0.3">
      <c r="AD341" s="38"/>
      <c r="AE341" s="39"/>
    </row>
    <row r="342" spans="30:31" x14ac:dyDescent="0.3">
      <c r="AD342" s="38"/>
      <c r="AE342" s="39"/>
    </row>
    <row r="343" spans="30:31" x14ac:dyDescent="0.3">
      <c r="AD343" s="38"/>
      <c r="AE343" s="39"/>
    </row>
    <row r="344" spans="30:31" x14ac:dyDescent="0.3">
      <c r="AD344" s="38"/>
      <c r="AE344" s="39"/>
    </row>
    <row r="345" spans="30:31" x14ac:dyDescent="0.3">
      <c r="AD345" s="38"/>
      <c r="AE345" s="39"/>
    </row>
    <row r="346" spans="30:31" x14ac:dyDescent="0.3">
      <c r="AD346" s="38"/>
      <c r="AE346" s="39"/>
    </row>
    <row r="347" spans="30:31" x14ac:dyDescent="0.3">
      <c r="AD347" s="38"/>
      <c r="AE347" s="39"/>
    </row>
    <row r="348" spans="30:31" x14ac:dyDescent="0.3">
      <c r="AD348" s="38"/>
      <c r="AE348" s="39"/>
    </row>
    <row r="349" spans="30:31" x14ac:dyDescent="0.3">
      <c r="AD349" s="38"/>
      <c r="AE349" s="39"/>
    </row>
    <row r="350" spans="30:31" x14ac:dyDescent="0.3">
      <c r="AD350" s="38"/>
      <c r="AE350" s="39"/>
    </row>
    <row r="351" spans="30:31" x14ac:dyDescent="0.3">
      <c r="AD351" s="38"/>
      <c r="AE351" s="39"/>
    </row>
    <row r="352" spans="30:31" x14ac:dyDescent="0.3">
      <c r="AD352" s="38"/>
      <c r="AE352" s="39"/>
    </row>
    <row r="353" spans="30:31" x14ac:dyDescent="0.3">
      <c r="AD353" s="38"/>
      <c r="AE353" s="39"/>
    </row>
    <row r="354" spans="30:31" x14ac:dyDescent="0.3">
      <c r="AD354" s="38"/>
      <c r="AE354" s="39"/>
    </row>
    <row r="355" spans="30:31" x14ac:dyDescent="0.3">
      <c r="AD355" s="38"/>
      <c r="AE355" s="39"/>
    </row>
    <row r="356" spans="30:31" x14ac:dyDescent="0.3">
      <c r="AD356" s="38"/>
      <c r="AE356" s="39"/>
    </row>
    <row r="357" spans="30:31" x14ac:dyDescent="0.3">
      <c r="AD357" s="38"/>
      <c r="AE357" s="39"/>
    </row>
    <row r="358" spans="30:31" x14ac:dyDescent="0.3">
      <c r="AD358" s="38"/>
      <c r="AE358" s="39"/>
    </row>
    <row r="359" spans="30:31" x14ac:dyDescent="0.3">
      <c r="AD359" s="38"/>
      <c r="AE359" s="39"/>
    </row>
    <row r="360" spans="30:31" x14ac:dyDescent="0.3">
      <c r="AD360" s="38"/>
      <c r="AE360" s="39"/>
    </row>
    <row r="361" spans="30:31" x14ac:dyDescent="0.3">
      <c r="AD361" s="38"/>
      <c r="AE361" s="39"/>
    </row>
    <row r="362" spans="30:31" x14ac:dyDescent="0.3">
      <c r="AD362" s="38"/>
      <c r="AE362" s="39"/>
    </row>
    <row r="363" spans="30:31" x14ac:dyDescent="0.3">
      <c r="AD363" s="38"/>
      <c r="AE363" s="39"/>
    </row>
    <row r="364" spans="30:31" x14ac:dyDescent="0.3">
      <c r="AD364" s="38"/>
      <c r="AE364" s="39"/>
    </row>
    <row r="365" spans="30:31" x14ac:dyDescent="0.3">
      <c r="AD365" s="38"/>
      <c r="AE365" s="39"/>
    </row>
    <row r="366" spans="30:31" x14ac:dyDescent="0.3">
      <c r="AD366" s="38"/>
      <c r="AE366" s="39"/>
    </row>
    <row r="367" spans="30:31" x14ac:dyDescent="0.3">
      <c r="AD367" s="38"/>
      <c r="AE367" s="39"/>
    </row>
    <row r="368" spans="30:31" x14ac:dyDescent="0.3">
      <c r="AD368" s="38"/>
      <c r="AE368" s="39"/>
    </row>
    <row r="369" spans="30:31" x14ac:dyDescent="0.3">
      <c r="AD369" s="38"/>
      <c r="AE369" s="39"/>
    </row>
    <row r="370" spans="30:31" x14ac:dyDescent="0.3">
      <c r="AD370" s="38"/>
      <c r="AE370" s="39"/>
    </row>
    <row r="371" spans="30:31" x14ac:dyDescent="0.3">
      <c r="AD371" s="38"/>
      <c r="AE371" s="39"/>
    </row>
    <row r="372" spans="30:31" x14ac:dyDescent="0.3">
      <c r="AD372" s="38"/>
      <c r="AE372" s="39"/>
    </row>
    <row r="373" spans="30:31" x14ac:dyDescent="0.3">
      <c r="AD373" s="38"/>
      <c r="AE373" s="39"/>
    </row>
    <row r="374" spans="30:31" x14ac:dyDescent="0.3">
      <c r="AD374" s="38"/>
      <c r="AE374" s="39"/>
    </row>
    <row r="375" spans="30:31" x14ac:dyDescent="0.3">
      <c r="AD375" s="38"/>
      <c r="AE375" s="39"/>
    </row>
    <row r="376" spans="30:31" x14ac:dyDescent="0.3">
      <c r="AD376" s="38"/>
      <c r="AE376" s="39"/>
    </row>
    <row r="377" spans="30:31" x14ac:dyDescent="0.3">
      <c r="AD377" s="38"/>
      <c r="AE377" s="39"/>
    </row>
    <row r="378" spans="30:31" x14ac:dyDescent="0.3">
      <c r="AD378" s="38"/>
      <c r="AE378" s="39"/>
    </row>
    <row r="379" spans="30:31" x14ac:dyDescent="0.3">
      <c r="AD379" s="38"/>
      <c r="AE379" s="39"/>
    </row>
    <row r="380" spans="30:31" x14ac:dyDescent="0.3">
      <c r="AD380" s="38"/>
      <c r="AE380" s="39"/>
    </row>
    <row r="381" spans="30:31" x14ac:dyDescent="0.3">
      <c r="AD381" s="38"/>
      <c r="AE381" s="39"/>
    </row>
    <row r="382" spans="30:31" x14ac:dyDescent="0.3">
      <c r="AD382" s="38"/>
      <c r="AE382" s="39"/>
    </row>
    <row r="383" spans="30:31" x14ac:dyDescent="0.3">
      <c r="AD383" s="38"/>
      <c r="AE383" s="39"/>
    </row>
    <row r="384" spans="30:31" x14ac:dyDescent="0.3">
      <c r="AD384" s="38"/>
      <c r="AE384" s="39"/>
    </row>
    <row r="385" spans="30:31" x14ac:dyDescent="0.3">
      <c r="AD385" s="38"/>
      <c r="AE385" s="39"/>
    </row>
    <row r="386" spans="30:31" x14ac:dyDescent="0.3">
      <c r="AD386" s="38"/>
      <c r="AE386" s="39"/>
    </row>
    <row r="387" spans="30:31" x14ac:dyDescent="0.3">
      <c r="AD387" s="38"/>
      <c r="AE387" s="39"/>
    </row>
    <row r="388" spans="30:31" x14ac:dyDescent="0.3">
      <c r="AD388" s="38"/>
      <c r="AE388" s="39"/>
    </row>
    <row r="389" spans="30:31" x14ac:dyDescent="0.3">
      <c r="AD389" s="38"/>
      <c r="AE389" s="39"/>
    </row>
    <row r="390" spans="30:31" x14ac:dyDescent="0.3">
      <c r="AD390" s="38"/>
      <c r="AE390" s="39"/>
    </row>
    <row r="391" spans="30:31" x14ac:dyDescent="0.3">
      <c r="AD391" s="38"/>
      <c r="AE391" s="39"/>
    </row>
    <row r="392" spans="30:31" x14ac:dyDescent="0.3">
      <c r="AD392" s="38"/>
      <c r="AE392" s="39"/>
    </row>
    <row r="393" spans="30:31" x14ac:dyDescent="0.3">
      <c r="AD393" s="38"/>
      <c r="AE393" s="39"/>
    </row>
    <row r="394" spans="30:31" x14ac:dyDescent="0.3">
      <c r="AD394" s="38"/>
      <c r="AE394" s="39"/>
    </row>
    <row r="395" spans="30:31" x14ac:dyDescent="0.3">
      <c r="AD395" s="38"/>
      <c r="AE395" s="39"/>
    </row>
    <row r="396" spans="30:31" x14ac:dyDescent="0.3">
      <c r="AD396" s="38"/>
      <c r="AE396" s="39"/>
    </row>
    <row r="397" spans="30:31" x14ac:dyDescent="0.3">
      <c r="AD397" s="38"/>
      <c r="AE397" s="39"/>
    </row>
    <row r="398" spans="30:31" x14ac:dyDescent="0.3">
      <c r="AD398" s="38"/>
      <c r="AE398" s="39"/>
    </row>
    <row r="399" spans="30:31" x14ac:dyDescent="0.3">
      <c r="AD399" s="38"/>
      <c r="AE399" s="39"/>
    </row>
    <row r="400" spans="30:31" x14ac:dyDescent="0.3">
      <c r="AD400" s="38"/>
      <c r="AE400" s="39"/>
    </row>
    <row r="401" spans="30:31" x14ac:dyDescent="0.3">
      <c r="AD401" s="38"/>
      <c r="AE401" s="39"/>
    </row>
    <row r="402" spans="30:31" x14ac:dyDescent="0.3">
      <c r="AD402" s="38"/>
      <c r="AE402" s="39"/>
    </row>
    <row r="403" spans="30:31" x14ac:dyDescent="0.3">
      <c r="AD403" s="38"/>
      <c r="AE403" s="39"/>
    </row>
    <row r="404" spans="30:31" x14ac:dyDescent="0.3">
      <c r="AD404" s="38"/>
      <c r="AE404" s="39"/>
    </row>
    <row r="405" spans="30:31" x14ac:dyDescent="0.3">
      <c r="AD405" s="38"/>
      <c r="AE405" s="39"/>
    </row>
    <row r="406" spans="30:31" x14ac:dyDescent="0.3">
      <c r="AD406" s="38"/>
      <c r="AE406" s="39"/>
    </row>
    <row r="407" spans="30:31" x14ac:dyDescent="0.3">
      <c r="AD407" s="38"/>
      <c r="AE407" s="39"/>
    </row>
    <row r="408" spans="30:31" x14ac:dyDescent="0.3">
      <c r="AD408" s="38"/>
      <c r="AE408" s="39"/>
    </row>
    <row r="409" spans="30:31" x14ac:dyDescent="0.3">
      <c r="AD409" s="38"/>
      <c r="AE409" s="39"/>
    </row>
    <row r="410" spans="30:31" x14ac:dyDescent="0.3">
      <c r="AD410" s="38"/>
      <c r="AE410" s="39"/>
    </row>
    <row r="411" spans="30:31" x14ac:dyDescent="0.3">
      <c r="AD411" s="38"/>
      <c r="AE411" s="39"/>
    </row>
    <row r="412" spans="30:31" x14ac:dyDescent="0.3">
      <c r="AD412" s="38"/>
      <c r="AE412" s="39"/>
    </row>
    <row r="413" spans="30:31" x14ac:dyDescent="0.3">
      <c r="AD413" s="38"/>
      <c r="AE413" s="39"/>
    </row>
    <row r="414" spans="30:31" x14ac:dyDescent="0.3">
      <c r="AD414" s="38"/>
      <c r="AE414" s="39"/>
    </row>
    <row r="415" spans="30:31" x14ac:dyDescent="0.3">
      <c r="AD415" s="38"/>
      <c r="AE415" s="39"/>
    </row>
    <row r="416" spans="30:31" x14ac:dyDescent="0.3">
      <c r="AD416" s="38"/>
      <c r="AE416" s="39"/>
    </row>
    <row r="417" spans="30:31" x14ac:dyDescent="0.3">
      <c r="AD417" s="38"/>
      <c r="AE417" s="39"/>
    </row>
    <row r="418" spans="30:31" x14ac:dyDescent="0.3">
      <c r="AD418" s="38"/>
      <c r="AE418" s="39"/>
    </row>
    <row r="419" spans="30:31" x14ac:dyDescent="0.3">
      <c r="AD419" s="38"/>
      <c r="AE419" s="39"/>
    </row>
    <row r="420" spans="30:31" x14ac:dyDescent="0.3">
      <c r="AD420" s="38"/>
      <c r="AE420" s="39"/>
    </row>
    <row r="421" spans="30:31" x14ac:dyDescent="0.3">
      <c r="AD421" s="38"/>
      <c r="AE421" s="39"/>
    </row>
    <row r="422" spans="30:31" x14ac:dyDescent="0.3">
      <c r="AD422" s="38"/>
      <c r="AE422" s="39"/>
    </row>
    <row r="423" spans="30:31" x14ac:dyDescent="0.3">
      <c r="AD423" s="38"/>
      <c r="AE423" s="39"/>
    </row>
    <row r="424" spans="30:31" x14ac:dyDescent="0.3">
      <c r="AD424" s="38"/>
      <c r="AE424" s="39"/>
    </row>
    <row r="425" spans="30:31" x14ac:dyDescent="0.3">
      <c r="AD425" s="38"/>
      <c r="AE425" s="39"/>
    </row>
    <row r="426" spans="30:31" x14ac:dyDescent="0.3">
      <c r="AD426" s="38"/>
      <c r="AE426" s="39"/>
    </row>
    <row r="427" spans="30:31" x14ac:dyDescent="0.3">
      <c r="AD427" s="38"/>
      <c r="AE427" s="39"/>
    </row>
    <row r="428" spans="30:31" x14ac:dyDescent="0.3">
      <c r="AD428" s="38"/>
      <c r="AE428" s="39"/>
    </row>
    <row r="429" spans="30:31" x14ac:dyDescent="0.3">
      <c r="AD429" s="38"/>
      <c r="AE429" s="39"/>
    </row>
    <row r="430" spans="30:31" x14ac:dyDescent="0.3">
      <c r="AD430" s="38"/>
      <c r="AE430" s="39"/>
    </row>
    <row r="431" spans="30:31" x14ac:dyDescent="0.3">
      <c r="AD431" s="38"/>
      <c r="AE431" s="39"/>
    </row>
    <row r="432" spans="30:31" x14ac:dyDescent="0.3">
      <c r="AD432" s="38"/>
      <c r="AE432" s="39"/>
    </row>
    <row r="433" spans="30:31" x14ac:dyDescent="0.3">
      <c r="AD433" s="38"/>
      <c r="AE433" s="39"/>
    </row>
    <row r="434" spans="30:31" x14ac:dyDescent="0.3">
      <c r="AD434" s="38"/>
      <c r="AE434" s="39"/>
    </row>
    <row r="435" spans="30:31" x14ac:dyDescent="0.3">
      <c r="AD435" s="38"/>
      <c r="AE435" s="39"/>
    </row>
    <row r="436" spans="30:31" x14ac:dyDescent="0.3">
      <c r="AD436" s="38"/>
      <c r="AE436" s="39"/>
    </row>
    <row r="437" spans="30:31" x14ac:dyDescent="0.3">
      <c r="AD437" s="38"/>
      <c r="AE437" s="39"/>
    </row>
    <row r="438" spans="30:31" x14ac:dyDescent="0.3">
      <c r="AD438" s="38"/>
      <c r="AE438" s="39"/>
    </row>
    <row r="439" spans="30:31" x14ac:dyDescent="0.3">
      <c r="AD439" s="38"/>
      <c r="AE439" s="39"/>
    </row>
    <row r="440" spans="30:31" x14ac:dyDescent="0.3">
      <c r="AD440" s="38"/>
      <c r="AE440" s="39"/>
    </row>
    <row r="441" spans="30:31" x14ac:dyDescent="0.3">
      <c r="AD441" s="38"/>
      <c r="AE441" s="39"/>
    </row>
    <row r="442" spans="30:31" x14ac:dyDescent="0.3">
      <c r="AD442" s="38"/>
      <c r="AE442" s="39"/>
    </row>
    <row r="443" spans="30:31" x14ac:dyDescent="0.3">
      <c r="AD443" s="38"/>
      <c r="AE443" s="39"/>
    </row>
    <row r="444" spans="30:31" x14ac:dyDescent="0.3">
      <c r="AD444" s="38"/>
      <c r="AE444" s="39"/>
    </row>
    <row r="445" spans="30:31" x14ac:dyDescent="0.3">
      <c r="AD445" s="38"/>
      <c r="AE445" s="39"/>
    </row>
    <row r="446" spans="30:31" x14ac:dyDescent="0.3">
      <c r="AD446" s="38"/>
      <c r="AE446" s="39"/>
    </row>
    <row r="447" spans="30:31" x14ac:dyDescent="0.3">
      <c r="AD447" s="38"/>
      <c r="AE447" s="39"/>
    </row>
    <row r="448" spans="30:31" x14ac:dyDescent="0.3">
      <c r="AD448" s="38"/>
      <c r="AE448" s="39"/>
    </row>
    <row r="449" spans="30:31" x14ac:dyDescent="0.3">
      <c r="AD449" s="38"/>
      <c r="AE449" s="39"/>
    </row>
    <row r="450" spans="30:31" x14ac:dyDescent="0.3">
      <c r="AD450" s="38"/>
      <c r="AE450" s="39"/>
    </row>
    <row r="451" spans="30:31" x14ac:dyDescent="0.3">
      <c r="AD451" s="38"/>
      <c r="AE451" s="39"/>
    </row>
    <row r="452" spans="30:31" x14ac:dyDescent="0.3">
      <c r="AD452" s="38"/>
      <c r="AE452" s="39"/>
    </row>
    <row r="453" spans="30:31" x14ac:dyDescent="0.3">
      <c r="AD453" s="38"/>
      <c r="AE453" s="39"/>
    </row>
    <row r="454" spans="30:31" x14ac:dyDescent="0.3">
      <c r="AD454" s="38"/>
      <c r="AE454" s="39"/>
    </row>
    <row r="455" spans="30:31" x14ac:dyDescent="0.3">
      <c r="AD455" s="38"/>
      <c r="AE455" s="39"/>
    </row>
    <row r="456" spans="30:31" x14ac:dyDescent="0.3">
      <c r="AD456" s="38"/>
      <c r="AE456" s="39"/>
    </row>
    <row r="457" spans="30:31" x14ac:dyDescent="0.3">
      <c r="AD457" s="38"/>
      <c r="AE457" s="39"/>
    </row>
    <row r="458" spans="30:31" x14ac:dyDescent="0.3">
      <c r="AD458" s="38"/>
      <c r="AE458" s="39"/>
    </row>
    <row r="459" spans="30:31" x14ac:dyDescent="0.3">
      <c r="AD459" s="38"/>
      <c r="AE459" s="39"/>
    </row>
    <row r="460" spans="30:31" x14ac:dyDescent="0.3">
      <c r="AD460" s="38"/>
      <c r="AE460" s="39"/>
    </row>
    <row r="461" spans="30:31" x14ac:dyDescent="0.3">
      <c r="AD461" s="38"/>
      <c r="AE461" s="39"/>
    </row>
    <row r="462" spans="30:31" x14ac:dyDescent="0.3">
      <c r="AD462" s="38"/>
      <c r="AE462" s="39"/>
    </row>
    <row r="463" spans="30:31" x14ac:dyDescent="0.3">
      <c r="AD463" s="38"/>
      <c r="AE463" s="39"/>
    </row>
    <row r="464" spans="30:31" x14ac:dyDescent="0.3">
      <c r="AD464" s="38"/>
      <c r="AE464" s="39"/>
    </row>
    <row r="465" spans="30:31" x14ac:dyDescent="0.3">
      <c r="AD465" s="38"/>
      <c r="AE465" s="39"/>
    </row>
    <row r="466" spans="30:31" x14ac:dyDescent="0.3">
      <c r="AD466" s="38"/>
      <c r="AE466" s="39"/>
    </row>
    <row r="467" spans="30:31" x14ac:dyDescent="0.3">
      <c r="AD467" s="38"/>
      <c r="AE467" s="39"/>
    </row>
    <row r="468" spans="30:31" x14ac:dyDescent="0.3">
      <c r="AD468" s="38"/>
      <c r="AE468" s="39"/>
    </row>
    <row r="469" spans="30:31" x14ac:dyDescent="0.3">
      <c r="AD469" s="38"/>
      <c r="AE469" s="39"/>
    </row>
    <row r="470" spans="30:31" x14ac:dyDescent="0.3">
      <c r="AD470" s="38"/>
      <c r="AE470" s="39"/>
    </row>
    <row r="471" spans="30:31" x14ac:dyDescent="0.3">
      <c r="AD471" s="38"/>
      <c r="AE471" s="39"/>
    </row>
    <row r="472" spans="30:31" x14ac:dyDescent="0.3">
      <c r="AD472" s="38"/>
      <c r="AE472" s="39"/>
    </row>
    <row r="473" spans="30:31" x14ac:dyDescent="0.3">
      <c r="AD473" s="38"/>
      <c r="AE473" s="39"/>
    </row>
    <row r="474" spans="30:31" x14ac:dyDescent="0.3">
      <c r="AD474" s="38"/>
      <c r="AE474" s="39"/>
    </row>
    <row r="475" spans="30:31" x14ac:dyDescent="0.3">
      <c r="AD475" s="38"/>
      <c r="AE475" s="39"/>
    </row>
    <row r="476" spans="30:31" x14ac:dyDescent="0.3">
      <c r="AD476" s="38"/>
      <c r="AE476" s="39"/>
    </row>
    <row r="477" spans="30:31" x14ac:dyDescent="0.3">
      <c r="AD477" s="38"/>
      <c r="AE477" s="39"/>
    </row>
    <row r="478" spans="30:31" x14ac:dyDescent="0.3">
      <c r="AD478" s="38"/>
      <c r="AE478" s="39"/>
    </row>
    <row r="479" spans="30:31" x14ac:dyDescent="0.3">
      <c r="AD479" s="38"/>
      <c r="AE479" s="39"/>
    </row>
    <row r="480" spans="30:31" x14ac:dyDescent="0.3">
      <c r="AD480" s="38"/>
      <c r="AE480" s="39"/>
    </row>
    <row r="481" spans="30:31" x14ac:dyDescent="0.3">
      <c r="AD481" s="38"/>
      <c r="AE481" s="39"/>
    </row>
    <row r="482" spans="30:31" x14ac:dyDescent="0.3">
      <c r="AD482" s="38"/>
      <c r="AE482" s="39"/>
    </row>
    <row r="483" spans="30:31" x14ac:dyDescent="0.3">
      <c r="AD483" s="38"/>
      <c r="AE483" s="39"/>
    </row>
    <row r="484" spans="30:31" x14ac:dyDescent="0.3">
      <c r="AD484" s="38"/>
      <c r="AE484" s="39"/>
    </row>
    <row r="485" spans="30:31" x14ac:dyDescent="0.3">
      <c r="AD485" s="38"/>
      <c r="AE485" s="39"/>
    </row>
    <row r="486" spans="30:31" x14ac:dyDescent="0.3">
      <c r="AD486" s="38"/>
      <c r="AE486" s="39"/>
    </row>
    <row r="487" spans="30:31" x14ac:dyDescent="0.3">
      <c r="AD487" s="38"/>
      <c r="AE487" s="39"/>
    </row>
    <row r="488" spans="30:31" x14ac:dyDescent="0.3">
      <c r="AD488" s="38"/>
      <c r="AE488" s="39"/>
    </row>
    <row r="489" spans="30:31" x14ac:dyDescent="0.3">
      <c r="AD489" s="38"/>
      <c r="AE489" s="39"/>
    </row>
    <row r="490" spans="30:31" x14ac:dyDescent="0.3">
      <c r="AD490" s="38"/>
      <c r="AE490" s="39"/>
    </row>
    <row r="491" spans="30:31" x14ac:dyDescent="0.3">
      <c r="AD491" s="38"/>
      <c r="AE491" s="39"/>
    </row>
    <row r="492" spans="30:31" x14ac:dyDescent="0.3">
      <c r="AD492" s="38"/>
      <c r="AE492" s="39"/>
    </row>
    <row r="493" spans="30:31" x14ac:dyDescent="0.3">
      <c r="AD493" s="38"/>
      <c r="AE493" s="39"/>
    </row>
    <row r="494" spans="30:31" x14ac:dyDescent="0.3">
      <c r="AD494" s="38"/>
      <c r="AE494" s="39"/>
    </row>
    <row r="495" spans="30:31" x14ac:dyDescent="0.3">
      <c r="AD495" s="38"/>
      <c r="AE495" s="39"/>
    </row>
    <row r="496" spans="30:31" x14ac:dyDescent="0.3">
      <c r="AD496" s="38"/>
      <c r="AE496" s="39"/>
    </row>
    <row r="497" spans="30:31" x14ac:dyDescent="0.3">
      <c r="AD497" s="38"/>
      <c r="AE497" s="39"/>
    </row>
    <row r="498" spans="30:31" x14ac:dyDescent="0.3">
      <c r="AD498" s="38"/>
      <c r="AE498" s="39"/>
    </row>
    <row r="499" spans="30:31" x14ac:dyDescent="0.3">
      <c r="AD499" s="38"/>
      <c r="AE499" s="39"/>
    </row>
    <row r="500" spans="30:31" x14ac:dyDescent="0.3">
      <c r="AD500" s="38"/>
      <c r="AE500" s="39"/>
    </row>
    <row r="501" spans="30:31" x14ac:dyDescent="0.3">
      <c r="AD501" s="38"/>
      <c r="AE501" s="39"/>
    </row>
    <row r="502" spans="30:31" x14ac:dyDescent="0.3">
      <c r="AD502" s="38"/>
      <c r="AE502" s="39"/>
    </row>
    <row r="503" spans="30:31" x14ac:dyDescent="0.3">
      <c r="AD503" s="38"/>
      <c r="AE503" s="39"/>
    </row>
    <row r="504" spans="30:31" x14ac:dyDescent="0.3">
      <c r="AD504" s="38"/>
      <c r="AE504" s="39"/>
    </row>
    <row r="505" spans="30:31" x14ac:dyDescent="0.3">
      <c r="AD505" s="38"/>
      <c r="AE505" s="39"/>
    </row>
    <row r="506" spans="30:31" x14ac:dyDescent="0.3">
      <c r="AD506" s="38"/>
      <c r="AE506" s="39"/>
    </row>
    <row r="507" spans="30:31" x14ac:dyDescent="0.3">
      <c r="AD507" s="38"/>
      <c r="AE507" s="39"/>
    </row>
    <row r="508" spans="30:31" x14ac:dyDescent="0.3">
      <c r="AD508" s="38"/>
      <c r="AE508" s="39"/>
    </row>
    <row r="509" spans="30:31" x14ac:dyDescent="0.3">
      <c r="AD509" s="38"/>
      <c r="AE509" s="39"/>
    </row>
    <row r="510" spans="30:31" x14ac:dyDescent="0.3">
      <c r="AD510" s="38"/>
      <c r="AE510" s="39"/>
    </row>
    <row r="511" spans="30:31" x14ac:dyDescent="0.3">
      <c r="AD511" s="38"/>
      <c r="AE511" s="39"/>
    </row>
    <row r="512" spans="30:31" x14ac:dyDescent="0.3">
      <c r="AD512" s="38"/>
      <c r="AE512" s="39"/>
    </row>
    <row r="513" spans="30:31" x14ac:dyDescent="0.3">
      <c r="AD513" s="38"/>
      <c r="AE513" s="39"/>
    </row>
    <row r="514" spans="30:31" x14ac:dyDescent="0.3">
      <c r="AD514" s="38"/>
      <c r="AE514" s="39"/>
    </row>
    <row r="515" spans="30:31" x14ac:dyDescent="0.3">
      <c r="AD515" s="38"/>
      <c r="AE515" s="39"/>
    </row>
    <row r="516" spans="30:31" x14ac:dyDescent="0.3">
      <c r="AD516" s="38"/>
      <c r="AE516" s="39"/>
    </row>
    <row r="517" spans="30:31" x14ac:dyDescent="0.3">
      <c r="AD517" s="38"/>
      <c r="AE517" s="39"/>
    </row>
    <row r="518" spans="30:31" x14ac:dyDescent="0.3">
      <c r="AD518" s="38"/>
      <c r="AE518" s="39"/>
    </row>
    <row r="519" spans="30:31" x14ac:dyDescent="0.3">
      <c r="AD519" s="38"/>
      <c r="AE519" s="39"/>
    </row>
    <row r="520" spans="30:31" x14ac:dyDescent="0.3">
      <c r="AD520" s="38"/>
      <c r="AE520" s="39"/>
    </row>
    <row r="521" spans="30:31" x14ac:dyDescent="0.3">
      <c r="AD521" s="38"/>
      <c r="AE521" s="39"/>
    </row>
    <row r="522" spans="30:31" x14ac:dyDescent="0.3">
      <c r="AD522" s="38"/>
      <c r="AE522" s="39"/>
    </row>
    <row r="523" spans="30:31" x14ac:dyDescent="0.3">
      <c r="AD523" s="38"/>
      <c r="AE523" s="39"/>
    </row>
    <row r="524" spans="30:31" x14ac:dyDescent="0.3">
      <c r="AD524" s="38"/>
      <c r="AE524" s="39"/>
    </row>
    <row r="525" spans="30:31" x14ac:dyDescent="0.3">
      <c r="AD525" s="38"/>
      <c r="AE525" s="39"/>
    </row>
    <row r="526" spans="30:31" x14ac:dyDescent="0.3">
      <c r="AD526" s="38"/>
      <c r="AE526" s="39"/>
    </row>
    <row r="527" spans="30:31" x14ac:dyDescent="0.3">
      <c r="AD527" s="38"/>
      <c r="AE527" s="39"/>
    </row>
    <row r="528" spans="30:31" x14ac:dyDescent="0.3">
      <c r="AD528" s="38"/>
      <c r="AE528" s="39"/>
    </row>
    <row r="529" spans="30:31" x14ac:dyDescent="0.3">
      <c r="AD529" s="38"/>
      <c r="AE529" s="39"/>
    </row>
    <row r="530" spans="30:31" x14ac:dyDescent="0.3">
      <c r="AD530" s="38"/>
      <c r="AE530" s="39"/>
    </row>
    <row r="531" spans="30:31" x14ac:dyDescent="0.3">
      <c r="AD531" s="38"/>
      <c r="AE531" s="39"/>
    </row>
    <row r="532" spans="30:31" x14ac:dyDescent="0.3">
      <c r="AD532" s="38"/>
      <c r="AE532" s="39"/>
    </row>
    <row r="533" spans="30:31" x14ac:dyDescent="0.3">
      <c r="AD533" s="38"/>
      <c r="AE533" s="39"/>
    </row>
    <row r="534" spans="30:31" x14ac:dyDescent="0.3">
      <c r="AD534" s="38"/>
      <c r="AE534" s="39"/>
    </row>
    <row r="535" spans="30:31" x14ac:dyDescent="0.3">
      <c r="AD535" s="38"/>
      <c r="AE535" s="39"/>
    </row>
    <row r="536" spans="30:31" x14ac:dyDescent="0.3">
      <c r="AD536" s="38"/>
      <c r="AE536" s="39"/>
    </row>
    <row r="537" spans="30:31" x14ac:dyDescent="0.3">
      <c r="AD537" s="38"/>
      <c r="AE537" s="39"/>
    </row>
    <row r="538" spans="30:31" x14ac:dyDescent="0.3">
      <c r="AD538" s="38"/>
      <c r="AE538" s="39"/>
    </row>
    <row r="539" spans="30:31" x14ac:dyDescent="0.3">
      <c r="AD539" s="38"/>
      <c r="AE539" s="39"/>
    </row>
    <row r="540" spans="30:31" x14ac:dyDescent="0.3">
      <c r="AD540" s="38"/>
      <c r="AE540" s="39"/>
    </row>
    <row r="541" spans="30:31" x14ac:dyDescent="0.3">
      <c r="AD541" s="38"/>
      <c r="AE541" s="39"/>
    </row>
    <row r="542" spans="30:31" x14ac:dyDescent="0.3">
      <c r="AD542" s="38"/>
      <c r="AE542" s="39"/>
    </row>
    <row r="543" spans="30:31" x14ac:dyDescent="0.3">
      <c r="AD543" s="38"/>
      <c r="AE543" s="39"/>
    </row>
    <row r="544" spans="30:31" x14ac:dyDescent="0.3">
      <c r="AD544" s="38"/>
      <c r="AE544" s="39"/>
    </row>
    <row r="545" spans="30:31" x14ac:dyDescent="0.3">
      <c r="AD545" s="38"/>
      <c r="AE545" s="39"/>
    </row>
    <row r="546" spans="30:31" x14ac:dyDescent="0.3">
      <c r="AD546" s="38"/>
      <c r="AE546" s="39"/>
    </row>
    <row r="547" spans="30:31" x14ac:dyDescent="0.3">
      <c r="AD547" s="38"/>
      <c r="AE547" s="39"/>
    </row>
    <row r="548" spans="30:31" x14ac:dyDescent="0.3">
      <c r="AD548" s="38"/>
      <c r="AE548" s="39"/>
    </row>
    <row r="549" spans="30:31" x14ac:dyDescent="0.3">
      <c r="AD549" s="38"/>
      <c r="AE549" s="39"/>
    </row>
    <row r="550" spans="30:31" x14ac:dyDescent="0.3">
      <c r="AD550" s="38"/>
      <c r="AE550" s="39"/>
    </row>
    <row r="551" spans="30:31" x14ac:dyDescent="0.3">
      <c r="AD551" s="38"/>
      <c r="AE551" s="39"/>
    </row>
    <row r="552" spans="30:31" x14ac:dyDescent="0.3">
      <c r="AD552" s="38"/>
      <c r="AE552" s="39"/>
    </row>
    <row r="553" spans="30:31" x14ac:dyDescent="0.3">
      <c r="AD553" s="38"/>
      <c r="AE553" s="39"/>
    </row>
    <row r="554" spans="30:31" x14ac:dyDescent="0.3">
      <c r="AD554" s="38"/>
      <c r="AE554" s="39"/>
    </row>
    <row r="555" spans="30:31" x14ac:dyDescent="0.3">
      <c r="AD555" s="38"/>
      <c r="AE555" s="39"/>
    </row>
    <row r="556" spans="30:31" x14ac:dyDescent="0.3">
      <c r="AD556" s="38"/>
      <c r="AE556" s="39"/>
    </row>
    <row r="557" spans="30:31" x14ac:dyDescent="0.3">
      <c r="AD557" s="38"/>
      <c r="AE557" s="39"/>
    </row>
    <row r="558" spans="30:31" x14ac:dyDescent="0.3">
      <c r="AD558" s="38"/>
      <c r="AE558" s="39"/>
    </row>
    <row r="559" spans="30:31" x14ac:dyDescent="0.3">
      <c r="AD559" s="38"/>
      <c r="AE559" s="39"/>
    </row>
    <row r="560" spans="30:31" x14ac:dyDescent="0.3">
      <c r="AD560" s="38"/>
      <c r="AE560" s="39"/>
    </row>
    <row r="561" spans="30:31" x14ac:dyDescent="0.3">
      <c r="AD561" s="38"/>
      <c r="AE561" s="39"/>
    </row>
    <row r="562" spans="30:31" x14ac:dyDescent="0.3">
      <c r="AD562" s="38"/>
      <c r="AE562" s="39"/>
    </row>
    <row r="563" spans="30:31" x14ac:dyDescent="0.3">
      <c r="AD563" s="38"/>
      <c r="AE563" s="39"/>
    </row>
    <row r="564" spans="30:31" x14ac:dyDescent="0.3">
      <c r="AD564" s="38"/>
      <c r="AE564" s="39"/>
    </row>
    <row r="565" spans="30:31" x14ac:dyDescent="0.3">
      <c r="AD565" s="38"/>
      <c r="AE565" s="39"/>
    </row>
    <row r="566" spans="30:31" x14ac:dyDescent="0.3">
      <c r="AD566" s="38"/>
      <c r="AE566" s="39"/>
    </row>
    <row r="567" spans="30:31" x14ac:dyDescent="0.3">
      <c r="AD567" s="38"/>
      <c r="AE567" s="39"/>
    </row>
    <row r="568" spans="30:31" x14ac:dyDescent="0.3">
      <c r="AD568" s="38"/>
      <c r="AE568" s="39"/>
    </row>
    <row r="569" spans="30:31" x14ac:dyDescent="0.3">
      <c r="AD569" s="38"/>
      <c r="AE569" s="39"/>
    </row>
    <row r="570" spans="30:31" x14ac:dyDescent="0.3">
      <c r="AD570" s="38"/>
      <c r="AE570" s="39"/>
    </row>
    <row r="571" spans="30:31" x14ac:dyDescent="0.3">
      <c r="AD571" s="38"/>
      <c r="AE571" s="39"/>
    </row>
    <row r="572" spans="30:31" x14ac:dyDescent="0.3">
      <c r="AD572" s="38"/>
      <c r="AE572" s="39"/>
    </row>
    <row r="573" spans="30:31" x14ac:dyDescent="0.3">
      <c r="AD573" s="38"/>
      <c r="AE573" s="39"/>
    </row>
    <row r="574" spans="30:31" x14ac:dyDescent="0.3">
      <c r="AD574" s="38"/>
      <c r="AE574" s="39"/>
    </row>
    <row r="575" spans="30:31" x14ac:dyDescent="0.3">
      <c r="AD575" s="38"/>
      <c r="AE575" s="39"/>
    </row>
    <row r="576" spans="30:31" x14ac:dyDescent="0.3">
      <c r="AD576" s="38"/>
      <c r="AE576" s="39"/>
    </row>
    <row r="577" spans="30:31" x14ac:dyDescent="0.3">
      <c r="AD577" s="38"/>
      <c r="AE577" s="39"/>
    </row>
    <row r="578" spans="30:31" x14ac:dyDescent="0.3">
      <c r="AD578" s="38"/>
      <c r="AE578" s="39"/>
    </row>
    <row r="579" spans="30:31" x14ac:dyDescent="0.3">
      <c r="AD579" s="38"/>
      <c r="AE579" s="39"/>
    </row>
    <row r="580" spans="30:31" x14ac:dyDescent="0.3">
      <c r="AD580" s="38"/>
      <c r="AE580" s="39"/>
    </row>
    <row r="581" spans="30:31" x14ac:dyDescent="0.3">
      <c r="AD581" s="38"/>
      <c r="AE581" s="39"/>
    </row>
    <row r="582" spans="30:31" x14ac:dyDescent="0.3">
      <c r="AD582" s="38"/>
      <c r="AE582" s="39"/>
    </row>
    <row r="583" spans="30:31" x14ac:dyDescent="0.3">
      <c r="AD583" s="38"/>
      <c r="AE583" s="39"/>
    </row>
    <row r="584" spans="30:31" x14ac:dyDescent="0.3">
      <c r="AD584" s="38"/>
      <c r="AE584" s="39"/>
    </row>
    <row r="585" spans="30:31" x14ac:dyDescent="0.3">
      <c r="AD585" s="38"/>
      <c r="AE585" s="39"/>
    </row>
    <row r="586" spans="30:31" x14ac:dyDescent="0.3">
      <c r="AD586" s="38"/>
      <c r="AE586" s="39"/>
    </row>
    <row r="587" spans="30:31" x14ac:dyDescent="0.3">
      <c r="AD587" s="38"/>
      <c r="AE587" s="39"/>
    </row>
    <row r="588" spans="30:31" x14ac:dyDescent="0.3">
      <c r="AD588" s="38"/>
      <c r="AE588" s="39"/>
    </row>
    <row r="589" spans="30:31" x14ac:dyDescent="0.3">
      <c r="AD589" s="38"/>
      <c r="AE589" s="39"/>
    </row>
    <row r="590" spans="30:31" x14ac:dyDescent="0.3">
      <c r="AD590" s="38"/>
      <c r="AE590" s="39"/>
    </row>
    <row r="591" spans="30:31" x14ac:dyDescent="0.3">
      <c r="AD591" s="38"/>
      <c r="AE591" s="39"/>
    </row>
    <row r="592" spans="30:31" x14ac:dyDescent="0.3">
      <c r="AD592" s="38"/>
      <c r="AE592" s="39"/>
    </row>
    <row r="593" spans="30:31" x14ac:dyDescent="0.3">
      <c r="AD593" s="38"/>
      <c r="AE593" s="39"/>
    </row>
    <row r="594" spans="30:31" x14ac:dyDescent="0.3">
      <c r="AD594" s="38"/>
      <c r="AE594" s="39"/>
    </row>
    <row r="595" spans="30:31" x14ac:dyDescent="0.3">
      <c r="AD595" s="38"/>
      <c r="AE595" s="39"/>
    </row>
    <row r="596" spans="30:31" x14ac:dyDescent="0.3">
      <c r="AD596" s="38"/>
      <c r="AE596" s="39"/>
    </row>
    <row r="597" spans="30:31" x14ac:dyDescent="0.3">
      <c r="AD597" s="38"/>
      <c r="AE597" s="39"/>
    </row>
    <row r="598" spans="30:31" x14ac:dyDescent="0.3">
      <c r="AD598" s="38"/>
      <c r="AE598" s="39"/>
    </row>
    <row r="599" spans="30:31" x14ac:dyDescent="0.3">
      <c r="AD599" s="38"/>
      <c r="AE599" s="39"/>
    </row>
    <row r="600" spans="30:31" x14ac:dyDescent="0.3">
      <c r="AD600" s="38"/>
      <c r="AE600" s="39"/>
    </row>
    <row r="601" spans="30:31" x14ac:dyDescent="0.3">
      <c r="AD601" s="38"/>
      <c r="AE601" s="39"/>
    </row>
    <row r="602" spans="30:31" x14ac:dyDescent="0.3">
      <c r="AD602" s="38"/>
      <c r="AE602" s="39"/>
    </row>
    <row r="603" spans="30:31" x14ac:dyDescent="0.3">
      <c r="AD603" s="38"/>
      <c r="AE603" s="39"/>
    </row>
    <row r="604" spans="30:31" x14ac:dyDescent="0.3">
      <c r="AD604" s="38"/>
      <c r="AE604" s="39"/>
    </row>
    <row r="605" spans="30:31" x14ac:dyDescent="0.3">
      <c r="AD605" s="38"/>
      <c r="AE605" s="39"/>
    </row>
    <row r="606" spans="30:31" x14ac:dyDescent="0.3">
      <c r="AD606" s="38"/>
      <c r="AE606" s="39"/>
    </row>
    <row r="607" spans="30:31" x14ac:dyDescent="0.3">
      <c r="AD607" s="38"/>
      <c r="AE607" s="39"/>
    </row>
    <row r="608" spans="30:31" x14ac:dyDescent="0.3">
      <c r="AD608" s="38"/>
      <c r="AE608" s="39"/>
    </row>
    <row r="609" spans="30:31" x14ac:dyDescent="0.3">
      <c r="AD609" s="38"/>
      <c r="AE609" s="39"/>
    </row>
    <row r="610" spans="30:31" x14ac:dyDescent="0.3">
      <c r="AD610" s="38"/>
      <c r="AE610" s="39"/>
    </row>
    <row r="611" spans="30:31" x14ac:dyDescent="0.3">
      <c r="AD611" s="38"/>
      <c r="AE611" s="39"/>
    </row>
    <row r="612" spans="30:31" x14ac:dyDescent="0.3">
      <c r="AD612" s="38"/>
      <c r="AE612" s="39"/>
    </row>
    <row r="613" spans="30:31" x14ac:dyDescent="0.3">
      <c r="AD613" s="38"/>
      <c r="AE613" s="39"/>
    </row>
    <row r="614" spans="30:31" x14ac:dyDescent="0.3">
      <c r="AD614" s="38"/>
      <c r="AE614" s="39"/>
    </row>
    <row r="615" spans="30:31" x14ac:dyDescent="0.3">
      <c r="AD615" s="38"/>
      <c r="AE615" s="39"/>
    </row>
    <row r="616" spans="30:31" x14ac:dyDescent="0.3">
      <c r="AD616" s="38"/>
      <c r="AE616" s="39"/>
    </row>
    <row r="617" spans="30:31" x14ac:dyDescent="0.3">
      <c r="AD617" s="38"/>
      <c r="AE617" s="39"/>
    </row>
    <row r="618" spans="30:31" x14ac:dyDescent="0.3">
      <c r="AD618" s="38"/>
      <c r="AE618" s="39"/>
    </row>
    <row r="619" spans="30:31" x14ac:dyDescent="0.3">
      <c r="AD619" s="38"/>
      <c r="AE619" s="39"/>
    </row>
    <row r="620" spans="30:31" x14ac:dyDescent="0.3">
      <c r="AD620" s="38"/>
      <c r="AE620" s="39"/>
    </row>
    <row r="621" spans="30:31" x14ac:dyDescent="0.3">
      <c r="AD621" s="38"/>
      <c r="AE621" s="39"/>
    </row>
    <row r="622" spans="30:31" x14ac:dyDescent="0.3">
      <c r="AD622" s="38"/>
      <c r="AE622" s="39"/>
    </row>
    <row r="623" spans="30:31" x14ac:dyDescent="0.3">
      <c r="AD623" s="38"/>
      <c r="AE623" s="39"/>
    </row>
    <row r="624" spans="30:31" x14ac:dyDescent="0.3">
      <c r="AD624" s="38"/>
      <c r="AE624" s="39"/>
    </row>
    <row r="625" spans="30:31" x14ac:dyDescent="0.3">
      <c r="AD625" s="38"/>
      <c r="AE625" s="39"/>
    </row>
    <row r="626" spans="30:31" x14ac:dyDescent="0.3">
      <c r="AD626" s="38"/>
      <c r="AE626" s="39"/>
    </row>
    <row r="627" spans="30:31" x14ac:dyDescent="0.3">
      <c r="AD627" s="38"/>
      <c r="AE627" s="39"/>
    </row>
    <row r="628" spans="30:31" x14ac:dyDescent="0.3">
      <c r="AD628" s="38"/>
      <c r="AE628" s="39"/>
    </row>
    <row r="629" spans="30:31" x14ac:dyDescent="0.3">
      <c r="AD629" s="38"/>
      <c r="AE629" s="39"/>
    </row>
    <row r="630" spans="30:31" x14ac:dyDescent="0.3">
      <c r="AD630" s="38"/>
      <c r="AE630" s="39"/>
    </row>
    <row r="631" spans="30:31" x14ac:dyDescent="0.3">
      <c r="AD631" s="38"/>
      <c r="AE631" s="39"/>
    </row>
    <row r="632" spans="30:31" x14ac:dyDescent="0.3">
      <c r="AD632" s="38"/>
      <c r="AE632" s="39"/>
    </row>
    <row r="633" spans="30:31" x14ac:dyDescent="0.3">
      <c r="AD633" s="38"/>
      <c r="AE633" s="39"/>
    </row>
    <row r="634" spans="30:31" x14ac:dyDescent="0.3">
      <c r="AD634" s="38"/>
      <c r="AE634" s="39"/>
    </row>
    <row r="635" spans="30:31" x14ac:dyDescent="0.3">
      <c r="AD635" s="38"/>
      <c r="AE635" s="39"/>
    </row>
    <row r="636" spans="30:31" x14ac:dyDescent="0.3">
      <c r="AD636" s="38"/>
      <c r="AE636" s="39"/>
    </row>
    <row r="637" spans="30:31" x14ac:dyDescent="0.3">
      <c r="AD637" s="38"/>
      <c r="AE637" s="39"/>
    </row>
    <row r="638" spans="30:31" x14ac:dyDescent="0.3">
      <c r="AD638" s="38"/>
      <c r="AE638" s="39"/>
    </row>
    <row r="639" spans="30:31" x14ac:dyDescent="0.3">
      <c r="AD639" s="38"/>
      <c r="AE639" s="39"/>
    </row>
    <row r="640" spans="30:31" x14ac:dyDescent="0.3">
      <c r="AD640" s="38"/>
      <c r="AE640" s="39"/>
    </row>
    <row r="641" spans="30:31" x14ac:dyDescent="0.3">
      <c r="AD641" s="38"/>
      <c r="AE641" s="39"/>
    </row>
    <row r="642" spans="30:31" x14ac:dyDescent="0.3">
      <c r="AD642" s="38"/>
      <c r="AE642" s="39"/>
    </row>
    <row r="643" spans="30:31" x14ac:dyDescent="0.3">
      <c r="AD643" s="38"/>
      <c r="AE643" s="39"/>
    </row>
    <row r="644" spans="30:31" x14ac:dyDescent="0.3">
      <c r="AD644" s="38"/>
      <c r="AE644" s="39"/>
    </row>
    <row r="645" spans="30:31" x14ac:dyDescent="0.3">
      <c r="AD645" s="38"/>
      <c r="AE645" s="39"/>
    </row>
    <row r="646" spans="30:31" x14ac:dyDescent="0.3">
      <c r="AD646" s="38"/>
      <c r="AE646" s="39"/>
    </row>
    <row r="647" spans="30:31" x14ac:dyDescent="0.3">
      <c r="AD647" s="38"/>
      <c r="AE647" s="39"/>
    </row>
    <row r="648" spans="30:31" x14ac:dyDescent="0.3">
      <c r="AD648" s="38"/>
      <c r="AE648" s="39"/>
    </row>
    <row r="649" spans="30:31" x14ac:dyDescent="0.3">
      <c r="AD649" s="38"/>
      <c r="AE649" s="39"/>
    </row>
    <row r="650" spans="30:31" x14ac:dyDescent="0.3">
      <c r="AD650" s="38"/>
      <c r="AE650" s="39"/>
    </row>
    <row r="651" spans="30:31" x14ac:dyDescent="0.3">
      <c r="AD651" s="38"/>
      <c r="AE651" s="39"/>
    </row>
    <row r="652" spans="30:31" x14ac:dyDescent="0.3">
      <c r="AD652" s="38"/>
      <c r="AE652" s="39"/>
    </row>
    <row r="653" spans="30:31" x14ac:dyDescent="0.3">
      <c r="AD653" s="38"/>
      <c r="AE653" s="39"/>
    </row>
    <row r="654" spans="30:31" x14ac:dyDescent="0.3">
      <c r="AD654" s="38"/>
      <c r="AE654" s="39"/>
    </row>
    <row r="655" spans="30:31" x14ac:dyDescent="0.3">
      <c r="AD655" s="38"/>
      <c r="AE655" s="39"/>
    </row>
    <row r="656" spans="30:31" x14ac:dyDescent="0.3">
      <c r="AD656" s="38"/>
      <c r="AE656" s="39"/>
    </row>
    <row r="657" spans="30:31" x14ac:dyDescent="0.3">
      <c r="AD657" s="38"/>
      <c r="AE657" s="39"/>
    </row>
    <row r="658" spans="30:31" x14ac:dyDescent="0.3">
      <c r="AD658" s="38"/>
      <c r="AE658" s="39"/>
    </row>
    <row r="659" spans="30:31" x14ac:dyDescent="0.3">
      <c r="AD659" s="38"/>
      <c r="AE659" s="39"/>
    </row>
    <row r="660" spans="30:31" x14ac:dyDescent="0.3">
      <c r="AD660" s="38"/>
      <c r="AE660" s="39"/>
    </row>
    <row r="661" spans="30:31" x14ac:dyDescent="0.3">
      <c r="AD661" s="38"/>
      <c r="AE661" s="39"/>
    </row>
    <row r="662" spans="30:31" x14ac:dyDescent="0.3">
      <c r="AD662" s="38"/>
      <c r="AE662" s="39"/>
    </row>
    <row r="663" spans="30:31" x14ac:dyDescent="0.3">
      <c r="AD663" s="38"/>
      <c r="AE663" s="39"/>
    </row>
    <row r="664" spans="30:31" x14ac:dyDescent="0.3">
      <c r="AD664" s="38"/>
      <c r="AE664" s="39"/>
    </row>
    <row r="665" spans="30:31" x14ac:dyDescent="0.3">
      <c r="AD665" s="38"/>
      <c r="AE665" s="39"/>
    </row>
    <row r="666" spans="30:31" x14ac:dyDescent="0.3">
      <c r="AD666" s="38"/>
      <c r="AE666" s="39"/>
    </row>
    <row r="667" spans="30:31" x14ac:dyDescent="0.3">
      <c r="AD667" s="38"/>
      <c r="AE667" s="39"/>
    </row>
    <row r="668" spans="30:31" x14ac:dyDescent="0.3">
      <c r="AD668" s="38"/>
      <c r="AE668" s="39"/>
    </row>
    <row r="669" spans="30:31" x14ac:dyDescent="0.3">
      <c r="AD669" s="38"/>
      <c r="AE669" s="39"/>
    </row>
    <row r="670" spans="30:31" x14ac:dyDescent="0.3">
      <c r="AD670" s="38"/>
      <c r="AE670" s="39"/>
    </row>
    <row r="671" spans="30:31" x14ac:dyDescent="0.3">
      <c r="AD671" s="38"/>
      <c r="AE671" s="39"/>
    </row>
    <row r="672" spans="30:31" x14ac:dyDescent="0.3">
      <c r="AD672" s="38"/>
      <c r="AE672" s="39"/>
    </row>
    <row r="673" spans="30:31" x14ac:dyDescent="0.3">
      <c r="AD673" s="38"/>
      <c r="AE673" s="39"/>
    </row>
    <row r="674" spans="30:31" x14ac:dyDescent="0.3">
      <c r="AD674" s="38"/>
      <c r="AE674" s="39"/>
    </row>
    <row r="675" spans="30:31" x14ac:dyDescent="0.3">
      <c r="AD675" s="38"/>
      <c r="AE675" s="39"/>
    </row>
    <row r="676" spans="30:31" x14ac:dyDescent="0.3">
      <c r="AD676" s="38"/>
      <c r="AE676" s="39"/>
    </row>
    <row r="677" spans="30:31" x14ac:dyDescent="0.3">
      <c r="AD677" s="38"/>
      <c r="AE677" s="39"/>
    </row>
    <row r="678" spans="30:31" x14ac:dyDescent="0.3">
      <c r="AD678" s="38"/>
      <c r="AE678" s="39"/>
    </row>
    <row r="679" spans="30:31" x14ac:dyDescent="0.3">
      <c r="AD679" s="38"/>
      <c r="AE679" s="39"/>
    </row>
    <row r="680" spans="30:31" x14ac:dyDescent="0.3">
      <c r="AD680" s="38"/>
      <c r="AE680" s="39"/>
    </row>
    <row r="681" spans="30:31" x14ac:dyDescent="0.3">
      <c r="AD681" s="38"/>
      <c r="AE681" s="39"/>
    </row>
    <row r="682" spans="30:31" x14ac:dyDescent="0.3">
      <c r="AD682" s="38"/>
      <c r="AE682" s="39"/>
    </row>
    <row r="683" spans="30:31" x14ac:dyDescent="0.3">
      <c r="AD683" s="38"/>
      <c r="AE683" s="39"/>
    </row>
    <row r="684" spans="30:31" x14ac:dyDescent="0.3">
      <c r="AD684" s="38"/>
      <c r="AE684" s="39"/>
    </row>
    <row r="685" spans="30:31" x14ac:dyDescent="0.3">
      <c r="AD685" s="38"/>
      <c r="AE685" s="39"/>
    </row>
    <row r="686" spans="30:31" x14ac:dyDescent="0.3">
      <c r="AD686" s="38"/>
      <c r="AE686" s="39"/>
    </row>
    <row r="687" spans="30:31" x14ac:dyDescent="0.3">
      <c r="AD687" s="38"/>
      <c r="AE687" s="39"/>
    </row>
    <row r="688" spans="30:31" x14ac:dyDescent="0.3">
      <c r="AD688" s="38"/>
      <c r="AE688" s="39"/>
    </row>
    <row r="689" spans="30:31" x14ac:dyDescent="0.3">
      <c r="AD689" s="38"/>
      <c r="AE689" s="39"/>
    </row>
    <row r="690" spans="30:31" x14ac:dyDescent="0.3">
      <c r="AD690" s="38"/>
      <c r="AE690" s="39"/>
    </row>
    <row r="691" spans="30:31" x14ac:dyDescent="0.3">
      <c r="AD691" s="38"/>
      <c r="AE691" s="39"/>
    </row>
    <row r="692" spans="30:31" x14ac:dyDescent="0.3">
      <c r="AD692" s="38"/>
      <c r="AE692" s="39"/>
    </row>
    <row r="693" spans="30:31" x14ac:dyDescent="0.3">
      <c r="AD693" s="38"/>
      <c r="AE693" s="39"/>
    </row>
    <row r="694" spans="30:31" x14ac:dyDescent="0.3">
      <c r="AD694" s="38"/>
      <c r="AE694" s="39"/>
    </row>
    <row r="695" spans="30:31" x14ac:dyDescent="0.3">
      <c r="AD695" s="38"/>
      <c r="AE695" s="39"/>
    </row>
    <row r="696" spans="30:31" x14ac:dyDescent="0.3">
      <c r="AD696" s="38"/>
      <c r="AE696" s="39"/>
    </row>
    <row r="697" spans="30:31" x14ac:dyDescent="0.3">
      <c r="AD697" s="38"/>
      <c r="AE697" s="39"/>
    </row>
    <row r="698" spans="30:31" x14ac:dyDescent="0.3">
      <c r="AD698" s="38"/>
      <c r="AE698" s="39"/>
    </row>
    <row r="699" spans="30:31" x14ac:dyDescent="0.3">
      <c r="AD699" s="38"/>
      <c r="AE699" s="39"/>
    </row>
    <row r="700" spans="30:31" x14ac:dyDescent="0.3">
      <c r="AD700" s="38"/>
      <c r="AE700" s="39"/>
    </row>
    <row r="701" spans="30:31" x14ac:dyDescent="0.3">
      <c r="AD701" s="38"/>
      <c r="AE701" s="39"/>
    </row>
    <row r="702" spans="30:31" x14ac:dyDescent="0.3">
      <c r="AD702" s="38"/>
      <c r="AE702" s="39"/>
    </row>
    <row r="703" spans="30:31" x14ac:dyDescent="0.3">
      <c r="AD703" s="38"/>
      <c r="AE703" s="39"/>
    </row>
    <row r="704" spans="30:31" x14ac:dyDescent="0.3">
      <c r="AD704" s="38"/>
      <c r="AE704" s="39"/>
    </row>
    <row r="705" spans="30:31" x14ac:dyDescent="0.3">
      <c r="AD705" s="38"/>
      <c r="AE705" s="39"/>
    </row>
    <row r="706" spans="30:31" x14ac:dyDescent="0.3">
      <c r="AD706" s="38"/>
      <c r="AE706" s="39"/>
    </row>
    <row r="707" spans="30:31" x14ac:dyDescent="0.3">
      <c r="AD707" s="38"/>
      <c r="AE707" s="39"/>
    </row>
    <row r="708" spans="30:31" x14ac:dyDescent="0.3">
      <c r="AD708" s="38"/>
      <c r="AE708" s="39"/>
    </row>
    <row r="709" spans="30:31" x14ac:dyDescent="0.3">
      <c r="AD709" s="38"/>
      <c r="AE709" s="39"/>
    </row>
    <row r="710" spans="30:31" x14ac:dyDescent="0.3">
      <c r="AD710" s="38"/>
      <c r="AE710" s="39"/>
    </row>
    <row r="711" spans="30:31" x14ac:dyDescent="0.3">
      <c r="AD711" s="38"/>
      <c r="AE711" s="39"/>
    </row>
    <row r="712" spans="30:31" x14ac:dyDescent="0.3">
      <c r="AD712" s="38"/>
      <c r="AE712" s="39"/>
    </row>
    <row r="713" spans="30:31" x14ac:dyDescent="0.3">
      <c r="AD713" s="38"/>
      <c r="AE713" s="39"/>
    </row>
    <row r="714" spans="30:31" x14ac:dyDescent="0.3">
      <c r="AD714" s="38"/>
      <c r="AE714" s="39"/>
    </row>
    <row r="715" spans="30:31" x14ac:dyDescent="0.3">
      <c r="AD715" s="38"/>
      <c r="AE715" s="39"/>
    </row>
    <row r="716" spans="30:31" x14ac:dyDescent="0.3">
      <c r="AD716" s="38"/>
      <c r="AE716" s="39"/>
    </row>
    <row r="717" spans="30:31" x14ac:dyDescent="0.3">
      <c r="AD717" s="38"/>
      <c r="AE717" s="39"/>
    </row>
    <row r="718" spans="30:31" x14ac:dyDescent="0.3">
      <c r="AD718" s="38"/>
      <c r="AE718" s="39"/>
    </row>
    <row r="719" spans="30:31" x14ac:dyDescent="0.3">
      <c r="AD719" s="38"/>
      <c r="AE719" s="39"/>
    </row>
    <row r="720" spans="30:31" x14ac:dyDescent="0.3">
      <c r="AD720" s="38"/>
      <c r="AE720" s="39"/>
    </row>
    <row r="721" spans="30:31" x14ac:dyDescent="0.3">
      <c r="AD721" s="38"/>
      <c r="AE721" s="39"/>
    </row>
    <row r="722" spans="30:31" x14ac:dyDescent="0.3">
      <c r="AD722" s="38"/>
      <c r="AE722" s="39"/>
    </row>
    <row r="723" spans="30:31" x14ac:dyDescent="0.3">
      <c r="AD723" s="38"/>
      <c r="AE723" s="39"/>
    </row>
    <row r="724" spans="30:31" x14ac:dyDescent="0.3">
      <c r="AD724" s="38"/>
      <c r="AE724" s="39"/>
    </row>
    <row r="725" spans="30:31" x14ac:dyDescent="0.3">
      <c r="AD725" s="38"/>
      <c r="AE725" s="39"/>
    </row>
    <row r="726" spans="30:31" x14ac:dyDescent="0.3">
      <c r="AD726" s="38"/>
      <c r="AE726" s="39"/>
    </row>
    <row r="727" spans="30:31" x14ac:dyDescent="0.3">
      <c r="AD727" s="38"/>
      <c r="AE727" s="39"/>
    </row>
    <row r="728" spans="30:31" x14ac:dyDescent="0.3">
      <c r="AD728" s="38"/>
      <c r="AE728" s="39"/>
    </row>
    <row r="729" spans="30:31" x14ac:dyDescent="0.3">
      <c r="AD729" s="38"/>
      <c r="AE729" s="39"/>
    </row>
    <row r="730" spans="30:31" x14ac:dyDescent="0.3">
      <c r="AD730" s="38"/>
      <c r="AE730" s="39"/>
    </row>
    <row r="731" spans="30:31" x14ac:dyDescent="0.3">
      <c r="AD731" s="38"/>
      <c r="AE731" s="39"/>
    </row>
    <row r="732" spans="30:31" x14ac:dyDescent="0.3">
      <c r="AD732" s="38"/>
      <c r="AE732" s="39"/>
    </row>
    <row r="733" spans="30:31" x14ac:dyDescent="0.3">
      <c r="AD733" s="38"/>
      <c r="AE733" s="39"/>
    </row>
    <row r="734" spans="30:31" x14ac:dyDescent="0.3">
      <c r="AD734" s="38"/>
      <c r="AE734" s="39"/>
    </row>
    <row r="735" spans="30:31" x14ac:dyDescent="0.3">
      <c r="AD735" s="38"/>
      <c r="AE735" s="39"/>
    </row>
    <row r="736" spans="30:31" x14ac:dyDescent="0.3">
      <c r="AD736" s="38"/>
      <c r="AE736" s="39"/>
    </row>
    <row r="737" spans="30:31" x14ac:dyDescent="0.3">
      <c r="AD737" s="38"/>
      <c r="AE737" s="39"/>
    </row>
    <row r="738" spans="30:31" x14ac:dyDescent="0.3">
      <c r="AD738" s="38"/>
      <c r="AE738" s="39"/>
    </row>
    <row r="739" spans="30:31" x14ac:dyDescent="0.3">
      <c r="AD739" s="38"/>
      <c r="AE739" s="39"/>
    </row>
    <row r="740" spans="30:31" x14ac:dyDescent="0.3">
      <c r="AD740" s="38"/>
      <c r="AE740" s="39"/>
    </row>
    <row r="741" spans="30:31" x14ac:dyDescent="0.3">
      <c r="AD741" s="38"/>
      <c r="AE741" s="39"/>
    </row>
    <row r="742" spans="30:31" x14ac:dyDescent="0.3">
      <c r="AD742" s="38"/>
      <c r="AE742" s="39"/>
    </row>
    <row r="743" spans="30:31" x14ac:dyDescent="0.3">
      <c r="AD743" s="38"/>
      <c r="AE743" s="39"/>
    </row>
    <row r="744" spans="30:31" x14ac:dyDescent="0.3">
      <c r="AD744" s="38"/>
      <c r="AE744" s="39"/>
    </row>
    <row r="745" spans="30:31" x14ac:dyDescent="0.3">
      <c r="AD745" s="38"/>
      <c r="AE745" s="39"/>
    </row>
    <row r="746" spans="30:31" x14ac:dyDescent="0.3">
      <c r="AD746" s="38"/>
      <c r="AE746" s="39"/>
    </row>
    <row r="747" spans="30:31" x14ac:dyDescent="0.3">
      <c r="AD747" s="38"/>
      <c r="AE747" s="39"/>
    </row>
    <row r="748" spans="30:31" x14ac:dyDescent="0.3">
      <c r="AD748" s="38"/>
      <c r="AE748" s="39"/>
    </row>
    <row r="749" spans="30:31" x14ac:dyDescent="0.3">
      <c r="AD749" s="38"/>
      <c r="AE749" s="39"/>
    </row>
    <row r="750" spans="30:31" x14ac:dyDescent="0.3">
      <c r="AD750" s="38"/>
      <c r="AE750" s="39"/>
    </row>
    <row r="751" spans="30:31" x14ac:dyDescent="0.3">
      <c r="AD751" s="38"/>
      <c r="AE751" s="39"/>
    </row>
    <row r="752" spans="30:31" x14ac:dyDescent="0.3">
      <c r="AD752" s="38"/>
      <c r="AE752" s="39"/>
    </row>
    <row r="753" spans="30:31" x14ac:dyDescent="0.3">
      <c r="AD753" s="38"/>
      <c r="AE753" s="39"/>
    </row>
    <row r="754" spans="30:31" x14ac:dyDescent="0.3">
      <c r="AD754" s="38"/>
      <c r="AE754" s="39"/>
    </row>
    <row r="755" spans="30:31" x14ac:dyDescent="0.3">
      <c r="AD755" s="38"/>
      <c r="AE755" s="39"/>
    </row>
    <row r="756" spans="30:31" x14ac:dyDescent="0.3">
      <c r="AD756" s="38"/>
      <c r="AE756" s="39"/>
    </row>
    <row r="757" spans="30:31" x14ac:dyDescent="0.3">
      <c r="AD757" s="38"/>
      <c r="AE757" s="39"/>
    </row>
    <row r="758" spans="30:31" x14ac:dyDescent="0.3">
      <c r="AD758" s="38"/>
      <c r="AE758" s="39"/>
    </row>
    <row r="759" spans="30:31" x14ac:dyDescent="0.3">
      <c r="AD759" s="38"/>
      <c r="AE759" s="39"/>
    </row>
  </sheetData>
  <autoFilter ref="A2:AE759" xr:uid="{00000000-0009-0000-0000-000000000000}"/>
  <pageMargins left="0.511811024" right="0.511811024" top="0.78740157499999996" bottom="0.78740157499999996" header="0.31496062000000002" footer="0.31496062000000002"/>
  <pageSetup paperSize="9" orientation="portrait" r:id="rId1"/>
  <headerFooter>
    <oddHeader>&amp;R&amp;"Calibri"&amp;10&amp;K000000#interna&amp;1#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79998168889431442"/>
  </sheetPr>
  <dimension ref="A1:AY759"/>
  <sheetViews>
    <sheetView showGridLines="0" tabSelected="1" topLeftCell="AO2" zoomScale="120" zoomScaleNormal="120" workbookViewId="0">
      <selection activeCell="AZ4" sqref="AZ4"/>
    </sheetView>
  </sheetViews>
  <sheetFormatPr defaultRowHeight="14.4" x14ac:dyDescent="0.3"/>
  <cols>
    <col min="1" max="1" width="5.44140625" bestFit="1" customWidth="1"/>
    <col min="2" max="2" width="10.5546875" bestFit="1" customWidth="1"/>
    <col min="3" max="3" width="14.6640625" bestFit="1" customWidth="1"/>
    <col min="4" max="4" width="10.109375" bestFit="1" customWidth="1"/>
    <col min="5" max="5" width="10.109375" customWidth="1"/>
    <col min="6" max="6" width="12" bestFit="1" customWidth="1"/>
    <col min="7" max="7" width="16.5546875" bestFit="1" customWidth="1"/>
    <col min="8" max="9" width="12" bestFit="1" customWidth="1"/>
    <col min="10" max="10" width="17" bestFit="1" customWidth="1"/>
    <col min="11" max="11" width="16.5546875" bestFit="1" customWidth="1"/>
    <col min="12" max="13" width="12" bestFit="1" customWidth="1"/>
    <col min="14" max="14" width="17" bestFit="1" customWidth="1"/>
    <col min="15" max="15" width="14.6640625" bestFit="1" customWidth="1"/>
    <col min="16" max="16" width="10.109375" bestFit="1" customWidth="1"/>
    <col min="17" max="17" width="10.109375" customWidth="1"/>
    <col min="18" max="18" width="12" bestFit="1" customWidth="1"/>
    <col min="19" max="19" width="16.5546875" bestFit="1" customWidth="1"/>
    <col min="20" max="21" width="12" bestFit="1" customWidth="1"/>
    <col min="22" max="22" width="10.109375" bestFit="1" customWidth="1"/>
    <col min="23" max="23" width="16.5546875" bestFit="1" customWidth="1"/>
    <col min="24" max="25" width="12" bestFit="1" customWidth="1"/>
    <col min="26" max="26" width="10.109375" bestFit="1" customWidth="1"/>
    <col min="27" max="27" width="8.6640625" bestFit="1" customWidth="1"/>
    <col min="28" max="30" width="12" bestFit="1" customWidth="1"/>
    <col min="31" max="31" width="8.6640625" bestFit="1" customWidth="1"/>
    <col min="32" max="32" width="9.88671875" bestFit="1" customWidth="1"/>
    <col min="33" max="33" width="11.21875" bestFit="1" customWidth="1"/>
    <col min="34" max="34" width="10.33203125" customWidth="1"/>
    <col min="35" max="37" width="8.6640625" customWidth="1"/>
    <col min="38" max="38" width="3.88671875" customWidth="1"/>
    <col min="39" max="39" width="2.6640625" customWidth="1"/>
    <col min="40" max="40" width="20.44140625" bestFit="1" customWidth="1"/>
    <col min="41" max="41" width="10.6640625" bestFit="1" customWidth="1"/>
    <col min="42" max="42" width="10.6640625" customWidth="1"/>
    <col min="43" max="43" width="5" customWidth="1"/>
    <col min="44" max="44" width="21" bestFit="1" customWidth="1"/>
    <col min="45" max="45" width="10.6640625" bestFit="1" customWidth="1"/>
    <col min="46" max="46" width="20.44140625" bestFit="1" customWidth="1"/>
    <col min="47" max="47" width="10.6640625" bestFit="1" customWidth="1"/>
    <col min="48" max="48" width="10.6640625" customWidth="1"/>
    <col min="49" max="49" width="10.6640625" bestFit="1" customWidth="1"/>
    <col min="50" max="51" width="15.5546875" bestFit="1" customWidth="1"/>
    <col min="52" max="104" width="10.6640625" bestFit="1" customWidth="1"/>
  </cols>
  <sheetData>
    <row r="1" spans="1:51" x14ac:dyDescent="0.3">
      <c r="C1" s="13" t="s">
        <v>30</v>
      </c>
      <c r="D1" s="50" t="s">
        <v>43</v>
      </c>
      <c r="F1" s="50" t="s">
        <v>49</v>
      </c>
      <c r="O1" s="13" t="s">
        <v>30</v>
      </c>
      <c r="P1" s="50" t="s">
        <v>44</v>
      </c>
    </row>
    <row r="2" spans="1:51" ht="15.6" x14ac:dyDescent="0.3">
      <c r="A2" s="4" t="s">
        <v>0</v>
      </c>
      <c r="B2" s="5" t="s">
        <v>1</v>
      </c>
      <c r="C2" s="13">
        <v>44788</v>
      </c>
      <c r="D2" s="14" t="s">
        <v>7</v>
      </c>
      <c r="E2" s="14" t="s">
        <v>25</v>
      </c>
      <c r="F2" s="14" t="s">
        <v>27</v>
      </c>
      <c r="G2" s="14" t="s">
        <v>26</v>
      </c>
      <c r="H2" s="15" t="s">
        <v>2</v>
      </c>
      <c r="I2" s="15" t="s">
        <v>3</v>
      </c>
      <c r="J2" s="18" t="s">
        <v>46</v>
      </c>
      <c r="K2" s="28" t="s">
        <v>28</v>
      </c>
      <c r="L2" s="29" t="s">
        <v>2</v>
      </c>
      <c r="M2" s="29" t="s">
        <v>3</v>
      </c>
      <c r="N2" s="30" t="s">
        <v>46</v>
      </c>
      <c r="O2" s="13">
        <v>44788</v>
      </c>
      <c r="P2" s="14" t="s">
        <v>7</v>
      </c>
      <c r="Q2" s="14" t="s">
        <v>25</v>
      </c>
      <c r="R2" s="14" t="s">
        <v>27</v>
      </c>
      <c r="S2" s="14" t="s">
        <v>26</v>
      </c>
      <c r="T2" s="15" t="s">
        <v>2</v>
      </c>
      <c r="U2" s="15" t="s">
        <v>3</v>
      </c>
      <c r="V2" s="18" t="s">
        <v>45</v>
      </c>
      <c r="W2" s="28" t="s">
        <v>28</v>
      </c>
      <c r="X2" s="29" t="s">
        <v>2</v>
      </c>
      <c r="Y2" s="29" t="s">
        <v>3</v>
      </c>
      <c r="Z2" s="30" t="s">
        <v>31</v>
      </c>
      <c r="AA2" s="16" t="s">
        <v>5</v>
      </c>
      <c r="AB2" s="17" t="s">
        <v>4</v>
      </c>
      <c r="AC2" s="16" t="s">
        <v>2</v>
      </c>
      <c r="AD2" s="16" t="s">
        <v>3</v>
      </c>
      <c r="AE2" s="16" t="s">
        <v>6</v>
      </c>
      <c r="AF2" s="36" t="s">
        <v>32</v>
      </c>
      <c r="AG2" s="36" t="s">
        <v>50</v>
      </c>
      <c r="AH2" s="36" t="s">
        <v>51</v>
      </c>
      <c r="AI2" s="36" t="s">
        <v>2</v>
      </c>
      <c r="AJ2" s="36" t="s">
        <v>3</v>
      </c>
      <c r="AK2" s="36" t="s">
        <v>33</v>
      </c>
      <c r="AN2" s="21" t="s">
        <v>17</v>
      </c>
      <c r="AT2" s="21" t="s">
        <v>17</v>
      </c>
      <c r="AX2" s="54" t="s">
        <v>48</v>
      </c>
    </row>
    <row r="3" spans="1:51" x14ac:dyDescent="0.3">
      <c r="A3" s="6">
        <v>1</v>
      </c>
      <c r="B3" s="7">
        <v>44421</v>
      </c>
      <c r="C3" s="40">
        <v>2.3199999999999998</v>
      </c>
      <c r="D3" s="25">
        <v>3840.7300789999999</v>
      </c>
      <c r="E3" s="25">
        <v>0</v>
      </c>
      <c r="F3" s="26"/>
      <c r="G3" s="26"/>
      <c r="H3" s="9"/>
      <c r="I3" s="9">
        <v>1</v>
      </c>
      <c r="J3" s="9">
        <v>0</v>
      </c>
      <c r="K3" s="31">
        <f>+D3</f>
        <v>3840.7300789999999</v>
      </c>
      <c r="L3" s="32"/>
      <c r="M3" s="32">
        <v>1</v>
      </c>
      <c r="N3" s="32">
        <v>0</v>
      </c>
      <c r="O3" s="40">
        <v>2.3199999999999998</v>
      </c>
      <c r="P3" s="25">
        <v>3840.7300789999999</v>
      </c>
      <c r="Q3" s="25">
        <v>0</v>
      </c>
      <c r="R3" s="26"/>
      <c r="S3" s="26"/>
      <c r="T3" s="9"/>
      <c r="U3" s="9">
        <v>1</v>
      </c>
      <c r="V3" s="9">
        <v>0</v>
      </c>
      <c r="W3" s="31">
        <f>+P3</f>
        <v>3840.7300789999999</v>
      </c>
      <c r="X3" s="32"/>
      <c r="Y3" s="32">
        <v>1</v>
      </c>
      <c r="Z3" s="32">
        <v>0</v>
      </c>
      <c r="AA3" s="8">
        <v>5.15</v>
      </c>
      <c r="AB3" s="11">
        <v>1</v>
      </c>
      <c r="AC3" s="11"/>
      <c r="AD3" s="11">
        <v>1</v>
      </c>
      <c r="AE3" s="11">
        <v>0</v>
      </c>
      <c r="AF3" s="25">
        <v>3606.3227099999999</v>
      </c>
      <c r="AG3" s="25">
        <v>0.96</v>
      </c>
      <c r="AH3" s="12">
        <f t="shared" ref="AH3:AH66" si="0">+((1+AG3/100)^(252/21)-1)*100</f>
        <v>12.148147149224521</v>
      </c>
      <c r="AI3" s="11"/>
      <c r="AJ3" s="11">
        <v>1</v>
      </c>
      <c r="AK3" s="11">
        <v>0</v>
      </c>
      <c r="AN3" s="13">
        <f>+C2</f>
        <v>44788</v>
      </c>
      <c r="AT3" s="13" t="str">
        <f>+I2</f>
        <v>Acum.</v>
      </c>
    </row>
    <row r="4" spans="1:51" x14ac:dyDescent="0.3">
      <c r="A4">
        <f>+A3+1</f>
        <v>2</v>
      </c>
      <c r="B4" s="7">
        <v>44424</v>
      </c>
      <c r="C4" s="40">
        <v>2.3450000000000002</v>
      </c>
      <c r="D4" s="25">
        <v>3735.1935309999999</v>
      </c>
      <c r="E4" s="25">
        <v>106.66006299999999</v>
      </c>
      <c r="F4" s="26">
        <f t="shared" ref="F4:F67" si="1">+(F3*(1+AC3/100))+E4</f>
        <v>106.66006299999999</v>
      </c>
      <c r="G4" s="26">
        <f t="shared" ref="G4:G67" si="2">+D4+E4</f>
        <v>3841.8535939999997</v>
      </c>
      <c r="H4" s="10">
        <f>+(G4/D3-1)*100</f>
        <v>2.9252641474153407E-2</v>
      </c>
      <c r="I4" s="9">
        <f>+(1+H4/100)*I3</f>
        <v>1.0002925264147415</v>
      </c>
      <c r="J4" s="10">
        <f>+(I4-1)*100</f>
        <v>2.9252641474153407E-2</v>
      </c>
      <c r="K4" s="31">
        <f>+D4+F4</f>
        <v>3841.8535939999997</v>
      </c>
      <c r="L4" s="33">
        <f>+(K4/K3-1)*100</f>
        <v>2.9252641474153407E-2</v>
      </c>
      <c r="M4" s="32">
        <f>+(1+L4/100)*M3</f>
        <v>1.0002925264147415</v>
      </c>
      <c r="N4" s="33">
        <f>+(M4-1)*100</f>
        <v>2.9252641474153407E-2</v>
      </c>
      <c r="O4" s="40">
        <f>+O3</f>
        <v>2.3199999999999998</v>
      </c>
      <c r="P4" s="25">
        <v>3736.088287</v>
      </c>
      <c r="Q4" s="25">
        <v>106.66006299999999</v>
      </c>
      <c r="R4" s="26">
        <f t="shared" ref="R4:R67" si="3">+(R3*(1+AQ3/100))+Q4</f>
        <v>106.66006299999999</v>
      </c>
      <c r="S4" s="26">
        <f t="shared" ref="S4:S67" si="4">+P4+Q4</f>
        <v>3842.7483499999998</v>
      </c>
      <c r="T4" s="10">
        <f>+(S4/P3-1)*100</f>
        <v>5.2549149731584421E-2</v>
      </c>
      <c r="U4" s="9">
        <f>+(1+T4/100)*U3</f>
        <v>1.0005254914973158</v>
      </c>
      <c r="V4" s="10">
        <f>+(U4-1)*100</f>
        <v>5.2549149731584421E-2</v>
      </c>
      <c r="W4" s="31">
        <f>+P4+R4</f>
        <v>3842.7483499999998</v>
      </c>
      <c r="X4" s="33">
        <f>+(W4/W3-1)*100</f>
        <v>5.2549149731584421E-2</v>
      </c>
      <c r="Y4" s="32">
        <f>+(1+X4/100)*Y3</f>
        <v>1.0005254914973158</v>
      </c>
      <c r="Z4" s="33">
        <f>+(Y4-1)*100</f>
        <v>5.2549149731584421E-2</v>
      </c>
      <c r="AA4" s="8">
        <v>5.15</v>
      </c>
      <c r="AB4" s="11">
        <f t="shared" ref="AB4:AB67" si="5">+((AA3/100+1)^(1/252))*AB3</f>
        <v>1.0001992965083419</v>
      </c>
      <c r="AC4" s="12">
        <f>+(AB4/AB3-1)*100</f>
        <v>1.9929650834193957E-2</v>
      </c>
      <c r="AD4" s="11">
        <f>+(1+AC4/100)*AD3</f>
        <v>1.0001992965083419</v>
      </c>
      <c r="AE4" s="12">
        <f>+(AD4-1)*100</f>
        <v>1.9929650834193957E-2</v>
      </c>
      <c r="AF4" s="25">
        <v>3607.8891619999999</v>
      </c>
      <c r="AG4" s="25">
        <v>0.96</v>
      </c>
      <c r="AH4" s="12">
        <f t="shared" si="0"/>
        <v>12.148147149224521</v>
      </c>
      <c r="AI4" s="12">
        <f>+(AF4/AF3-1)*100</f>
        <v>4.3436268075969231E-2</v>
      </c>
      <c r="AJ4" s="12">
        <f>+(1+AI4/100)*AJ3</f>
        <v>1.0004343626807597</v>
      </c>
      <c r="AK4" s="12">
        <f>+(AJ4-1)*100</f>
        <v>4.3436268075969231E-2</v>
      </c>
      <c r="AN4" s="9" t="s">
        <v>8</v>
      </c>
      <c r="AO4" s="19">
        <v>44421</v>
      </c>
      <c r="AT4" s="9" t="s">
        <v>8</v>
      </c>
      <c r="AU4" s="19">
        <v>44421</v>
      </c>
    </row>
    <row r="5" spans="1:51" x14ac:dyDescent="0.3">
      <c r="A5">
        <f t="shared" ref="A5:A68" si="6">+A4+1</f>
        <v>3</v>
      </c>
      <c r="B5" s="7">
        <v>44425</v>
      </c>
      <c r="C5" s="40">
        <v>2.2730000000000001</v>
      </c>
      <c r="D5" s="25">
        <v>3739.0851779999998</v>
      </c>
      <c r="E5" s="25">
        <v>0</v>
      </c>
      <c r="F5" s="26">
        <f t="shared" si="1"/>
        <v>106.68131997813542</v>
      </c>
      <c r="G5" s="26">
        <f t="shared" si="2"/>
        <v>3739.0851779999998</v>
      </c>
      <c r="H5" s="10">
        <f t="shared" ref="H5:H68" si="7">+(G5/D4-1)*100</f>
        <v>0.10418863086214536</v>
      </c>
      <c r="I5" s="9">
        <f t="shared" ref="I5:I68" si="8">+(1+H5/100)*I4</f>
        <v>1.0013347175026295</v>
      </c>
      <c r="J5" s="10">
        <f t="shared" ref="J5:J68" si="9">+(I5-1)*100</f>
        <v>0.13347175026294789</v>
      </c>
      <c r="K5" s="31">
        <f t="shared" ref="K5:K68" si="10">+D5+F5</f>
        <v>3845.7664979781352</v>
      </c>
      <c r="L5" s="33">
        <f t="shared" ref="L5:L68" si="11">+(K5/K4-1)*100</f>
        <v>0.10184937771304803</v>
      </c>
      <c r="M5" s="32">
        <f t="shared" ref="M5:M68" si="12">+(1+L5/100)*M4</f>
        <v>1.0013113181282052</v>
      </c>
      <c r="N5" s="33">
        <f t="shared" ref="N5:N68" si="13">+(M5-1)*100</f>
        <v>0.13113181282051745</v>
      </c>
      <c r="O5" s="40">
        <f t="shared" ref="O5:O68" si="14">+O4</f>
        <v>2.3199999999999998</v>
      </c>
      <c r="P5" s="25">
        <v>3737.4034630000001</v>
      </c>
      <c r="Q5" s="25">
        <v>0</v>
      </c>
      <c r="R5" s="26">
        <f t="shared" si="3"/>
        <v>106.66006299999999</v>
      </c>
      <c r="S5" s="26">
        <f t="shared" si="4"/>
        <v>3737.4034630000001</v>
      </c>
      <c r="T5" s="10">
        <f t="shared" ref="T5:T68" si="15">+(S5/P4-1)*100</f>
        <v>3.5201951853669478E-2</v>
      </c>
      <c r="U5" s="9">
        <f t="shared" ref="U5:U68" si="16">+(1+T5/100)*U4</f>
        <v>1.0008776959991164</v>
      </c>
      <c r="V5" s="10">
        <f t="shared" ref="V5:V68" si="17">+(U5-1)*100</f>
        <v>8.7769599911635687E-2</v>
      </c>
      <c r="W5" s="31">
        <f t="shared" ref="W5:W68" si="18">+P5+R5</f>
        <v>3844.0635259999999</v>
      </c>
      <c r="X5" s="33">
        <f t="shared" ref="X5:X68" si="19">+(W5/W4-1)*100</f>
        <v>3.4224879701016953E-2</v>
      </c>
      <c r="Y5" s="32">
        <f t="shared" ref="Y5:Y68" si="20">+(1+X5/100)*Y4</f>
        <v>1.0008679201431587</v>
      </c>
      <c r="Z5" s="33">
        <f t="shared" ref="Z5:Z68" si="21">+(Y5-1)*100</f>
        <v>8.6792014315872912E-2</v>
      </c>
      <c r="AA5" s="8">
        <v>5.15</v>
      </c>
      <c r="AB5" s="11">
        <f t="shared" si="5"/>
        <v>1.0003986327357821</v>
      </c>
      <c r="AC5" s="12">
        <f t="shared" ref="AC5:AC68" si="22">+(AB5/AB4-1)*100</f>
        <v>1.9929650834193957E-2</v>
      </c>
      <c r="AD5" s="11">
        <f t="shared" ref="AD5:AD68" si="23">+(1+AC5/100)*AD4</f>
        <v>1.0003986327357821</v>
      </c>
      <c r="AE5" s="12">
        <f t="shared" ref="AE5:AE68" si="24">+(AD5-1)*100</f>
        <v>3.9863273578211178E-2</v>
      </c>
      <c r="AF5" s="25">
        <v>3608.831619</v>
      </c>
      <c r="AG5" s="25">
        <v>0.55000000000000004</v>
      </c>
      <c r="AH5" s="12">
        <f t="shared" si="0"/>
        <v>6.8033559467648441</v>
      </c>
      <c r="AI5" s="12">
        <f t="shared" ref="AI5:AI68" si="25">+(AF5/AF4-1)*100</f>
        <v>2.612211622037286E-2</v>
      </c>
      <c r="AJ5" s="12">
        <f t="shared" ref="AJ5:AJ68" si="26">+(1+AI5/100)*AJ4</f>
        <v>1.0006956973076877</v>
      </c>
      <c r="AK5" s="12">
        <f t="shared" ref="AK5:AK68" si="27">+(AJ5-1)*100</f>
        <v>6.9569730768770377E-2</v>
      </c>
      <c r="AN5" s="9" t="s">
        <v>9</v>
      </c>
      <c r="AO5" s="19">
        <v>44788</v>
      </c>
      <c r="AT5" s="9" t="s">
        <v>9</v>
      </c>
      <c r="AU5" s="19">
        <v>44788</v>
      </c>
      <c r="AY5" s="34" t="s">
        <v>29</v>
      </c>
    </row>
    <row r="6" spans="1:51" x14ac:dyDescent="0.3">
      <c r="A6">
        <f t="shared" si="6"/>
        <v>4</v>
      </c>
      <c r="B6" s="7">
        <v>44426</v>
      </c>
      <c r="C6" s="40">
        <v>2.3209</v>
      </c>
      <c r="D6" s="25">
        <v>3738.690192</v>
      </c>
      <c r="E6" s="25">
        <v>0</v>
      </c>
      <c r="F6" s="26">
        <f t="shared" si="1"/>
        <v>106.70258119271237</v>
      </c>
      <c r="G6" s="26">
        <f t="shared" si="2"/>
        <v>3738.690192</v>
      </c>
      <c r="H6" s="10">
        <f t="shared" si="7"/>
        <v>-1.0563706928201633E-2</v>
      </c>
      <c r="I6" s="9">
        <f t="shared" si="8"/>
        <v>1.0012289394377021</v>
      </c>
      <c r="J6" s="10">
        <f t="shared" si="9"/>
        <v>0.12289394377020812</v>
      </c>
      <c r="K6" s="31">
        <f t="shared" si="10"/>
        <v>3845.3927731927124</v>
      </c>
      <c r="L6" s="33">
        <f t="shared" si="11"/>
        <v>-9.7178231080685684E-3</v>
      </c>
      <c r="M6" s="32">
        <f t="shared" si="12"/>
        <v>1.0012140124655484</v>
      </c>
      <c r="N6" s="33">
        <f t="shared" si="13"/>
        <v>0.12140124655484197</v>
      </c>
      <c r="O6" s="40">
        <f t="shared" si="14"/>
        <v>2.3199999999999998</v>
      </c>
      <c r="P6" s="25">
        <v>3738.7226799999999</v>
      </c>
      <c r="Q6" s="25">
        <v>0</v>
      </c>
      <c r="R6" s="26">
        <f t="shared" si="3"/>
        <v>106.66006299999999</v>
      </c>
      <c r="S6" s="26">
        <f t="shared" si="4"/>
        <v>3738.7226799999999</v>
      </c>
      <c r="T6" s="10">
        <f t="shared" si="15"/>
        <v>3.5297687634217034E-2</v>
      </c>
      <c r="U6" s="9">
        <f t="shared" si="16"/>
        <v>1.0012309826818506</v>
      </c>
      <c r="V6" s="10">
        <f t="shared" si="17"/>
        <v>0.12309826818506231</v>
      </c>
      <c r="W6" s="31">
        <f t="shared" si="18"/>
        <v>3845.3827429999997</v>
      </c>
      <c r="X6" s="33">
        <f t="shared" si="19"/>
        <v>3.4318293417290313E-2</v>
      </c>
      <c r="Y6" s="32">
        <f t="shared" si="20"/>
        <v>1.0012114009327129</v>
      </c>
      <c r="Z6" s="33">
        <f t="shared" si="21"/>
        <v>0.12114009327128805</v>
      </c>
      <c r="AA6" s="8">
        <v>5.15</v>
      </c>
      <c r="AB6" s="11">
        <f t="shared" si="5"/>
        <v>1.0005980086902364</v>
      </c>
      <c r="AC6" s="12">
        <f t="shared" si="22"/>
        <v>1.9929650834193957E-2</v>
      </c>
      <c r="AD6" s="11">
        <f t="shared" si="23"/>
        <v>1.0005980086902364</v>
      </c>
      <c r="AE6" s="12">
        <f t="shared" si="24"/>
        <v>5.9800869023640679E-2</v>
      </c>
      <c r="AF6" s="25">
        <v>3609.7743220000002</v>
      </c>
      <c r="AG6" s="25">
        <v>0.55000000000000004</v>
      </c>
      <c r="AH6" s="12">
        <f t="shared" si="0"/>
        <v>6.8033559467648441</v>
      </c>
      <c r="AI6" s="12">
        <f t="shared" si="25"/>
        <v>2.6122110963466838E-2</v>
      </c>
      <c r="AJ6" s="12">
        <f t="shared" si="26"/>
        <v>1.000957100148145</v>
      </c>
      <c r="AK6" s="12">
        <f t="shared" si="27"/>
        <v>9.5710014814498479E-2</v>
      </c>
      <c r="AP6" s="34" t="s">
        <v>29</v>
      </c>
      <c r="AR6" s="48" t="s">
        <v>40</v>
      </c>
      <c r="AV6" s="34" t="s">
        <v>29</v>
      </c>
      <c r="AX6" s="48" t="s">
        <v>40</v>
      </c>
      <c r="AY6" s="48" t="s">
        <v>40</v>
      </c>
    </row>
    <row r="7" spans="1:51" x14ac:dyDescent="0.3">
      <c r="A7">
        <f t="shared" si="6"/>
        <v>5</v>
      </c>
      <c r="B7" s="7">
        <v>44427</v>
      </c>
      <c r="C7" s="40">
        <v>2.3925999999999998</v>
      </c>
      <c r="D7" s="25">
        <v>3737.4642800000001</v>
      </c>
      <c r="E7" s="25">
        <v>0</v>
      </c>
      <c r="F7" s="26">
        <f t="shared" si="1"/>
        <v>106.72384664457515</v>
      </c>
      <c r="G7" s="26">
        <f t="shared" si="2"/>
        <v>3737.4642800000001</v>
      </c>
      <c r="H7" s="10">
        <f t="shared" si="7"/>
        <v>-3.2789879263683819E-2</v>
      </c>
      <c r="I7" s="9">
        <f t="shared" si="8"/>
        <v>1.0009006376773073</v>
      </c>
      <c r="J7" s="10">
        <f t="shared" si="9"/>
        <v>9.0063767730730326E-2</v>
      </c>
      <c r="K7" s="31">
        <f t="shared" si="10"/>
        <v>3844.1881266445753</v>
      </c>
      <c r="L7" s="33">
        <f t="shared" si="11"/>
        <v>-3.1327009207882117E-2</v>
      </c>
      <c r="M7" s="32">
        <f t="shared" si="12"/>
        <v>1.0009003620596728</v>
      </c>
      <c r="N7" s="33">
        <f t="shared" si="13"/>
        <v>9.0036205967281013E-2</v>
      </c>
      <c r="O7" s="40">
        <f t="shared" si="14"/>
        <v>2.3199999999999998</v>
      </c>
      <c r="P7" s="25">
        <v>3740.0387209999999</v>
      </c>
      <c r="Q7" s="25">
        <v>0</v>
      </c>
      <c r="R7" s="26">
        <f t="shared" si="3"/>
        <v>106.66006299999999</v>
      </c>
      <c r="S7" s="26">
        <f t="shared" si="4"/>
        <v>3740.0387209999999</v>
      </c>
      <c r="T7" s="10">
        <f t="shared" si="15"/>
        <v>3.5200283964353929E-2</v>
      </c>
      <c r="U7" s="9">
        <f t="shared" si="16"/>
        <v>1.0015834188308936</v>
      </c>
      <c r="V7" s="10">
        <f t="shared" si="17"/>
        <v>0.15834188308936348</v>
      </c>
      <c r="W7" s="31">
        <f t="shared" si="18"/>
        <v>3846.6987839999997</v>
      </c>
      <c r="X7" s="33">
        <f t="shared" si="19"/>
        <v>3.4223927446386249E-2</v>
      </c>
      <c r="Y7" s="32">
        <f t="shared" si="20"/>
        <v>1.001554054796153</v>
      </c>
      <c r="Z7" s="33">
        <f t="shared" si="21"/>
        <v>0.15540547961530038</v>
      </c>
      <c r="AA7" s="8">
        <v>5.15</v>
      </c>
      <c r="AB7" s="11">
        <f t="shared" si="5"/>
        <v>1.0007974243796223</v>
      </c>
      <c r="AC7" s="12">
        <f t="shared" si="22"/>
        <v>1.9929650834193957E-2</v>
      </c>
      <c r="AD7" s="11">
        <f t="shared" si="23"/>
        <v>1.0007974243796223</v>
      </c>
      <c r="AE7" s="12">
        <f t="shared" si="24"/>
        <v>7.9742437962226909E-2</v>
      </c>
      <c r="AF7" s="25">
        <v>3610.7172719999999</v>
      </c>
      <c r="AG7" s="25">
        <v>0.55000000000000004</v>
      </c>
      <c r="AH7" s="12">
        <f t="shared" si="0"/>
        <v>6.8033559467648441</v>
      </c>
      <c r="AI7" s="12">
        <f t="shared" si="25"/>
        <v>2.6122131631689527E-2</v>
      </c>
      <c r="AJ7" s="12">
        <f t="shared" si="26"/>
        <v>1.0012185714794224</v>
      </c>
      <c r="AK7" s="12">
        <f t="shared" si="27"/>
        <v>0.12185714794223923</v>
      </c>
      <c r="AN7" s="20" t="s">
        <v>10</v>
      </c>
      <c r="AO7" s="10">
        <f>((VLOOKUP(AO5,B:AE,8,FALSE)/VLOOKUP(AO4,B:AE,8,FALSE))-1)*100</f>
        <v>12.739888310911617</v>
      </c>
      <c r="AP7" s="10">
        <f>((VLOOKUP(AO5,B:AE,12,FALSE)/VLOOKUP(AO4,B:AE,12,FALSE))-1)*100</f>
        <v>12.604105103276142</v>
      </c>
      <c r="AR7" s="49">
        <f>+(((1+AO7/100)/(1+AO8/100))-1)*100</f>
        <v>2.3817120607011022</v>
      </c>
      <c r="AT7" s="20" t="s">
        <v>10</v>
      </c>
      <c r="AU7" s="10">
        <f>((VLOOKUP(AO5,B:AE,20,FALSE)/VLOOKUP(AO4,B:AE,20,FALSE))-1)*100</f>
        <v>12.67200595356346</v>
      </c>
      <c r="AV7" s="10">
        <f>((VLOOKUP(AO5,B:AE,24,FALSE)/VLOOKUP(AO4,B:AE,20,FALSE))-1)*100</f>
        <v>12.163641297115912</v>
      </c>
      <c r="AX7" s="49">
        <f>+(((1+AU7/100)/(1+AU8/100))-1)*100</f>
        <v>2.3200665147621757</v>
      </c>
      <c r="AY7" s="49">
        <f>+(((1+AV7/100)/(1+AV8/100))-1)*100</f>
        <v>1.8584087585054476</v>
      </c>
    </row>
    <row r="8" spans="1:51" x14ac:dyDescent="0.3">
      <c r="A8">
        <f t="shared" si="6"/>
        <v>6</v>
      </c>
      <c r="B8" s="7">
        <v>44428</v>
      </c>
      <c r="C8" s="40">
        <v>2.4508999999999999</v>
      </c>
      <c r="D8" s="25">
        <v>3736.7358810000001</v>
      </c>
      <c r="E8" s="25">
        <v>0</v>
      </c>
      <c r="F8" s="26">
        <f t="shared" si="1"/>
        <v>106.74511633456824</v>
      </c>
      <c r="G8" s="26">
        <f t="shared" si="2"/>
        <v>3736.7358810000001</v>
      </c>
      <c r="H8" s="10">
        <f t="shared" si="7"/>
        <v>-1.9489122716109808E-2</v>
      </c>
      <c r="I8" s="9">
        <f t="shared" si="8"/>
        <v>1.000705570923764</v>
      </c>
      <c r="J8" s="10">
        <f t="shared" si="9"/>
        <v>7.0557092376399844E-2</v>
      </c>
      <c r="K8" s="31">
        <f t="shared" si="10"/>
        <v>3843.4809973345682</v>
      </c>
      <c r="L8" s="33">
        <f t="shared" si="11"/>
        <v>-1.8394763385953805E-2</v>
      </c>
      <c r="M8" s="32">
        <f t="shared" si="12"/>
        <v>1.0007162488063428</v>
      </c>
      <c r="N8" s="33">
        <f t="shared" si="13"/>
        <v>7.1624880634280075E-2</v>
      </c>
      <c r="O8" s="40">
        <f t="shared" si="14"/>
        <v>2.3199999999999998</v>
      </c>
      <c r="P8" s="25">
        <v>3741.3551950000001</v>
      </c>
      <c r="Q8" s="25">
        <v>0</v>
      </c>
      <c r="R8" s="26">
        <f t="shared" si="3"/>
        <v>106.66006299999999</v>
      </c>
      <c r="S8" s="26">
        <f t="shared" si="4"/>
        <v>3741.3551950000001</v>
      </c>
      <c r="T8" s="10">
        <f t="shared" si="15"/>
        <v>3.5199475144698233E-2</v>
      </c>
      <c r="U8" s="9">
        <f t="shared" si="16"/>
        <v>1.0019359709374585</v>
      </c>
      <c r="V8" s="10">
        <f t="shared" si="17"/>
        <v>0.19359709374584533</v>
      </c>
      <c r="W8" s="31">
        <f t="shared" si="18"/>
        <v>3848.0152579999999</v>
      </c>
      <c r="X8" s="33">
        <f t="shared" si="19"/>
        <v>3.422347508663659E-2</v>
      </c>
      <c r="Y8" s="32">
        <f t="shared" si="20"/>
        <v>1.0018968213985753</v>
      </c>
      <c r="Z8" s="33">
        <f t="shared" si="21"/>
        <v>0.18968213985752769</v>
      </c>
      <c r="AA8" s="8">
        <v>5.15</v>
      </c>
      <c r="AB8" s="11">
        <f t="shared" si="5"/>
        <v>1.0009968798118587</v>
      </c>
      <c r="AC8" s="12">
        <f t="shared" si="22"/>
        <v>1.9929650834193957E-2</v>
      </c>
      <c r="AD8" s="11">
        <f t="shared" si="23"/>
        <v>1.0009968798118587</v>
      </c>
      <c r="AE8" s="12">
        <f t="shared" si="24"/>
        <v>9.9687981185869745E-2</v>
      </c>
      <c r="AF8" s="25">
        <v>3611.660468</v>
      </c>
      <c r="AG8" s="25">
        <v>0.55000000000000004</v>
      </c>
      <c r="AH8" s="12">
        <f t="shared" si="0"/>
        <v>6.8033559467648441</v>
      </c>
      <c r="AI8" s="12">
        <f t="shared" si="25"/>
        <v>2.6122122806859771E-2</v>
      </c>
      <c r="AJ8" s="12">
        <f t="shared" si="26"/>
        <v>1.0014801110242293</v>
      </c>
      <c r="AK8" s="12">
        <f t="shared" si="27"/>
        <v>0.14801110242292914</v>
      </c>
      <c r="AN8" s="41" t="s">
        <v>32</v>
      </c>
      <c r="AO8" s="42">
        <f>(((VLOOKUP(AO5,B:AK,31,FALSE)/VLOOKUP(AO4,B:AK,31,FALSE))-1)*100)</f>
        <v>10.117213359422284</v>
      </c>
      <c r="AP8" s="42">
        <f>+AO8</f>
        <v>10.117213359422284</v>
      </c>
      <c r="AT8" s="41" t="s">
        <v>32</v>
      </c>
      <c r="AU8" s="42">
        <f>(((VLOOKUP(AO5,B:AK,31,FALSE)/VLOOKUP(AO4,B:AK,31,FALSE))-1)*100)</f>
        <v>10.117213359422284</v>
      </c>
      <c r="AV8" s="42">
        <f>+AU8</f>
        <v>10.117213359422284</v>
      </c>
    </row>
    <row r="9" spans="1:51" x14ac:dyDescent="0.3">
      <c r="A9">
        <f t="shared" si="6"/>
        <v>7</v>
      </c>
      <c r="B9" s="7">
        <v>44431</v>
      </c>
      <c r="C9" s="40">
        <v>2.5680000000000001</v>
      </c>
      <c r="D9" s="25">
        <v>3733.9657259999999</v>
      </c>
      <c r="E9" s="25">
        <v>0</v>
      </c>
      <c r="F9" s="26">
        <f t="shared" si="1"/>
        <v>106.76639026353627</v>
      </c>
      <c r="G9" s="26">
        <f t="shared" si="2"/>
        <v>3733.9657259999999</v>
      </c>
      <c r="H9" s="10">
        <f t="shared" si="7"/>
        <v>-7.4133015771471467E-2</v>
      </c>
      <c r="I9" s="9">
        <f t="shared" si="8"/>
        <v>0.99996371770504511</v>
      </c>
      <c r="J9" s="10">
        <f t="shared" si="9"/>
        <v>-3.6282294954892436E-3</v>
      </c>
      <c r="K9" s="31">
        <f t="shared" si="10"/>
        <v>3840.7321162635362</v>
      </c>
      <c r="L9" s="33">
        <f t="shared" si="11"/>
        <v>-7.1520610429409714E-2</v>
      </c>
      <c r="M9" s="32">
        <f t="shared" si="12"/>
        <v>1.0000005304365303</v>
      </c>
      <c r="N9" s="33">
        <f t="shared" si="13"/>
        <v>5.3043653025497406E-5</v>
      </c>
      <c r="O9" s="40">
        <f t="shared" si="14"/>
        <v>2.3199999999999998</v>
      </c>
      <c r="P9" s="25">
        <v>3742.672102</v>
      </c>
      <c r="Q9" s="25">
        <v>0</v>
      </c>
      <c r="R9" s="26">
        <f t="shared" si="3"/>
        <v>106.66006299999999</v>
      </c>
      <c r="S9" s="26">
        <f t="shared" si="4"/>
        <v>3742.672102</v>
      </c>
      <c r="T9" s="10">
        <f t="shared" si="15"/>
        <v>3.5198662820357107E-2</v>
      </c>
      <c r="U9" s="9">
        <f t="shared" si="16"/>
        <v>1.0022886390015446</v>
      </c>
      <c r="V9" s="10">
        <f t="shared" si="17"/>
        <v>0.22886390015446345</v>
      </c>
      <c r="W9" s="31">
        <f t="shared" si="18"/>
        <v>3849.3321649999998</v>
      </c>
      <c r="X9" s="33">
        <f t="shared" si="19"/>
        <v>3.4223019185342096E-2</v>
      </c>
      <c r="Y9" s="32">
        <f t="shared" si="20"/>
        <v>1.0022397007399799</v>
      </c>
      <c r="Z9" s="33">
        <f t="shared" si="21"/>
        <v>0.22397007399799218</v>
      </c>
      <c r="AA9" s="8">
        <v>5.15</v>
      </c>
      <c r="AB9" s="11">
        <f t="shared" si="5"/>
        <v>1.0011963749948665</v>
      </c>
      <c r="AC9" s="12">
        <f t="shared" si="22"/>
        <v>1.9929650834193957E-2</v>
      </c>
      <c r="AD9" s="11">
        <f t="shared" si="23"/>
        <v>1.0011963749948665</v>
      </c>
      <c r="AE9" s="12">
        <f t="shared" si="24"/>
        <v>0.1196374994866467</v>
      </c>
      <c r="AF9" s="25">
        <v>3612.6039110000002</v>
      </c>
      <c r="AG9" s="25">
        <v>0.55000000000000004</v>
      </c>
      <c r="AH9" s="12">
        <f t="shared" si="0"/>
        <v>6.8033559467648441</v>
      </c>
      <c r="AI9" s="12">
        <f t="shared" si="25"/>
        <v>2.6122139895456975E-2</v>
      </c>
      <c r="AJ9" s="12">
        <f t="shared" si="26"/>
        <v>1.0017417190598563</v>
      </c>
      <c r="AK9" s="12">
        <f t="shared" si="27"/>
        <v>0.1741719059856317</v>
      </c>
      <c r="AN9" s="20" t="s">
        <v>6</v>
      </c>
      <c r="AO9" s="10">
        <f>(((VLOOKUP(AO5,B:AK,27,FALSE)/VLOOKUP(AO4,B:AK,27,FALSE))-1)*100)</f>
        <v>9.7595627232508022</v>
      </c>
      <c r="AP9" s="10">
        <f>+AO9</f>
        <v>9.7595627232508022</v>
      </c>
      <c r="AR9" s="49">
        <f>+(((1+AO9/100)/(1+AO8/100))-1)*100</f>
        <v>-0.32479085263819041</v>
      </c>
      <c r="AT9" s="20" t="s">
        <v>6</v>
      </c>
      <c r="AU9" s="10">
        <f>(((VLOOKUP(AO5,B:AK,27,FALSE)/VLOOKUP(AO4,B:AK,27,FALSE))-1)*100)</f>
        <v>9.7595627232508022</v>
      </c>
      <c r="AV9" s="10">
        <f>+AU9</f>
        <v>9.7595627232508022</v>
      </c>
      <c r="AX9" s="49">
        <f>+(((1+AU9/100)/(1+AU8/100))-1)*100</f>
        <v>-0.32479085263819041</v>
      </c>
      <c r="AY9" s="49">
        <f>+(((1+AV9/100)/(1+AV8/100))-1)*100</f>
        <v>-0.32479085263819041</v>
      </c>
    </row>
    <row r="10" spans="1:51" x14ac:dyDescent="0.3">
      <c r="A10">
        <f t="shared" si="6"/>
        <v>8</v>
      </c>
      <c r="B10" s="7">
        <v>44432</v>
      </c>
      <c r="C10" s="40">
        <v>2.6294</v>
      </c>
      <c r="D10" s="25">
        <v>3733.1740930000001</v>
      </c>
      <c r="E10" s="25">
        <v>0</v>
      </c>
      <c r="F10" s="26">
        <f t="shared" si="1"/>
        <v>106.78766843232407</v>
      </c>
      <c r="G10" s="26">
        <f t="shared" si="2"/>
        <v>3733.1740930000001</v>
      </c>
      <c r="H10" s="10">
        <f t="shared" si="7"/>
        <v>-2.1200864123838148E-2</v>
      </c>
      <c r="I10" s="9">
        <f t="shared" si="8"/>
        <v>0.99975171675596675</v>
      </c>
      <c r="J10" s="10">
        <f t="shared" si="9"/>
        <v>-2.4828324403325386E-2</v>
      </c>
      <c r="K10" s="31">
        <f t="shared" si="10"/>
        <v>3839.9617614323242</v>
      </c>
      <c r="L10" s="33">
        <f t="shared" si="11"/>
        <v>-2.005749966133008E-2</v>
      </c>
      <c r="M10" s="32">
        <f t="shared" si="12"/>
        <v>0.99979995533352461</v>
      </c>
      <c r="N10" s="33">
        <f t="shared" si="13"/>
        <v>-2.0004466647538521E-2</v>
      </c>
      <c r="O10" s="40">
        <f t="shared" si="14"/>
        <v>2.3199999999999998</v>
      </c>
      <c r="P10" s="25">
        <v>3743.993054</v>
      </c>
      <c r="Q10" s="25">
        <v>0</v>
      </c>
      <c r="R10" s="26">
        <f t="shared" si="3"/>
        <v>106.66006299999999</v>
      </c>
      <c r="S10" s="26">
        <f t="shared" si="4"/>
        <v>3743.993054</v>
      </c>
      <c r="T10" s="10">
        <f t="shared" si="15"/>
        <v>3.5294355583381787E-2</v>
      </c>
      <c r="U10" s="9">
        <f t="shared" si="16"/>
        <v>1.0026423903177657</v>
      </c>
      <c r="V10" s="10">
        <f t="shared" si="17"/>
        <v>0.26423903177656971</v>
      </c>
      <c r="W10" s="31">
        <f t="shared" si="18"/>
        <v>3850.6531169999998</v>
      </c>
      <c r="X10" s="33">
        <f t="shared" si="19"/>
        <v>3.4316394204969569E-2</v>
      </c>
      <c r="Y10" s="32">
        <f t="shared" si="20"/>
        <v>1.0025836332665645</v>
      </c>
      <c r="Z10" s="33">
        <f t="shared" si="21"/>
        <v>0.25836332665645223</v>
      </c>
      <c r="AA10" s="8">
        <v>5.15</v>
      </c>
      <c r="AB10" s="11">
        <f t="shared" si="5"/>
        <v>1.0013959099365675</v>
      </c>
      <c r="AC10" s="12">
        <f t="shared" si="22"/>
        <v>1.9929650834193957E-2</v>
      </c>
      <c r="AD10" s="11">
        <f t="shared" si="23"/>
        <v>1.0013959099365675</v>
      </c>
      <c r="AE10" s="12">
        <f t="shared" si="24"/>
        <v>0.13959099365674632</v>
      </c>
      <c r="AF10" s="25">
        <v>3613.5475999999999</v>
      </c>
      <c r="AG10" s="25">
        <v>0.55000000000000004</v>
      </c>
      <c r="AH10" s="12">
        <f t="shared" si="0"/>
        <v>6.8033559467648441</v>
      </c>
      <c r="AI10" s="12">
        <f t="shared" si="25"/>
        <v>2.61221275082546E-2</v>
      </c>
      <c r="AJ10" s="12">
        <f t="shared" si="26"/>
        <v>1.0020033953090126</v>
      </c>
      <c r="AK10" s="12">
        <f t="shared" si="27"/>
        <v>0.20033953090126122</v>
      </c>
      <c r="AN10" s="20" t="s">
        <v>12</v>
      </c>
      <c r="AO10" s="10">
        <f>+AO7/AO9*100</f>
        <v>130.53749099394182</v>
      </c>
      <c r="AP10" s="10">
        <f>+AP7/AP9*100</f>
        <v>129.14620727062507</v>
      </c>
      <c r="AT10" s="20" t="s">
        <v>12</v>
      </c>
      <c r="AU10" s="10">
        <f>+AU7/AU9*100</f>
        <v>129.841943874946</v>
      </c>
      <c r="AV10" s="10">
        <f>+AV7/AV9*100</f>
        <v>124.63305623455574</v>
      </c>
    </row>
    <row r="11" spans="1:51" x14ac:dyDescent="0.3">
      <c r="A11">
        <f t="shared" si="6"/>
        <v>9</v>
      </c>
      <c r="B11" s="7">
        <v>44433</v>
      </c>
      <c r="C11" s="40">
        <v>2.5731000000000002</v>
      </c>
      <c r="D11" s="25">
        <v>3736.4914669999998</v>
      </c>
      <c r="E11" s="25">
        <v>0</v>
      </c>
      <c r="F11" s="26">
        <f t="shared" si="1"/>
        <v>106.80895084177661</v>
      </c>
      <c r="G11" s="26">
        <f t="shared" si="2"/>
        <v>3736.4914669999998</v>
      </c>
      <c r="H11" s="10">
        <f t="shared" si="7"/>
        <v>8.8862022433411347E-2</v>
      </c>
      <c r="I11" s="9">
        <f t="shared" si="8"/>
        <v>1.0006401163507888</v>
      </c>
      <c r="J11" s="10">
        <f t="shared" si="9"/>
        <v>6.4011635078875528E-2</v>
      </c>
      <c r="K11" s="31">
        <f t="shared" si="10"/>
        <v>3843.3004178417764</v>
      </c>
      <c r="L11" s="33">
        <f t="shared" si="11"/>
        <v>8.6945043124764254E-2</v>
      </c>
      <c r="M11" s="32">
        <f t="shared" si="12"/>
        <v>1.0006692318358508</v>
      </c>
      <c r="N11" s="33">
        <f t="shared" si="13"/>
        <v>6.6923183585076984E-2</v>
      </c>
      <c r="O11" s="40">
        <f t="shared" si="14"/>
        <v>2.3199999999999998</v>
      </c>
      <c r="P11" s="25">
        <v>3745.3108269999998</v>
      </c>
      <c r="Q11" s="25">
        <v>0</v>
      </c>
      <c r="R11" s="26">
        <f t="shared" si="3"/>
        <v>106.66006299999999</v>
      </c>
      <c r="S11" s="26">
        <f t="shared" si="4"/>
        <v>3745.3108269999998</v>
      </c>
      <c r="T11" s="10">
        <f t="shared" si="15"/>
        <v>3.5196993717501179E-2</v>
      </c>
      <c r="U11" s="9">
        <f t="shared" si="16"/>
        <v>1.0029952902968948</v>
      </c>
      <c r="V11" s="10">
        <f t="shared" si="17"/>
        <v>0.29952902968948258</v>
      </c>
      <c r="W11" s="31">
        <f t="shared" si="18"/>
        <v>3851.9708899999996</v>
      </c>
      <c r="X11" s="33">
        <f t="shared" si="19"/>
        <v>3.4222064672140284E-2</v>
      </c>
      <c r="Y11" s="32">
        <f t="shared" si="20"/>
        <v>1.0029267380859332</v>
      </c>
      <c r="Z11" s="33">
        <f t="shared" si="21"/>
        <v>0.29267380859332448</v>
      </c>
      <c r="AA11" s="8">
        <v>5.15</v>
      </c>
      <c r="AB11" s="11">
        <f t="shared" si="5"/>
        <v>1.0015954846448858</v>
      </c>
      <c r="AC11" s="12">
        <f t="shared" si="22"/>
        <v>1.9929650834193957E-2</v>
      </c>
      <c r="AD11" s="11">
        <f t="shared" si="23"/>
        <v>1.0015954846448858</v>
      </c>
      <c r="AE11" s="12">
        <f t="shared" si="24"/>
        <v>0.15954846448857918</v>
      </c>
      <c r="AF11" s="25">
        <v>3614.4915350000001</v>
      </c>
      <c r="AG11" s="25">
        <v>0.55000000000000004</v>
      </c>
      <c r="AH11" s="12">
        <f t="shared" si="0"/>
        <v>6.8033559467648441</v>
      </c>
      <c r="AI11" s="12">
        <f t="shared" si="25"/>
        <v>2.6122113349225096E-2</v>
      </c>
      <c r="AJ11" s="12">
        <f t="shared" si="26"/>
        <v>1.0022651397716984</v>
      </c>
      <c r="AK11" s="12">
        <f t="shared" si="27"/>
        <v>0.2265139771698399</v>
      </c>
      <c r="AN11" s="20" t="s">
        <v>11</v>
      </c>
      <c r="AO11" s="10">
        <f>(((1+AO7/100)^(252/NETWORKDAYS(AO4,AO5-1,Feriados!$A$1:$A$936)))-1)*100</f>
        <v>12.739888310911617</v>
      </c>
      <c r="AP11" s="10">
        <f>(((1+AP7/100)^(252/NETWORKDAYS(AO4,AO5-1,Feriados!$A$1:$A$936)))-1)*100</f>
        <v>12.604105103276142</v>
      </c>
      <c r="AT11" s="20" t="s">
        <v>11</v>
      </c>
      <c r="AU11" s="10">
        <f>(((1+AU7/100)^(252/NETWORKDAYS(AU4,AU5-1,Feriados!$A$1:$A$936)))-1)*100</f>
        <v>12.67200595356346</v>
      </c>
      <c r="AV11" s="10">
        <f>(((1+AV7/100)^(252/NETWORKDAYS(AU4,AU5-1,Feriados!$A$1:$A$936)))-1)*100</f>
        <v>12.163641297115912</v>
      </c>
    </row>
    <row r="12" spans="1:51" x14ac:dyDescent="0.3">
      <c r="A12">
        <f t="shared" si="6"/>
        <v>10</v>
      </c>
      <c r="B12" s="7">
        <v>44434</v>
      </c>
      <c r="C12" s="40">
        <v>2.56</v>
      </c>
      <c r="D12" s="25">
        <v>3739.8528809999998</v>
      </c>
      <c r="E12" s="25">
        <v>0</v>
      </c>
      <c r="F12" s="26">
        <f t="shared" si="1"/>
        <v>106.83023749273904</v>
      </c>
      <c r="G12" s="26">
        <f t="shared" si="2"/>
        <v>3739.8528809999998</v>
      </c>
      <c r="H12" s="10">
        <f t="shared" si="7"/>
        <v>8.9961773757218921E-2</v>
      </c>
      <c r="I12" s="9">
        <f t="shared" si="8"/>
        <v>1.0015403099483842</v>
      </c>
      <c r="J12" s="10">
        <f t="shared" si="9"/>
        <v>0.15403099483841665</v>
      </c>
      <c r="K12" s="31">
        <f t="shared" si="10"/>
        <v>3846.6831184927387</v>
      </c>
      <c r="L12" s="33">
        <f t="shared" si="11"/>
        <v>8.8015514875161571E-2</v>
      </c>
      <c r="M12" s="32">
        <f t="shared" si="12"/>
        <v>1.0015499760124484</v>
      </c>
      <c r="N12" s="33">
        <f t="shared" si="13"/>
        <v>0.15499760124484396</v>
      </c>
      <c r="O12" s="40">
        <f t="shared" si="14"/>
        <v>2.3199999999999998</v>
      </c>
      <c r="P12" s="25">
        <v>3748.1899320000002</v>
      </c>
      <c r="Q12" s="25">
        <v>0</v>
      </c>
      <c r="R12" s="26">
        <f t="shared" si="3"/>
        <v>106.66006299999999</v>
      </c>
      <c r="S12" s="26">
        <f t="shared" si="4"/>
        <v>3748.1899320000002</v>
      </c>
      <c r="T12" s="10">
        <f t="shared" si="15"/>
        <v>7.6872257951055012E-2</v>
      </c>
      <c r="U12" s="9">
        <f t="shared" si="16"/>
        <v>1.0037663154236889</v>
      </c>
      <c r="V12" s="10">
        <f t="shared" si="17"/>
        <v>0.37663154236888818</v>
      </c>
      <c r="W12" s="31">
        <f t="shared" si="18"/>
        <v>3854.849995</v>
      </c>
      <c r="X12" s="33">
        <f t="shared" si="19"/>
        <v>7.4743685303402252E-2</v>
      </c>
      <c r="Y12" s="32">
        <f t="shared" si="20"/>
        <v>1.0036763624908718</v>
      </c>
      <c r="Z12" s="33">
        <f t="shared" si="21"/>
        <v>0.36763624908717762</v>
      </c>
      <c r="AA12" s="8">
        <v>5.15</v>
      </c>
      <c r="AB12" s="11">
        <f t="shared" si="5"/>
        <v>1.0017950991277467</v>
      </c>
      <c r="AC12" s="12">
        <f t="shared" si="22"/>
        <v>1.9929650834193957E-2</v>
      </c>
      <c r="AD12" s="11">
        <f t="shared" si="23"/>
        <v>1.0017950991277467</v>
      </c>
      <c r="AE12" s="12">
        <f t="shared" si="24"/>
        <v>0.17950991277466688</v>
      </c>
      <c r="AF12" s="25">
        <v>3616.9419600000001</v>
      </c>
      <c r="AG12" s="25">
        <v>0.66</v>
      </c>
      <c r="AH12" s="12">
        <f t="shared" si="0"/>
        <v>8.2139158364710863</v>
      </c>
      <c r="AI12" s="12">
        <f t="shared" si="25"/>
        <v>6.7794459504799676E-2</v>
      </c>
      <c r="AJ12" s="12">
        <f t="shared" si="26"/>
        <v>1.0029446200060117</v>
      </c>
      <c r="AK12" s="12">
        <f t="shared" si="27"/>
        <v>0.29446200060117</v>
      </c>
      <c r="AN12" s="20" t="s">
        <v>16</v>
      </c>
      <c r="AO12" s="10">
        <f>(((1+AO9/100)^(252/NETWORKDAYS(AO4,AO5-1,Feriados!$A$1:$A$936)))-1)*100</f>
        <v>9.7595627232508022</v>
      </c>
      <c r="AP12" s="10">
        <f>+AO12</f>
        <v>9.7595627232508022</v>
      </c>
      <c r="AT12" s="20" t="s">
        <v>16</v>
      </c>
      <c r="AU12" s="10">
        <f>(((1+AU9/100)^(252/NETWORKDAYS(AU4,AU5-1,Feriados!$A$1:$A$936)))-1)*100</f>
        <v>9.7595627232508022</v>
      </c>
      <c r="AV12" s="10">
        <f>+AU12</f>
        <v>9.7595627232508022</v>
      </c>
    </row>
    <row r="13" spans="1:51" x14ac:dyDescent="0.3">
      <c r="A13">
        <f t="shared" si="6"/>
        <v>11</v>
      </c>
      <c r="B13" s="7">
        <v>44435</v>
      </c>
      <c r="C13" s="40">
        <v>2.5099999999999998</v>
      </c>
      <c r="D13" s="25">
        <v>3743.1303050000001</v>
      </c>
      <c r="E13" s="25">
        <v>0</v>
      </c>
      <c r="F13" s="26">
        <f t="shared" si="1"/>
        <v>106.85152838605669</v>
      </c>
      <c r="G13" s="26">
        <f t="shared" si="2"/>
        <v>3743.1303050000001</v>
      </c>
      <c r="H13" s="10">
        <f t="shared" si="7"/>
        <v>8.763510502380889E-2</v>
      </c>
      <c r="I13" s="9">
        <f t="shared" si="8"/>
        <v>1.0024180108508631</v>
      </c>
      <c r="J13" s="10">
        <f t="shared" si="9"/>
        <v>0.24180108508631282</v>
      </c>
      <c r="K13" s="31">
        <f t="shared" si="10"/>
        <v>3849.9818333860567</v>
      </c>
      <c r="L13" s="33">
        <f t="shared" si="11"/>
        <v>8.5754786440817021E-2</v>
      </c>
      <c r="M13" s="32">
        <f t="shared" si="12"/>
        <v>1.002408853055476</v>
      </c>
      <c r="N13" s="33">
        <f t="shared" si="13"/>
        <v>0.24088530554760013</v>
      </c>
      <c r="O13" s="40">
        <f t="shared" si="14"/>
        <v>2.3199999999999998</v>
      </c>
      <c r="P13" s="25">
        <v>3749.7079659999999</v>
      </c>
      <c r="Q13" s="25">
        <v>0</v>
      </c>
      <c r="R13" s="26">
        <f t="shared" si="3"/>
        <v>106.66006299999999</v>
      </c>
      <c r="S13" s="26">
        <f t="shared" si="4"/>
        <v>3749.7079659999999</v>
      </c>
      <c r="T13" s="10">
        <f t="shared" si="15"/>
        <v>4.0500455620984255E-2</v>
      </c>
      <c r="U13" s="9">
        <f t="shared" si="16"/>
        <v>1.0041728453548053</v>
      </c>
      <c r="V13" s="10">
        <f t="shared" si="17"/>
        <v>0.41728453548053324</v>
      </c>
      <c r="W13" s="31">
        <f t="shared" si="18"/>
        <v>3856.3680289999998</v>
      </c>
      <c r="X13" s="33">
        <f t="shared" si="19"/>
        <v>3.9379846218889902E-2</v>
      </c>
      <c r="Y13" s="32">
        <f t="shared" si="20"/>
        <v>1.0040716086989561</v>
      </c>
      <c r="Z13" s="33">
        <f t="shared" si="21"/>
        <v>0.4071608698956064</v>
      </c>
      <c r="AA13" s="8">
        <v>5.15</v>
      </c>
      <c r="AB13" s="11">
        <f t="shared" si="5"/>
        <v>1.0019947533930769</v>
      </c>
      <c r="AC13" s="12">
        <f t="shared" si="22"/>
        <v>1.9929650834193957E-2</v>
      </c>
      <c r="AD13" s="11">
        <f t="shared" si="23"/>
        <v>1.0019947533930769</v>
      </c>
      <c r="AE13" s="12">
        <f t="shared" si="24"/>
        <v>0.19947533930768646</v>
      </c>
      <c r="AF13" s="25">
        <v>3618.0751559999999</v>
      </c>
      <c r="AG13" s="25">
        <v>0.66</v>
      </c>
      <c r="AH13" s="12">
        <f t="shared" si="0"/>
        <v>8.2139158364710863</v>
      </c>
      <c r="AI13" s="12">
        <f t="shared" si="25"/>
        <v>3.1330223501835341E-2</v>
      </c>
      <c r="AJ13" s="12">
        <f t="shared" si="26"/>
        <v>1.0032588447970592</v>
      </c>
      <c r="AK13" s="12">
        <f t="shared" si="27"/>
        <v>0.32588447970591794</v>
      </c>
      <c r="AN13" s="20" t="s">
        <v>13</v>
      </c>
      <c r="AO13" s="10">
        <f>MAX(J3:J255)</f>
        <v>12.739888310911617</v>
      </c>
      <c r="AP13" s="10">
        <f>MAX(N3:N255)</f>
        <v>12.604105103276142</v>
      </c>
      <c r="AT13" s="20" t="s">
        <v>13</v>
      </c>
      <c r="AU13" s="10">
        <f>MAX(V3:V255)</f>
        <v>13.226798347451641</v>
      </c>
      <c r="AV13" s="10">
        <f>MAX(Z3:Z255)</f>
        <v>12.687812811018295</v>
      </c>
    </row>
    <row r="14" spans="1:51" x14ac:dyDescent="0.3">
      <c r="A14">
        <f t="shared" si="6"/>
        <v>12</v>
      </c>
      <c r="B14" s="7">
        <v>44438</v>
      </c>
      <c r="C14" s="40">
        <v>2.52</v>
      </c>
      <c r="D14" s="25">
        <v>3744.324752</v>
      </c>
      <c r="E14" s="25">
        <v>0</v>
      </c>
      <c r="F14" s="26">
        <f t="shared" si="1"/>
        <v>106.87282352257503</v>
      </c>
      <c r="G14" s="26">
        <f t="shared" si="2"/>
        <v>3744.324752</v>
      </c>
      <c r="H14" s="10">
        <f t="shared" si="7"/>
        <v>3.1910377215682573E-2</v>
      </c>
      <c r="I14" s="9">
        <f t="shared" si="8"/>
        <v>1.0027378862194036</v>
      </c>
      <c r="J14" s="10">
        <f t="shared" si="9"/>
        <v>0.27378862194036291</v>
      </c>
      <c r="K14" s="31">
        <f t="shared" si="10"/>
        <v>3851.1975755225749</v>
      </c>
      <c r="L14" s="33">
        <f t="shared" si="11"/>
        <v>3.1577866834986423E-2</v>
      </c>
      <c r="M14" s="32">
        <f t="shared" si="12"/>
        <v>1.002725392388236</v>
      </c>
      <c r="N14" s="33">
        <f t="shared" si="13"/>
        <v>0.27253923882359921</v>
      </c>
      <c r="O14" s="40">
        <f t="shared" si="14"/>
        <v>2.3199999999999998</v>
      </c>
      <c r="P14" s="25">
        <v>3751.2229630000002</v>
      </c>
      <c r="Q14" s="25">
        <v>0</v>
      </c>
      <c r="R14" s="26">
        <f t="shared" si="3"/>
        <v>106.66006299999999</v>
      </c>
      <c r="S14" s="26">
        <f t="shared" si="4"/>
        <v>3751.2229630000002</v>
      </c>
      <c r="T14" s="10">
        <f t="shared" si="15"/>
        <v>4.0403066418437383E-2</v>
      </c>
      <c r="U14" s="9">
        <f t="shared" si="16"/>
        <v>1.00457856197647</v>
      </c>
      <c r="V14" s="10">
        <f t="shared" si="17"/>
        <v>0.4578561976469997</v>
      </c>
      <c r="W14" s="31">
        <f t="shared" si="18"/>
        <v>3857.883026</v>
      </c>
      <c r="X14" s="33">
        <f t="shared" si="19"/>
        <v>3.9285591743509762E-2</v>
      </c>
      <c r="Y14" s="32">
        <f t="shared" si="20"/>
        <v>1.004466064171962</v>
      </c>
      <c r="Z14" s="33">
        <f t="shared" si="21"/>
        <v>0.44660641719620475</v>
      </c>
      <c r="AA14" s="8">
        <v>5.15</v>
      </c>
      <c r="AB14" s="11">
        <f t="shared" si="5"/>
        <v>1.0021944474488051</v>
      </c>
      <c r="AC14" s="12">
        <f t="shared" si="22"/>
        <v>1.9929650834193957E-2</v>
      </c>
      <c r="AD14" s="11">
        <f t="shared" si="23"/>
        <v>1.0021944474488051</v>
      </c>
      <c r="AE14" s="12">
        <f t="shared" si="24"/>
        <v>0.2194447448805148</v>
      </c>
      <c r="AF14" s="25">
        <v>3619.2087069999998</v>
      </c>
      <c r="AG14" s="25">
        <v>0.66</v>
      </c>
      <c r="AH14" s="12">
        <f t="shared" si="0"/>
        <v>8.2139158364710863</v>
      </c>
      <c r="AI14" s="12">
        <f t="shared" si="25"/>
        <v>3.133022259418361E-2</v>
      </c>
      <c r="AJ14" s="12">
        <f t="shared" si="26"/>
        <v>1.00357316802633</v>
      </c>
      <c r="AK14" s="12">
        <f t="shared" si="27"/>
        <v>0.35731680263300092</v>
      </c>
      <c r="AN14" s="24" t="s">
        <v>1</v>
      </c>
      <c r="AO14" s="23">
        <f>INDEX($B$2:$AE$255,MATCH(AO13,J2:J255,0),MATCH("Data",$B$2:$AE$2,0))</f>
        <v>44788</v>
      </c>
      <c r="AP14" s="23">
        <f>INDEX($B$2:$AE$255,MATCH(AP13,N2:N255,0),MATCH("Data",$B$2:$AE$2,0))</f>
        <v>44788</v>
      </c>
      <c r="AT14" s="24" t="s">
        <v>1</v>
      </c>
      <c r="AU14" s="23">
        <f>INDEX($B$2:$AE$255,MATCH(AU13,V2:V255,0),MATCH("Data",$B$2:$AE$2,0))</f>
        <v>44757</v>
      </c>
      <c r="AV14" s="23">
        <f>INDEX($B$2:$AE$255,MATCH(AV13,Z2:Z255,0),MATCH("Data",$B$2:$AE$2,0))</f>
        <v>44757</v>
      </c>
    </row>
    <row r="15" spans="1:51" x14ac:dyDescent="0.3">
      <c r="A15">
        <f t="shared" si="6"/>
        <v>13</v>
      </c>
      <c r="B15" s="7">
        <v>44439</v>
      </c>
      <c r="C15" s="40">
        <v>2.5278</v>
      </c>
      <c r="D15" s="25">
        <v>3745.6028470000001</v>
      </c>
      <c r="E15" s="25">
        <v>0</v>
      </c>
      <c r="F15" s="26">
        <f t="shared" si="1"/>
        <v>106.89412290313973</v>
      </c>
      <c r="G15" s="26">
        <f t="shared" si="2"/>
        <v>3745.6028470000001</v>
      </c>
      <c r="H15" s="10">
        <f t="shared" si="7"/>
        <v>3.4134192001311625E-2</v>
      </c>
      <c r="I15" s="9">
        <f t="shared" si="8"/>
        <v>1.0030801626947556</v>
      </c>
      <c r="J15" s="10">
        <f t="shared" si="9"/>
        <v>0.30801626947556393</v>
      </c>
      <c r="K15" s="31">
        <f t="shared" si="10"/>
        <v>3852.4969699031399</v>
      </c>
      <c r="L15" s="33">
        <f t="shared" si="11"/>
        <v>3.3740008272320487E-2</v>
      </c>
      <c r="M15" s="32">
        <f t="shared" si="12"/>
        <v>1.0030637120185764</v>
      </c>
      <c r="N15" s="33">
        <f t="shared" si="13"/>
        <v>0.30637120185763589</v>
      </c>
      <c r="O15" s="40">
        <f t="shared" si="14"/>
        <v>2.3199999999999998</v>
      </c>
      <c r="P15" s="25">
        <v>3752.7385420000001</v>
      </c>
      <c r="Q15" s="25">
        <v>0</v>
      </c>
      <c r="R15" s="26">
        <f t="shared" si="3"/>
        <v>106.66006299999999</v>
      </c>
      <c r="S15" s="26">
        <f t="shared" si="4"/>
        <v>3752.7385420000001</v>
      </c>
      <c r="T15" s="10">
        <f t="shared" si="15"/>
        <v>4.0402263873651201E-2</v>
      </c>
      <c r="U15" s="9">
        <f t="shared" si="16"/>
        <v>1.0049844344578978</v>
      </c>
      <c r="V15" s="10">
        <f t="shared" si="17"/>
        <v>0.49844344578977573</v>
      </c>
      <c r="W15" s="31">
        <f t="shared" si="18"/>
        <v>3859.3986049999999</v>
      </c>
      <c r="X15" s="33">
        <f t="shared" si="19"/>
        <v>3.9285250221055001E-2</v>
      </c>
      <c r="Y15" s="32">
        <f t="shared" si="20"/>
        <v>1.0048606711786576</v>
      </c>
      <c r="Z15" s="33">
        <f t="shared" si="21"/>
        <v>0.48606711786576273</v>
      </c>
      <c r="AA15" s="8">
        <v>5.15</v>
      </c>
      <c r="AB15" s="11">
        <f t="shared" si="5"/>
        <v>1.0023941813028614</v>
      </c>
      <c r="AC15" s="12">
        <f t="shared" si="22"/>
        <v>1.9929650834193957E-2</v>
      </c>
      <c r="AD15" s="11">
        <f t="shared" si="23"/>
        <v>1.0023941813028614</v>
      </c>
      <c r="AE15" s="12">
        <f t="shared" si="24"/>
        <v>0.23941813028613979</v>
      </c>
      <c r="AF15" s="25">
        <v>3620.3426129999998</v>
      </c>
      <c r="AG15" s="25">
        <v>0.66</v>
      </c>
      <c r="AH15" s="12">
        <f t="shared" si="0"/>
        <v>8.2139158364710863</v>
      </c>
      <c r="AI15" s="12">
        <f t="shared" si="25"/>
        <v>3.1330218613989658E-2</v>
      </c>
      <c r="AJ15" s="12">
        <f t="shared" si="26"/>
        <v>1.003887589693824</v>
      </c>
      <c r="AK15" s="12">
        <f t="shared" si="27"/>
        <v>0.38875896938239674</v>
      </c>
      <c r="AN15" s="20" t="s">
        <v>14</v>
      </c>
      <c r="AO15" s="10">
        <f>MIN(J3:J255)</f>
        <v>-2.4828324403325386E-2</v>
      </c>
      <c r="AP15" s="10">
        <f>MIN(N3:N255)</f>
        <v>-2.0004466647538521E-2</v>
      </c>
      <c r="AT15" s="20" t="s">
        <v>14</v>
      </c>
      <c r="AU15" s="10">
        <f>MIN(V3:V255)</f>
        <v>0</v>
      </c>
      <c r="AV15" s="10">
        <f>MIN(Z3:Z255)</f>
        <v>0</v>
      </c>
    </row>
    <row r="16" spans="1:51" x14ac:dyDescent="0.3">
      <c r="A16">
        <f t="shared" si="6"/>
        <v>14</v>
      </c>
      <c r="B16" s="7">
        <v>44440</v>
      </c>
      <c r="C16" s="40">
        <v>2.59</v>
      </c>
      <c r="D16" s="25">
        <v>3745.023557</v>
      </c>
      <c r="E16" s="25">
        <v>0</v>
      </c>
      <c r="F16" s="26">
        <f t="shared" si="1"/>
        <v>106.9154265285966</v>
      </c>
      <c r="G16" s="26">
        <f t="shared" si="2"/>
        <v>3745.023557</v>
      </c>
      <c r="H16" s="10">
        <f t="shared" si="7"/>
        <v>-1.5465868210351452E-2</v>
      </c>
      <c r="I16" s="9">
        <f t="shared" si="8"/>
        <v>1.0029250276387491</v>
      </c>
      <c r="J16" s="10">
        <f t="shared" si="9"/>
        <v>0.29250276387491336</v>
      </c>
      <c r="K16" s="31">
        <f t="shared" si="10"/>
        <v>3851.9389835285965</v>
      </c>
      <c r="L16" s="33">
        <f t="shared" si="11"/>
        <v>-1.4483758946537417E-2</v>
      </c>
      <c r="M16" s="32">
        <f t="shared" si="12"/>
        <v>1.0029184306884473</v>
      </c>
      <c r="N16" s="33">
        <f t="shared" si="13"/>
        <v>0.29184306884473266</v>
      </c>
      <c r="O16" s="40">
        <f t="shared" si="14"/>
        <v>2.3199999999999998</v>
      </c>
      <c r="P16" s="25">
        <v>3754.258323</v>
      </c>
      <c r="Q16" s="25">
        <v>0</v>
      </c>
      <c r="R16" s="26">
        <f t="shared" si="3"/>
        <v>106.66006299999999</v>
      </c>
      <c r="S16" s="26">
        <f t="shared" si="4"/>
        <v>3754.258323</v>
      </c>
      <c r="T16" s="10">
        <f t="shared" si="15"/>
        <v>4.0497918599724514E-2</v>
      </c>
      <c r="U16" s="9">
        <f t="shared" si="16"/>
        <v>1.0053914322361044</v>
      </c>
      <c r="V16" s="10">
        <f t="shared" si="17"/>
        <v>0.53914322361043876</v>
      </c>
      <c r="W16" s="31">
        <f t="shared" si="18"/>
        <v>3860.9183859999998</v>
      </c>
      <c r="X16" s="33">
        <f t="shared" si="19"/>
        <v>3.9378700039716108E-2</v>
      </c>
      <c r="Y16" s="32">
        <f t="shared" si="20"/>
        <v>1.0052563722481782</v>
      </c>
      <c r="Z16" s="33">
        <f t="shared" si="21"/>
        <v>0.52563722481782094</v>
      </c>
      <c r="AA16" s="8">
        <v>5.15</v>
      </c>
      <c r="AB16" s="11">
        <f t="shared" si="5"/>
        <v>1.0025939549631773</v>
      </c>
      <c r="AC16" s="12">
        <f t="shared" si="22"/>
        <v>1.9929650834193957E-2</v>
      </c>
      <c r="AD16" s="11">
        <f t="shared" si="23"/>
        <v>1.0025939549631773</v>
      </c>
      <c r="AE16" s="12">
        <f t="shared" si="24"/>
        <v>0.25939549631772696</v>
      </c>
      <c r="AF16" s="25">
        <v>3621.476874</v>
      </c>
      <c r="AG16" s="25">
        <v>0.66</v>
      </c>
      <c r="AH16" s="12">
        <f t="shared" si="0"/>
        <v>8.2139158364710863</v>
      </c>
      <c r="AI16" s="12">
        <f t="shared" si="25"/>
        <v>3.1330211564162269E-2</v>
      </c>
      <c r="AJ16" s="12">
        <f t="shared" si="26"/>
        <v>1.0042021097995415</v>
      </c>
      <c r="AK16" s="12">
        <f t="shared" si="27"/>
        <v>0.4202109799541498</v>
      </c>
      <c r="AN16" s="24" t="s">
        <v>1</v>
      </c>
      <c r="AO16" s="23">
        <f>INDEX($B$2:$AE$255,MATCH(AO15,J2:J255,0),MATCH("Data",$B$2:$AE$2,0))</f>
        <v>44432</v>
      </c>
      <c r="AP16" s="23">
        <f>INDEX($B$2:$AE$255,MATCH(AP15,N2:N255,0),MATCH("Data",$B$2:$AE$2,0))</f>
        <v>44432</v>
      </c>
      <c r="AT16" s="24" t="s">
        <v>1</v>
      </c>
      <c r="AU16" s="23">
        <f>INDEX($B$2:$AE$255,MATCH(AU15,V2:V255,0),MATCH("Data",$B$2:$AE$2,0))</f>
        <v>44421</v>
      </c>
      <c r="AV16" s="23">
        <f>INDEX($B$2:$AE$255,MATCH(AV15,Z2:Z255,0),MATCH("Data",$B$2:$AE$2,0))</f>
        <v>44421</v>
      </c>
    </row>
    <row r="17" spans="1:50" x14ac:dyDescent="0.3">
      <c r="A17">
        <f t="shared" si="6"/>
        <v>15</v>
      </c>
      <c r="B17" s="7">
        <v>44441</v>
      </c>
      <c r="C17" s="40">
        <v>2.5750000000000002</v>
      </c>
      <c r="D17" s="25">
        <v>3747.084421</v>
      </c>
      <c r="E17" s="25">
        <v>0</v>
      </c>
      <c r="F17" s="26">
        <f t="shared" si="1"/>
        <v>106.93673439979163</v>
      </c>
      <c r="G17" s="26">
        <f t="shared" si="2"/>
        <v>3747.084421</v>
      </c>
      <c r="H17" s="10">
        <f t="shared" si="7"/>
        <v>5.5029400179562593E-2</v>
      </c>
      <c r="I17" s="9">
        <f t="shared" si="8"/>
        <v>1.0034769312657095</v>
      </c>
      <c r="J17" s="10">
        <f t="shared" si="9"/>
        <v>0.34769312657094709</v>
      </c>
      <c r="K17" s="31">
        <f t="shared" si="10"/>
        <v>3854.0211553997915</v>
      </c>
      <c r="L17" s="33">
        <f t="shared" si="11"/>
        <v>5.4055162350663544E-2</v>
      </c>
      <c r="M17" s="32">
        <f t="shared" si="12"/>
        <v>1.0034605598744006</v>
      </c>
      <c r="N17" s="33">
        <f t="shared" si="13"/>
        <v>0.34605598744006372</v>
      </c>
      <c r="O17" s="40">
        <f t="shared" si="14"/>
        <v>2.3199999999999998</v>
      </c>
      <c r="P17" s="25">
        <v>3755.7750660000002</v>
      </c>
      <c r="Q17" s="25">
        <v>0</v>
      </c>
      <c r="R17" s="26">
        <f t="shared" si="3"/>
        <v>106.66006299999999</v>
      </c>
      <c r="S17" s="26">
        <f t="shared" si="4"/>
        <v>3755.7750660000002</v>
      </c>
      <c r="T17" s="10">
        <f t="shared" si="15"/>
        <v>4.0400602982160194E-2</v>
      </c>
      <c r="U17" s="9">
        <f t="shared" si="16"/>
        <v>1.0057976164370588</v>
      </c>
      <c r="V17" s="10">
        <f t="shared" si="17"/>
        <v>0.57976164370587835</v>
      </c>
      <c r="W17" s="31">
        <f t="shared" si="18"/>
        <v>3862.435129</v>
      </c>
      <c r="X17" s="33">
        <f t="shared" si="19"/>
        <v>3.928451338157668E-2</v>
      </c>
      <c r="Y17" s="32">
        <f t="shared" si="20"/>
        <v>1.0056512823222532</v>
      </c>
      <c r="Z17" s="33">
        <f t="shared" si="21"/>
        <v>0.56512823222532038</v>
      </c>
      <c r="AA17" s="8">
        <v>5.15</v>
      </c>
      <c r="AB17" s="11">
        <f t="shared" si="5"/>
        <v>1.0027937684376862</v>
      </c>
      <c r="AC17" s="12">
        <f t="shared" si="22"/>
        <v>1.9929650834193957E-2</v>
      </c>
      <c r="AD17" s="11">
        <f t="shared" si="23"/>
        <v>1.0027937684376862</v>
      </c>
      <c r="AE17" s="12">
        <f t="shared" si="24"/>
        <v>0.27937684376861949</v>
      </c>
      <c r="AF17" s="25">
        <v>3622.6114910000001</v>
      </c>
      <c r="AG17" s="25">
        <v>0.66</v>
      </c>
      <c r="AH17" s="12">
        <f t="shared" si="0"/>
        <v>8.2139158364710863</v>
      </c>
      <c r="AI17" s="12">
        <f t="shared" si="25"/>
        <v>3.1330229060588799E-2</v>
      </c>
      <c r="AJ17" s="12">
        <f t="shared" si="26"/>
        <v>1.004516728620773</v>
      </c>
      <c r="AK17" s="12">
        <f t="shared" si="27"/>
        <v>0.4516728620773014</v>
      </c>
      <c r="AN17" s="20" t="s">
        <v>15</v>
      </c>
      <c r="AO17" s="10">
        <f>_xlfn.STDEV.S(H4:H255)*SQRT(252)</f>
        <v>1.7168930227843116</v>
      </c>
      <c r="AP17" s="10">
        <f>_xlfn.STDEV.S(L4:L255)*SQRT(252)</f>
        <v>1.6441092886194899</v>
      </c>
      <c r="AT17" s="20" t="s">
        <v>15</v>
      </c>
      <c r="AU17" s="10">
        <f>_xlfn.STDEV.S(X4:X255)*SQRT(252)</f>
        <v>0.59838696041374606</v>
      </c>
      <c r="AV17" s="10">
        <f>_xlfn.STDEV.S(X4:X255)*SQRT(252)</f>
        <v>0.59838696041374606</v>
      </c>
    </row>
    <row r="18" spans="1:50" x14ac:dyDescent="0.3">
      <c r="A18">
        <f t="shared" si="6"/>
        <v>16</v>
      </c>
      <c r="B18" s="7">
        <v>44442</v>
      </c>
      <c r="C18" s="40">
        <v>2.4851999999999999</v>
      </c>
      <c r="D18" s="25">
        <v>3751.6828310000001</v>
      </c>
      <c r="E18" s="25">
        <v>0</v>
      </c>
      <c r="F18" s="26">
        <f t="shared" si="1"/>
        <v>106.95804651757101</v>
      </c>
      <c r="G18" s="26">
        <f t="shared" si="2"/>
        <v>3751.6828310000001</v>
      </c>
      <c r="H18" s="10">
        <f t="shared" si="7"/>
        <v>0.12271967971229092</v>
      </c>
      <c r="I18" s="9">
        <f t="shared" si="8"/>
        <v>1.0047083949417455</v>
      </c>
      <c r="J18" s="10">
        <f t="shared" si="9"/>
        <v>0.4708394941745464</v>
      </c>
      <c r="K18" s="31">
        <f t="shared" si="10"/>
        <v>3858.640877517571</v>
      </c>
      <c r="L18" s="33">
        <f t="shared" si="11"/>
        <v>0.11986758586695068</v>
      </c>
      <c r="M18" s="32">
        <f t="shared" si="12"/>
        <v>1.0046633838226491</v>
      </c>
      <c r="N18" s="33">
        <f t="shared" si="13"/>
        <v>0.46633838226490809</v>
      </c>
      <c r="O18" s="40">
        <f t="shared" si="14"/>
        <v>2.3199999999999998</v>
      </c>
      <c r="P18" s="25">
        <v>3757.292391</v>
      </c>
      <c r="Q18" s="25">
        <v>0</v>
      </c>
      <c r="R18" s="26">
        <f t="shared" si="3"/>
        <v>106.66006299999999</v>
      </c>
      <c r="S18" s="26">
        <f t="shared" si="4"/>
        <v>3757.292391</v>
      </c>
      <c r="T18" s="10">
        <f t="shared" si="15"/>
        <v>4.039978362218033E-2</v>
      </c>
      <c r="U18" s="9">
        <f t="shared" si="16"/>
        <v>1.0062039564977765</v>
      </c>
      <c r="V18" s="10">
        <f t="shared" si="17"/>
        <v>0.62039564977764972</v>
      </c>
      <c r="W18" s="31">
        <f t="shared" si="18"/>
        <v>3863.9524539999998</v>
      </c>
      <c r="X18" s="33">
        <f t="shared" si="19"/>
        <v>3.9284154926177983E-2</v>
      </c>
      <c r="Y18" s="32">
        <f t="shared" si="20"/>
        <v>1.0060463439300178</v>
      </c>
      <c r="Z18" s="33">
        <f t="shared" si="21"/>
        <v>0.60463439300177946</v>
      </c>
      <c r="AA18" s="8">
        <v>5.15</v>
      </c>
      <c r="AB18" s="11">
        <f t="shared" si="5"/>
        <v>1.0029936217343229</v>
      </c>
      <c r="AC18" s="12">
        <f t="shared" si="22"/>
        <v>1.9929650834193957E-2</v>
      </c>
      <c r="AD18" s="11">
        <f t="shared" si="23"/>
        <v>1.0029936217343229</v>
      </c>
      <c r="AE18" s="12">
        <f t="shared" si="24"/>
        <v>0.29936217343229377</v>
      </c>
      <c r="AF18" s="25">
        <v>3623.7464629999999</v>
      </c>
      <c r="AG18" s="25">
        <v>0.66</v>
      </c>
      <c r="AH18" s="12">
        <f t="shared" si="0"/>
        <v>8.2139158364710863</v>
      </c>
      <c r="AI18" s="12">
        <f t="shared" si="25"/>
        <v>3.1330215862768185E-2</v>
      </c>
      <c r="AJ18" s="12">
        <f t="shared" si="26"/>
        <v>1.0048314458802274</v>
      </c>
      <c r="AK18" s="12">
        <f t="shared" si="27"/>
        <v>0.48314458802274363</v>
      </c>
      <c r="AR18" s="48" t="s">
        <v>41</v>
      </c>
      <c r="AX18" s="48" t="s">
        <v>41</v>
      </c>
    </row>
    <row r="19" spans="1:50" x14ac:dyDescent="0.3">
      <c r="A19">
        <f t="shared" si="6"/>
        <v>17</v>
      </c>
      <c r="B19" s="7">
        <v>44445</v>
      </c>
      <c r="C19" s="40">
        <v>2.36</v>
      </c>
      <c r="D19" s="25">
        <v>3757.458216</v>
      </c>
      <c r="E19" s="25">
        <v>0</v>
      </c>
      <c r="F19" s="26">
        <f t="shared" si="1"/>
        <v>106.97936288278103</v>
      </c>
      <c r="G19" s="26">
        <f t="shared" si="2"/>
        <v>3757.458216</v>
      </c>
      <c r="H19" s="10">
        <f t="shared" si="7"/>
        <v>0.15394118480054342</v>
      </c>
      <c r="I19" s="9">
        <f t="shared" si="8"/>
        <v>1.0062550549487093</v>
      </c>
      <c r="J19" s="10">
        <f t="shared" si="9"/>
        <v>0.62550549487092599</v>
      </c>
      <c r="K19" s="31">
        <f t="shared" si="10"/>
        <v>3864.4375788827811</v>
      </c>
      <c r="L19" s="33">
        <f t="shared" si="11"/>
        <v>0.15022650589187059</v>
      </c>
      <c r="M19" s="32">
        <f t="shared" si="12"/>
        <v>1.0061726545201408</v>
      </c>
      <c r="N19" s="33">
        <f t="shared" si="13"/>
        <v>0.61726545201408189</v>
      </c>
      <c r="O19" s="40">
        <f t="shared" si="14"/>
        <v>2.3199999999999998</v>
      </c>
      <c r="P19" s="25">
        <v>3758.8139219999998</v>
      </c>
      <c r="Q19" s="25">
        <v>0</v>
      </c>
      <c r="R19" s="26">
        <f t="shared" si="3"/>
        <v>106.66006299999999</v>
      </c>
      <c r="S19" s="26">
        <f t="shared" si="4"/>
        <v>3758.8139219999998</v>
      </c>
      <c r="T19" s="10">
        <f t="shared" si="15"/>
        <v>4.0495411100938128E-2</v>
      </c>
      <c r="U19" s="9">
        <f t="shared" si="16"/>
        <v>1.0066114229264742</v>
      </c>
      <c r="V19" s="10">
        <f t="shared" si="17"/>
        <v>0.66114229264742086</v>
      </c>
      <c r="W19" s="31">
        <f t="shared" si="18"/>
        <v>3865.4739849999996</v>
      </c>
      <c r="X19" s="33">
        <f t="shared" si="19"/>
        <v>3.9377580809119017E-2</v>
      </c>
      <c r="Y19" s="32">
        <f t="shared" si="20"/>
        <v>1.0064425006420761</v>
      </c>
      <c r="Z19" s="33">
        <f t="shared" si="21"/>
        <v>0.64425006420760766</v>
      </c>
      <c r="AA19" s="8">
        <v>5.15</v>
      </c>
      <c r="AB19" s="11">
        <f t="shared" si="5"/>
        <v>1.0031935148610238</v>
      </c>
      <c r="AC19" s="12">
        <f t="shared" si="22"/>
        <v>1.9929650834193957E-2</v>
      </c>
      <c r="AD19" s="11">
        <f t="shared" si="23"/>
        <v>1.0031935148610238</v>
      </c>
      <c r="AE19" s="12">
        <f t="shared" si="24"/>
        <v>0.31935148610238162</v>
      </c>
      <c r="AF19" s="25">
        <v>3624.8817899999999</v>
      </c>
      <c r="AG19" s="25">
        <v>0.66</v>
      </c>
      <c r="AH19" s="12">
        <f t="shared" si="0"/>
        <v>8.2139158364710863</v>
      </c>
      <c r="AI19" s="12">
        <f t="shared" si="25"/>
        <v>3.1330199603973874E-2</v>
      </c>
      <c r="AJ19" s="12">
        <f t="shared" si="26"/>
        <v>1.0051462615779052</v>
      </c>
      <c r="AK19" s="12">
        <f t="shared" si="27"/>
        <v>0.5146261577905209</v>
      </c>
      <c r="AN19" s="20" t="s">
        <v>18</v>
      </c>
      <c r="AO19" s="10">
        <f>+VLOOKUP(AO4,B2:AE255,2,FALSE)</f>
        <v>2.3199999999999998</v>
      </c>
      <c r="AR19" s="49">
        <f>+(((1+AO19/100)*(1+AO8/100))-1)*100</f>
        <v>12.671932709360888</v>
      </c>
      <c r="AT19" s="20" t="s">
        <v>18</v>
      </c>
      <c r="AU19" s="10">
        <f>+VLOOKUP(AU4,B2:AE255,14,FALSE)</f>
        <v>2.3199999999999998</v>
      </c>
      <c r="AX19" s="49">
        <f>+(((1+AU19/100)*(1+AU8/100))-1)*100</f>
        <v>12.671932709360888</v>
      </c>
    </row>
    <row r="20" spans="1:50" x14ac:dyDescent="0.3">
      <c r="A20">
        <f t="shared" si="6"/>
        <v>18</v>
      </c>
      <c r="B20" s="7">
        <v>44447</v>
      </c>
      <c r="C20" s="40">
        <v>2.3117999999999999</v>
      </c>
      <c r="D20" s="25">
        <v>3760.60799</v>
      </c>
      <c r="E20" s="25">
        <v>0</v>
      </c>
      <c r="F20" s="26">
        <f t="shared" si="1"/>
        <v>107.00068349626821</v>
      </c>
      <c r="G20" s="26">
        <f t="shared" si="2"/>
        <v>3760.60799</v>
      </c>
      <c r="H20" s="10">
        <f t="shared" si="7"/>
        <v>8.3827252864376867E-2</v>
      </c>
      <c r="I20" s="9">
        <f t="shared" si="8"/>
        <v>1.0070985709180817</v>
      </c>
      <c r="J20" s="10">
        <f t="shared" si="9"/>
        <v>0.7098570918081748</v>
      </c>
      <c r="K20" s="31">
        <f t="shared" si="10"/>
        <v>3867.6086734962682</v>
      </c>
      <c r="L20" s="33">
        <f t="shared" si="11"/>
        <v>8.2058373275728513E-2</v>
      </c>
      <c r="M20" s="32">
        <f t="shared" si="12"/>
        <v>1.0069983034327852</v>
      </c>
      <c r="N20" s="33">
        <f t="shared" si="13"/>
        <v>0.69983034327851801</v>
      </c>
      <c r="O20" s="40">
        <f t="shared" si="14"/>
        <v>2.3199999999999998</v>
      </c>
      <c r="P20" s="25">
        <v>3760.3324130000001</v>
      </c>
      <c r="Q20" s="25">
        <v>0</v>
      </c>
      <c r="R20" s="26">
        <f t="shared" si="3"/>
        <v>106.66006299999999</v>
      </c>
      <c r="S20" s="26">
        <f t="shared" si="4"/>
        <v>3760.3324130000001</v>
      </c>
      <c r="T20" s="10">
        <f t="shared" si="15"/>
        <v>4.0398142379771684E-2</v>
      </c>
      <c r="U20" s="9">
        <f t="shared" si="16"/>
        <v>1.007018075242319</v>
      </c>
      <c r="V20" s="10">
        <f t="shared" si="17"/>
        <v>0.70180752423190107</v>
      </c>
      <c r="W20" s="31">
        <f t="shared" si="18"/>
        <v>3866.9924759999999</v>
      </c>
      <c r="X20" s="33">
        <f t="shared" si="19"/>
        <v>3.9283436026038565E-2</v>
      </c>
      <c r="Y20" s="32">
        <f t="shared" si="20"/>
        <v>1.0068378658379546</v>
      </c>
      <c r="Z20" s="33">
        <f t="shared" si="21"/>
        <v>0.68378658379546486</v>
      </c>
      <c r="AA20" s="8">
        <v>5.15</v>
      </c>
      <c r="AB20" s="11">
        <f t="shared" si="5"/>
        <v>1.0033934478257269</v>
      </c>
      <c r="AC20" s="12">
        <f t="shared" si="22"/>
        <v>1.9929650834193957E-2</v>
      </c>
      <c r="AD20" s="11">
        <f t="shared" si="23"/>
        <v>1.0033934478257269</v>
      </c>
      <c r="AE20" s="12">
        <f t="shared" si="24"/>
        <v>0.33934478257269252</v>
      </c>
      <c r="AF20" s="25">
        <v>3626.0174740000002</v>
      </c>
      <c r="AG20" s="25">
        <v>0.66</v>
      </c>
      <c r="AH20" s="12">
        <f t="shared" si="0"/>
        <v>8.2139158364710863</v>
      </c>
      <c r="AI20" s="12">
        <f t="shared" si="25"/>
        <v>3.1330235461290989E-2</v>
      </c>
      <c r="AJ20" s="12">
        <f t="shared" si="26"/>
        <v>1.0054611762683878</v>
      </c>
      <c r="AK20" s="12">
        <f t="shared" si="27"/>
        <v>0.5461176268387824</v>
      </c>
      <c r="AN20" s="20" t="s">
        <v>19</v>
      </c>
      <c r="AO20" s="10">
        <f>+VLOOKUP(AO5,B2:AE255,2,FALSE)</f>
        <v>23.422799999999999</v>
      </c>
      <c r="AT20" s="20" t="s">
        <v>19</v>
      </c>
      <c r="AU20" s="10">
        <f>+VLOOKUP(AU5,B3:AE256,14,FALSE)</f>
        <v>2.3199999999999998</v>
      </c>
    </row>
    <row r="21" spans="1:50" x14ac:dyDescent="0.3">
      <c r="A21">
        <f t="shared" si="6"/>
        <v>19</v>
      </c>
      <c r="B21" s="7">
        <v>44448</v>
      </c>
      <c r="C21" s="40">
        <v>2.6353</v>
      </c>
      <c r="D21" s="25">
        <v>3757.6156959999998</v>
      </c>
      <c r="E21" s="25">
        <v>0</v>
      </c>
      <c r="F21" s="26">
        <f t="shared" si="1"/>
        <v>107.02200835887922</v>
      </c>
      <c r="G21" s="26">
        <f t="shared" si="2"/>
        <v>3757.6156959999998</v>
      </c>
      <c r="H21" s="10">
        <f t="shared" si="7"/>
        <v>-7.9569420901015597E-2</v>
      </c>
      <c r="I21" s="9">
        <f t="shared" si="8"/>
        <v>1.0062972284172997</v>
      </c>
      <c r="J21" s="10">
        <f t="shared" si="9"/>
        <v>0.62972284172997384</v>
      </c>
      <c r="K21" s="31">
        <f t="shared" si="10"/>
        <v>3864.6377043588791</v>
      </c>
      <c r="L21" s="33">
        <f t="shared" si="11"/>
        <v>-7.6816694453818446E-2</v>
      </c>
      <c r="M21" s="32">
        <f t="shared" si="12"/>
        <v>1.006224760622882</v>
      </c>
      <c r="N21" s="33">
        <f t="shared" si="13"/>
        <v>0.62247606228820196</v>
      </c>
      <c r="O21" s="40">
        <f t="shared" si="14"/>
        <v>2.3199999999999998</v>
      </c>
      <c r="P21" s="25">
        <v>3768.2067000000002</v>
      </c>
      <c r="Q21" s="25">
        <v>0</v>
      </c>
      <c r="R21" s="26">
        <f t="shared" si="3"/>
        <v>106.66006299999999</v>
      </c>
      <c r="S21" s="26">
        <f t="shared" si="4"/>
        <v>3768.2067000000002</v>
      </c>
      <c r="T21" s="10">
        <f t="shared" si="15"/>
        <v>0.20940401366584815</v>
      </c>
      <c r="U21" s="9">
        <f t="shared" si="16"/>
        <v>1.009126811510217</v>
      </c>
      <c r="V21" s="10">
        <f t="shared" si="17"/>
        <v>0.91268115102169922</v>
      </c>
      <c r="W21" s="31">
        <f t="shared" si="18"/>
        <v>3874.866763</v>
      </c>
      <c r="X21" s="33">
        <f t="shared" si="19"/>
        <v>0.20362819552588451</v>
      </c>
      <c r="Y21" s="32">
        <f t="shared" si="20"/>
        <v>1.0088880716160318</v>
      </c>
      <c r="Z21" s="33">
        <f t="shared" si="21"/>
        <v>0.88880716160317785</v>
      </c>
      <c r="AA21" s="8">
        <v>5.15</v>
      </c>
      <c r="AB21" s="11">
        <f t="shared" si="5"/>
        <v>1.0035934206363717</v>
      </c>
      <c r="AC21" s="12">
        <f t="shared" si="22"/>
        <v>1.9929650834193957E-2</v>
      </c>
      <c r="AD21" s="11">
        <f t="shared" si="23"/>
        <v>1.0035934206363717</v>
      </c>
      <c r="AE21" s="12">
        <f t="shared" si="24"/>
        <v>0.35934206363716914</v>
      </c>
      <c r="AF21" s="25">
        <v>3633.2776680000002</v>
      </c>
      <c r="AG21" s="25">
        <v>0.87</v>
      </c>
      <c r="AH21" s="12">
        <f t="shared" si="0"/>
        <v>10.95432863817809</v>
      </c>
      <c r="AI21" s="12">
        <f t="shared" si="25"/>
        <v>0.20022501413903271</v>
      </c>
      <c r="AJ21" s="12">
        <f t="shared" si="26"/>
        <v>1.0074743610507337</v>
      </c>
      <c r="AK21" s="12">
        <f t="shared" si="27"/>
        <v>0.74743610507337355</v>
      </c>
      <c r="AN21" s="22" t="s">
        <v>22</v>
      </c>
      <c r="AO21" s="10">
        <f>+AO20-AO19</f>
        <v>21.102799999999998</v>
      </c>
      <c r="AT21" s="22" t="s">
        <v>22</v>
      </c>
      <c r="AU21" s="10">
        <f>+AU20-AU19</f>
        <v>0</v>
      </c>
    </row>
    <row r="22" spans="1:50" x14ac:dyDescent="0.3">
      <c r="A22">
        <f t="shared" si="6"/>
        <v>20</v>
      </c>
      <c r="B22" s="7">
        <v>44449</v>
      </c>
      <c r="C22" s="40">
        <v>2.5802</v>
      </c>
      <c r="D22" s="25">
        <v>3761.3941049999999</v>
      </c>
      <c r="E22" s="25">
        <v>0</v>
      </c>
      <c r="F22" s="26">
        <f t="shared" si="1"/>
        <v>107.04333747146089</v>
      </c>
      <c r="G22" s="26">
        <f t="shared" si="2"/>
        <v>3761.3941049999999</v>
      </c>
      <c r="H22" s="10">
        <f t="shared" si="7"/>
        <v>0.10055336430552231</v>
      </c>
      <c r="I22" s="9">
        <f t="shared" si="8"/>
        <v>1.0073090941353866</v>
      </c>
      <c r="J22" s="10">
        <f t="shared" si="9"/>
        <v>0.73090941353866068</v>
      </c>
      <c r="K22" s="31">
        <f t="shared" si="10"/>
        <v>3868.4374424714606</v>
      </c>
      <c r="L22" s="33">
        <f t="shared" si="11"/>
        <v>9.8320681089858475E-2</v>
      </c>
      <c r="M22" s="32">
        <f t="shared" si="12"/>
        <v>1.0072140876608213</v>
      </c>
      <c r="N22" s="33">
        <f t="shared" si="13"/>
        <v>0.72140876608213222</v>
      </c>
      <c r="O22" s="40">
        <f t="shared" si="14"/>
        <v>2.3199999999999998</v>
      </c>
      <c r="P22" s="25">
        <v>3770.1030300000002</v>
      </c>
      <c r="Q22" s="25">
        <v>0</v>
      </c>
      <c r="R22" s="26">
        <f t="shared" si="3"/>
        <v>106.66006299999999</v>
      </c>
      <c r="S22" s="26">
        <f t="shared" si="4"/>
        <v>3770.1030300000002</v>
      </c>
      <c r="T22" s="10">
        <f t="shared" si="15"/>
        <v>5.0324468665685629E-2</v>
      </c>
      <c r="U22" s="9">
        <f t="shared" si="16"/>
        <v>1.0096346492162724</v>
      </c>
      <c r="V22" s="10">
        <f t="shared" si="17"/>
        <v>0.96346492162724395</v>
      </c>
      <c r="W22" s="31">
        <f t="shared" si="18"/>
        <v>3876.763093</v>
      </c>
      <c r="X22" s="33">
        <f t="shared" si="19"/>
        <v>4.8939231100986191E-2</v>
      </c>
      <c r="Y22" s="32">
        <f t="shared" si="20"/>
        <v>1.0093818136809503</v>
      </c>
      <c r="Z22" s="33">
        <f t="shared" si="21"/>
        <v>0.93818136809502573</v>
      </c>
      <c r="AA22" s="8">
        <v>5.15</v>
      </c>
      <c r="AB22" s="11">
        <f t="shared" si="5"/>
        <v>1.0037934333008995</v>
      </c>
      <c r="AC22" s="12">
        <f t="shared" si="22"/>
        <v>1.9929650834193957E-2</v>
      </c>
      <c r="AD22" s="11">
        <f t="shared" si="23"/>
        <v>1.0037934333008995</v>
      </c>
      <c r="AE22" s="12">
        <f t="shared" si="24"/>
        <v>0.37934333008995402</v>
      </c>
      <c r="AF22" s="25">
        <v>3634.7766609999999</v>
      </c>
      <c r="AG22" s="25">
        <v>0.87</v>
      </c>
      <c r="AH22" s="12">
        <f t="shared" si="0"/>
        <v>10.95432863817809</v>
      </c>
      <c r="AI22" s="12">
        <f t="shared" si="25"/>
        <v>4.1257320165821731E-2</v>
      </c>
      <c r="AJ22" s="12">
        <f t="shared" si="26"/>
        <v>1.0078900179734609</v>
      </c>
      <c r="AK22" s="12">
        <f t="shared" si="27"/>
        <v>0.78900179734608944</v>
      </c>
      <c r="AN22" s="20" t="s">
        <v>23</v>
      </c>
      <c r="AO22" s="10">
        <f>MAX(C3:C255)</f>
        <v>26.736899999999999</v>
      </c>
      <c r="AT22" s="20" t="s">
        <v>23</v>
      </c>
      <c r="AU22" s="10">
        <f>MAX(O3:O255)</f>
        <v>2.3199999999999998</v>
      </c>
    </row>
    <row r="23" spans="1:50" x14ac:dyDescent="0.3">
      <c r="A23">
        <f t="shared" si="6"/>
        <v>21</v>
      </c>
      <c r="B23" s="7">
        <v>44452</v>
      </c>
      <c r="C23" s="40">
        <v>2.61</v>
      </c>
      <c r="D23" s="25">
        <v>3762.3350620000001</v>
      </c>
      <c r="E23" s="25">
        <v>0</v>
      </c>
      <c r="F23" s="26">
        <f t="shared" si="1"/>
        <v>107.06467083486022</v>
      </c>
      <c r="G23" s="26">
        <f t="shared" si="2"/>
        <v>3762.3350620000001</v>
      </c>
      <c r="H23" s="10">
        <f t="shared" si="7"/>
        <v>2.5016176814585123E-2</v>
      </c>
      <c r="I23" s="9">
        <f t="shared" si="8"/>
        <v>1.0075610843594449</v>
      </c>
      <c r="J23" s="10">
        <f t="shared" si="9"/>
        <v>0.7561084359444914</v>
      </c>
      <c r="K23" s="31">
        <f t="shared" si="10"/>
        <v>3869.3997328348605</v>
      </c>
      <c r="L23" s="33">
        <f t="shared" si="11"/>
        <v>2.4875427810600037E-2</v>
      </c>
      <c r="M23" s="32">
        <f t="shared" si="12"/>
        <v>1.0074646364740956</v>
      </c>
      <c r="N23" s="33">
        <f t="shared" si="13"/>
        <v>0.74646364740955651</v>
      </c>
      <c r="O23" s="40">
        <f t="shared" si="14"/>
        <v>2.3199999999999998</v>
      </c>
      <c r="P23" s="25">
        <v>3772.0002840000002</v>
      </c>
      <c r="Q23" s="25">
        <v>0</v>
      </c>
      <c r="R23" s="26">
        <f t="shared" si="3"/>
        <v>106.66006299999999</v>
      </c>
      <c r="S23" s="26">
        <f t="shared" si="4"/>
        <v>3772.0002840000002</v>
      </c>
      <c r="T23" s="10">
        <f t="shared" si="15"/>
        <v>5.0323664496776388E-2</v>
      </c>
      <c r="U23" s="9">
        <f t="shared" si="16"/>
        <v>1.0101427343697873</v>
      </c>
      <c r="V23" s="10">
        <f t="shared" si="17"/>
        <v>1.0142734369787298</v>
      </c>
      <c r="W23" s="31">
        <f t="shared" si="18"/>
        <v>3878.660347</v>
      </c>
      <c r="X23" s="33">
        <f t="shared" si="19"/>
        <v>4.8939126649893971E-2</v>
      </c>
      <c r="Y23" s="32">
        <f t="shared" si="20"/>
        <v>1.0098757963251286</v>
      </c>
      <c r="Z23" s="33">
        <f t="shared" si="21"/>
        <v>0.9875796325128583</v>
      </c>
      <c r="AA23" s="8">
        <v>5.15</v>
      </c>
      <c r="AB23" s="11">
        <f t="shared" si="5"/>
        <v>1.003993485827253</v>
      </c>
      <c r="AC23" s="12">
        <f t="shared" si="22"/>
        <v>1.9929650834193957E-2</v>
      </c>
      <c r="AD23" s="11">
        <f t="shared" si="23"/>
        <v>1.003993485827253</v>
      </c>
      <c r="AE23" s="12">
        <f t="shared" si="24"/>
        <v>0.39934858272530072</v>
      </c>
      <c r="AF23" s="25">
        <v>3636.2762729999999</v>
      </c>
      <c r="AG23" s="25">
        <v>0.87</v>
      </c>
      <c r="AH23" s="12">
        <f t="shared" si="0"/>
        <v>10.95432863817809</v>
      </c>
      <c r="AI23" s="12">
        <f t="shared" si="25"/>
        <v>4.1257335453104282E-2</v>
      </c>
      <c r="AJ23" s="12">
        <f t="shared" si="26"/>
        <v>1.0083058465391745</v>
      </c>
      <c r="AK23" s="12">
        <f t="shared" si="27"/>
        <v>0.8305846539174544</v>
      </c>
      <c r="AN23" s="24" t="s">
        <v>1</v>
      </c>
      <c r="AO23" s="23">
        <f>INDEX($B$2:$AE$255,MATCH(AO22,C2:C255,0),MATCH("Data",$B$2:$AE$2,0))</f>
        <v>44761</v>
      </c>
      <c r="AT23" s="24" t="s">
        <v>1</v>
      </c>
      <c r="AU23" s="23"/>
    </row>
    <row r="24" spans="1:50" x14ac:dyDescent="0.3">
      <c r="A24">
        <f t="shared" si="6"/>
        <v>22</v>
      </c>
      <c r="B24" s="7">
        <v>44453</v>
      </c>
      <c r="C24" s="40">
        <v>2.3403999999999998</v>
      </c>
      <c r="D24" s="25">
        <v>3773.2218349999998</v>
      </c>
      <c r="E24" s="25">
        <v>0</v>
      </c>
      <c r="F24" s="26">
        <f t="shared" si="1"/>
        <v>107.08600844992439</v>
      </c>
      <c r="G24" s="26">
        <f t="shared" si="2"/>
        <v>3773.2218349999998</v>
      </c>
      <c r="H24" s="10">
        <f t="shared" si="7"/>
        <v>0.28936213337182881</v>
      </c>
      <c r="I24" s="9">
        <f t="shared" si="8"/>
        <v>1.0104765846081718</v>
      </c>
      <c r="J24" s="10">
        <f t="shared" si="9"/>
        <v>1.0476584608171802</v>
      </c>
      <c r="K24" s="31">
        <f t="shared" si="10"/>
        <v>3880.3078434499243</v>
      </c>
      <c r="L24" s="33">
        <f t="shared" si="11"/>
        <v>0.28190704936736921</v>
      </c>
      <c r="M24" s="32">
        <f t="shared" si="12"/>
        <v>1.0103047503041993</v>
      </c>
      <c r="N24" s="33">
        <f t="shared" si="13"/>
        <v>1.0304750304199306</v>
      </c>
      <c r="O24" s="40">
        <f t="shared" si="14"/>
        <v>2.3199999999999998</v>
      </c>
      <c r="P24" s="25">
        <v>3773.9020989999999</v>
      </c>
      <c r="Q24" s="25">
        <v>0</v>
      </c>
      <c r="R24" s="26">
        <f t="shared" si="3"/>
        <v>106.66006299999999</v>
      </c>
      <c r="S24" s="26">
        <f t="shared" si="4"/>
        <v>3773.9020989999999</v>
      </c>
      <c r="T24" s="10">
        <f t="shared" si="15"/>
        <v>5.0419269798762656E-2</v>
      </c>
      <c r="U24" s="9">
        <f t="shared" si="16"/>
        <v>1.0106520409603819</v>
      </c>
      <c r="V24" s="10">
        <f t="shared" si="17"/>
        <v>1.0652040960381859</v>
      </c>
      <c r="W24" s="31">
        <f t="shared" si="18"/>
        <v>3880.5621619999997</v>
      </c>
      <c r="X24" s="33">
        <f t="shared" si="19"/>
        <v>4.9032780131685882E-2</v>
      </c>
      <c r="Y24" s="32">
        <f t="shared" si="20"/>
        <v>1.0103709665039438</v>
      </c>
      <c r="Z24" s="33">
        <f t="shared" si="21"/>
        <v>1.0370966503943757</v>
      </c>
      <c r="AA24" s="8">
        <v>5.15</v>
      </c>
      <c r="AB24" s="11">
        <f t="shared" si="5"/>
        <v>1.0041935782233764</v>
      </c>
      <c r="AC24" s="12">
        <f t="shared" si="22"/>
        <v>1.9929650834193957E-2</v>
      </c>
      <c r="AD24" s="11">
        <f t="shared" si="23"/>
        <v>1.0041935782233764</v>
      </c>
      <c r="AE24" s="12">
        <f t="shared" si="24"/>
        <v>0.41935782233764041</v>
      </c>
      <c r="AF24" s="25">
        <v>3637.776503</v>
      </c>
      <c r="AG24" s="25">
        <v>0.87</v>
      </c>
      <c r="AH24" s="12">
        <f t="shared" si="0"/>
        <v>10.95432863817809</v>
      </c>
      <c r="AI24" s="12">
        <f t="shared" si="25"/>
        <v>4.1257316203924255E-2</v>
      </c>
      <c r="AJ24" s="12">
        <f t="shared" si="26"/>
        <v>1.0087218464705838</v>
      </c>
      <c r="AK24" s="12">
        <f t="shared" si="27"/>
        <v>0.87218464705838272</v>
      </c>
      <c r="AN24" s="20" t="s">
        <v>24</v>
      </c>
      <c r="AO24" s="10">
        <f>MIN(C3:C255)</f>
        <v>2.2562000000000002</v>
      </c>
      <c r="AT24" s="20" t="s">
        <v>24</v>
      </c>
      <c r="AU24" s="10">
        <f>MIN(O2:O255)</f>
        <v>2.3199999999999998</v>
      </c>
    </row>
    <row r="25" spans="1:50" x14ac:dyDescent="0.3">
      <c r="A25">
        <f t="shared" si="6"/>
        <v>23</v>
      </c>
      <c r="B25" s="7">
        <v>44454</v>
      </c>
      <c r="C25" s="40">
        <v>2.2799999999999998</v>
      </c>
      <c r="D25" s="25">
        <v>3777.129539</v>
      </c>
      <c r="E25" s="25">
        <v>0</v>
      </c>
      <c r="F25" s="26">
        <f t="shared" si="1"/>
        <v>107.10735031750073</v>
      </c>
      <c r="G25" s="26">
        <f t="shared" si="2"/>
        <v>3777.129539</v>
      </c>
      <c r="H25" s="10">
        <f t="shared" si="7"/>
        <v>0.10356412028980078</v>
      </c>
      <c r="I25" s="9">
        <f t="shared" si="8"/>
        <v>1.0115230757937557</v>
      </c>
      <c r="J25" s="10">
        <f t="shared" si="9"/>
        <v>1.1523075793755666</v>
      </c>
      <c r="K25" s="31">
        <f t="shared" si="10"/>
        <v>3884.2368893175008</v>
      </c>
      <c r="L25" s="33">
        <f t="shared" si="11"/>
        <v>0.10125603498725155</v>
      </c>
      <c r="M25" s="32">
        <f t="shared" si="12"/>
        <v>1.0113277448356452</v>
      </c>
      <c r="N25" s="33">
        <f t="shared" si="13"/>
        <v>1.1327744835645248</v>
      </c>
      <c r="O25" s="40">
        <f t="shared" si="14"/>
        <v>2.3199999999999998</v>
      </c>
      <c r="P25" s="25">
        <v>3775.801203</v>
      </c>
      <c r="Q25" s="25">
        <v>0</v>
      </c>
      <c r="R25" s="26">
        <f t="shared" si="3"/>
        <v>106.66006299999999</v>
      </c>
      <c r="S25" s="26">
        <f t="shared" si="4"/>
        <v>3775.801203</v>
      </c>
      <c r="T25" s="10">
        <f t="shared" si="15"/>
        <v>5.0322026119942187E-2</v>
      </c>
      <c r="U25" s="9">
        <f t="shared" si="16"/>
        <v>1.0111606215444158</v>
      </c>
      <c r="V25" s="10">
        <f t="shared" si="17"/>
        <v>1.1160621544415772</v>
      </c>
      <c r="W25" s="31">
        <f t="shared" si="18"/>
        <v>3882.4612659999998</v>
      </c>
      <c r="X25" s="33">
        <f t="shared" si="19"/>
        <v>4.8938888767113831E-2</v>
      </c>
      <c r="Y25" s="32">
        <f t="shared" si="20"/>
        <v>1.0108654308273763</v>
      </c>
      <c r="Z25" s="33">
        <f t="shared" si="21"/>
        <v>1.0865430827376343</v>
      </c>
      <c r="AA25" s="8">
        <v>5.15</v>
      </c>
      <c r="AB25" s="11">
        <f t="shared" si="5"/>
        <v>1.0043937104972158</v>
      </c>
      <c r="AC25" s="12">
        <f t="shared" si="22"/>
        <v>1.9929650834193957E-2</v>
      </c>
      <c r="AD25" s="11">
        <f t="shared" si="23"/>
        <v>1.0043937104972158</v>
      </c>
      <c r="AE25" s="12">
        <f t="shared" si="24"/>
        <v>0.43937104972158192</v>
      </c>
      <c r="AF25" s="25">
        <v>3639.2773529999999</v>
      </c>
      <c r="AG25" s="25">
        <v>0.87</v>
      </c>
      <c r="AH25" s="12">
        <f t="shared" si="0"/>
        <v>10.95432863817809</v>
      </c>
      <c r="AI25" s="12">
        <f t="shared" si="25"/>
        <v>4.1257344940293095E-2</v>
      </c>
      <c r="AJ25" s="12">
        <f t="shared" si="26"/>
        <v>1.0091380183222702</v>
      </c>
      <c r="AK25" s="12">
        <f t="shared" si="27"/>
        <v>0.9138018322270236</v>
      </c>
      <c r="AN25" s="24" t="s">
        <v>1</v>
      </c>
      <c r="AO25" s="23">
        <f>INDEX(B2:AE255,MATCH(AO24,C2:C255,0),MATCH("Data",B2:AE2,0))</f>
        <v>44463</v>
      </c>
      <c r="AT25" s="24" t="s">
        <v>1</v>
      </c>
      <c r="AU25" s="23"/>
    </row>
    <row r="26" spans="1:50" x14ac:dyDescent="0.3">
      <c r="A26">
        <f t="shared" si="6"/>
        <v>24</v>
      </c>
      <c r="B26" s="7">
        <v>44455</v>
      </c>
      <c r="C26" s="40">
        <v>2.278</v>
      </c>
      <c r="D26" s="25">
        <v>3779.3059939999998</v>
      </c>
      <c r="E26" s="25">
        <v>0</v>
      </c>
      <c r="F26" s="26">
        <f t="shared" si="1"/>
        <v>107.12869643843676</v>
      </c>
      <c r="G26" s="26">
        <f t="shared" si="2"/>
        <v>3779.3059939999998</v>
      </c>
      <c r="H26" s="10">
        <f t="shared" si="7"/>
        <v>5.7621931615714495E-2</v>
      </c>
      <c r="I26" s="9">
        <f t="shared" si="8"/>
        <v>1.0121059349287667</v>
      </c>
      <c r="J26" s="10">
        <f t="shared" si="9"/>
        <v>1.210593492876666</v>
      </c>
      <c r="K26" s="31">
        <f t="shared" si="10"/>
        <v>3886.4346904384365</v>
      </c>
      <c r="L26" s="33">
        <f t="shared" si="11"/>
        <v>5.6582571649532731E-2</v>
      </c>
      <c r="M26" s="32">
        <f t="shared" si="12"/>
        <v>1.0118999800814785</v>
      </c>
      <c r="N26" s="33">
        <f t="shared" si="13"/>
        <v>1.1899980081478523</v>
      </c>
      <c r="O26" s="40">
        <f t="shared" si="14"/>
        <v>2.3199999999999998</v>
      </c>
      <c r="P26" s="25">
        <v>3777.9187780000002</v>
      </c>
      <c r="Q26" s="25">
        <v>0</v>
      </c>
      <c r="R26" s="26">
        <f t="shared" si="3"/>
        <v>106.66006299999999</v>
      </c>
      <c r="S26" s="26">
        <f t="shared" si="4"/>
        <v>3777.9187780000002</v>
      </c>
      <c r="T26" s="10">
        <f t="shared" si="15"/>
        <v>5.6082799018075669E-2</v>
      </c>
      <c r="U26" s="9">
        <f t="shared" si="16"/>
        <v>1.0117277087235466</v>
      </c>
      <c r="V26" s="10">
        <f t="shared" si="17"/>
        <v>1.1727708723546559</v>
      </c>
      <c r="W26" s="31">
        <f t="shared" si="18"/>
        <v>3884.578841</v>
      </c>
      <c r="X26" s="33">
        <f t="shared" si="19"/>
        <v>5.4542076660091254E-2</v>
      </c>
      <c r="Y26" s="32">
        <f t="shared" si="20"/>
        <v>1.0114167778255885</v>
      </c>
      <c r="Z26" s="33">
        <f t="shared" si="21"/>
        <v>1.1416777825588476</v>
      </c>
      <c r="AA26" s="8">
        <v>5.15</v>
      </c>
      <c r="AB26" s="11">
        <f t="shared" si="5"/>
        <v>1.0045938826567185</v>
      </c>
      <c r="AC26" s="12">
        <f t="shared" si="22"/>
        <v>1.9929650834193957E-2</v>
      </c>
      <c r="AD26" s="11">
        <f t="shared" si="23"/>
        <v>1.0045938826567185</v>
      </c>
      <c r="AE26" s="12">
        <f t="shared" si="24"/>
        <v>0.4593882656718451</v>
      </c>
      <c r="AF26" s="25">
        <v>3640.9849749999998</v>
      </c>
      <c r="AG26" s="25">
        <v>0.99</v>
      </c>
      <c r="AH26" s="12">
        <f t="shared" si="0"/>
        <v>12.548695692601797</v>
      </c>
      <c r="AI26" s="12">
        <f t="shared" si="25"/>
        <v>4.69220077055299E-2</v>
      </c>
      <c r="AJ26" s="12">
        <f t="shared" si="26"/>
        <v>1.0096115261409868</v>
      </c>
      <c r="AK26" s="12">
        <f t="shared" si="27"/>
        <v>0.96115261409868147</v>
      </c>
      <c r="AN26" s="22" t="s">
        <v>21</v>
      </c>
      <c r="AO26" s="10">
        <f>+AO22-AO24</f>
        <v>24.480699999999999</v>
      </c>
      <c r="AT26" s="22" t="s">
        <v>21</v>
      </c>
      <c r="AU26" s="10">
        <f>+AU22-AU24</f>
        <v>0</v>
      </c>
    </row>
    <row r="27" spans="1:50" x14ac:dyDescent="0.3">
      <c r="A27">
        <f t="shared" si="6"/>
        <v>25</v>
      </c>
      <c r="B27" s="7">
        <v>44456</v>
      </c>
      <c r="C27" s="40">
        <v>2.2799999999999998</v>
      </c>
      <c r="D27" s="25">
        <v>3781.3525239999999</v>
      </c>
      <c r="E27" s="25">
        <v>0</v>
      </c>
      <c r="F27" s="26">
        <f t="shared" si="1"/>
        <v>107.15004681358016</v>
      </c>
      <c r="G27" s="26">
        <f t="shared" si="2"/>
        <v>3781.3525239999999</v>
      </c>
      <c r="H27" s="10">
        <f t="shared" si="7"/>
        <v>5.4150947376285785E-2</v>
      </c>
      <c r="I27" s="9">
        <f t="shared" si="8"/>
        <v>1.0126539998809823</v>
      </c>
      <c r="J27" s="10">
        <f t="shared" si="9"/>
        <v>1.2653999880982258</v>
      </c>
      <c r="K27" s="31">
        <f t="shared" si="10"/>
        <v>3888.50257081358</v>
      </c>
      <c r="L27" s="33">
        <f t="shared" si="11"/>
        <v>5.3207645048836127E-2</v>
      </c>
      <c r="M27" s="32">
        <f t="shared" si="12"/>
        <v>1.0124383882311294</v>
      </c>
      <c r="N27" s="33">
        <f t="shared" si="13"/>
        <v>1.2438388231129416</v>
      </c>
      <c r="O27" s="40">
        <f t="shared" si="14"/>
        <v>2.3199999999999998</v>
      </c>
      <c r="P27" s="25">
        <v>3780.0338689999999</v>
      </c>
      <c r="Q27" s="25">
        <v>0</v>
      </c>
      <c r="R27" s="26">
        <f t="shared" si="3"/>
        <v>106.66006299999999</v>
      </c>
      <c r="S27" s="26">
        <f t="shared" si="4"/>
        <v>3780.0338689999999</v>
      </c>
      <c r="T27" s="10">
        <f t="shared" si="15"/>
        <v>5.5985613357178998E-2</v>
      </c>
      <c r="U27" s="9">
        <f t="shared" si="16"/>
        <v>1.0122941306867799</v>
      </c>
      <c r="V27" s="10">
        <f t="shared" si="17"/>
        <v>1.2294130686779869</v>
      </c>
      <c r="W27" s="31">
        <f t="shared" si="18"/>
        <v>3886.6939319999997</v>
      </c>
      <c r="X27" s="33">
        <f t="shared" si="19"/>
        <v>5.4448399339346309E-2</v>
      </c>
      <c r="Y27" s="32">
        <f t="shared" si="20"/>
        <v>1.011967478071764</v>
      </c>
      <c r="Z27" s="33">
        <f t="shared" si="21"/>
        <v>1.1967478071764015</v>
      </c>
      <c r="AA27" s="8">
        <v>5.15</v>
      </c>
      <c r="AB27" s="11">
        <f t="shared" si="5"/>
        <v>1.0047940947098335</v>
      </c>
      <c r="AC27" s="12">
        <f t="shared" si="22"/>
        <v>1.9929650834193957E-2</v>
      </c>
      <c r="AD27" s="11">
        <f t="shared" si="23"/>
        <v>1.0047940947098335</v>
      </c>
      <c r="AE27" s="12">
        <f t="shared" si="24"/>
        <v>0.47940947098334963</v>
      </c>
      <c r="AF27" s="25">
        <v>3642.6934000000001</v>
      </c>
      <c r="AG27" s="25">
        <v>0.99</v>
      </c>
      <c r="AH27" s="12">
        <f t="shared" si="0"/>
        <v>12.548695692601797</v>
      </c>
      <c r="AI27" s="12">
        <f t="shared" si="25"/>
        <v>4.6922055754983205E-2</v>
      </c>
      <c r="AJ27" s="12">
        <f t="shared" si="26"/>
        <v>1.0100852566241914</v>
      </c>
      <c r="AK27" s="12">
        <f t="shared" si="27"/>
        <v>1.0085256624191352</v>
      </c>
      <c r="AN27" s="20" t="s">
        <v>20</v>
      </c>
      <c r="AO27" s="10">
        <f>AVERAGE(C3:C255)</f>
        <v>7.8605280632411079</v>
      </c>
      <c r="AT27" s="20" t="s">
        <v>20</v>
      </c>
      <c r="AU27" s="10">
        <f>AVERAGE(O3:O255)</f>
        <v>2.3200000000000016</v>
      </c>
    </row>
    <row r="28" spans="1:50" x14ac:dyDescent="0.3">
      <c r="A28">
        <f t="shared" si="6"/>
        <v>26</v>
      </c>
      <c r="B28" s="7">
        <v>44459</v>
      </c>
      <c r="C28" s="40">
        <v>2.2999999999999998</v>
      </c>
      <c r="D28" s="25">
        <v>3782.8061029999999</v>
      </c>
      <c r="E28" s="25">
        <v>0</v>
      </c>
      <c r="F28" s="26">
        <f t="shared" si="1"/>
        <v>107.17140144377878</v>
      </c>
      <c r="G28" s="26">
        <f t="shared" si="2"/>
        <v>3782.8061029999999</v>
      </c>
      <c r="H28" s="10">
        <f t="shared" si="7"/>
        <v>3.8440716404353203E-2</v>
      </c>
      <c r="I28" s="9">
        <f t="shared" si="8"/>
        <v>1.0130432713332338</v>
      </c>
      <c r="J28" s="10">
        <f t="shared" si="9"/>
        <v>1.3043271333233797</v>
      </c>
      <c r="K28" s="31">
        <f t="shared" si="10"/>
        <v>3889.9775044437788</v>
      </c>
      <c r="L28" s="33">
        <f t="shared" si="11"/>
        <v>3.7930632765159622E-2</v>
      </c>
      <c r="M28" s="32">
        <f t="shared" si="12"/>
        <v>1.0128224125181429</v>
      </c>
      <c r="N28" s="33">
        <f t="shared" si="13"/>
        <v>1.2822412518142867</v>
      </c>
      <c r="O28" s="40">
        <f t="shared" si="14"/>
        <v>2.3199999999999998</v>
      </c>
      <c r="P28" s="25">
        <v>3782.1501109999999</v>
      </c>
      <c r="Q28" s="25">
        <v>0</v>
      </c>
      <c r="R28" s="26">
        <f t="shared" si="3"/>
        <v>106.66006299999999</v>
      </c>
      <c r="S28" s="26">
        <f t="shared" si="4"/>
        <v>3782.1501109999999</v>
      </c>
      <c r="T28" s="10">
        <f t="shared" si="15"/>
        <v>5.598473646903912E-2</v>
      </c>
      <c r="U28" s="9">
        <f t="shared" si="16"/>
        <v>1.0128608608881364</v>
      </c>
      <c r="V28" s="10">
        <f t="shared" si="17"/>
        <v>1.2860860888136427</v>
      </c>
      <c r="W28" s="31">
        <f t="shared" si="18"/>
        <v>3888.8101739999997</v>
      </c>
      <c r="X28" s="33">
        <f t="shared" si="19"/>
        <v>5.4448383048044668E-2</v>
      </c>
      <c r="Y28" s="32">
        <f t="shared" si="20"/>
        <v>1.0125184780005461</v>
      </c>
      <c r="Z28" s="33">
        <f t="shared" si="21"/>
        <v>1.2518478000546063</v>
      </c>
      <c r="AA28" s="8">
        <v>5.15</v>
      </c>
      <c r="AB28" s="11">
        <f t="shared" si="5"/>
        <v>1.0049943466645117</v>
      </c>
      <c r="AC28" s="12">
        <f t="shared" si="22"/>
        <v>1.9929650834193957E-2</v>
      </c>
      <c r="AD28" s="11">
        <f t="shared" si="23"/>
        <v>1.0049943466645117</v>
      </c>
      <c r="AE28" s="12">
        <f t="shared" si="24"/>
        <v>0.49943466645117063</v>
      </c>
      <c r="AF28" s="25">
        <v>3644.4026250000002</v>
      </c>
      <c r="AG28" s="25">
        <v>0.99</v>
      </c>
      <c r="AH28" s="12">
        <f t="shared" si="0"/>
        <v>12.548695692601797</v>
      </c>
      <c r="AI28" s="12">
        <f t="shared" si="25"/>
        <v>4.6922011059180591E-2</v>
      </c>
      <c r="AJ28" s="12">
        <f t="shared" si="26"/>
        <v>1.0105592089400117</v>
      </c>
      <c r="AK28" s="12">
        <f t="shared" si="27"/>
        <v>1.0559208940011722</v>
      </c>
    </row>
    <row r="29" spans="1:50" x14ac:dyDescent="0.3">
      <c r="A29">
        <f t="shared" si="6"/>
        <v>27</v>
      </c>
      <c r="B29" s="7">
        <v>44460</v>
      </c>
      <c r="C29" s="40">
        <v>2.3157000000000001</v>
      </c>
      <c r="D29" s="25">
        <v>3784.409705</v>
      </c>
      <c r="E29" s="25">
        <v>0</v>
      </c>
      <c r="F29" s="26">
        <f t="shared" si="1"/>
        <v>107.19276032988063</v>
      </c>
      <c r="G29" s="26">
        <f t="shared" si="2"/>
        <v>3784.409705</v>
      </c>
      <c r="H29" s="10">
        <f t="shared" si="7"/>
        <v>4.2391863509161354E-2</v>
      </c>
      <c r="I29" s="9">
        <f t="shared" si="8"/>
        <v>1.0134727192541062</v>
      </c>
      <c r="J29" s="10">
        <f t="shared" si="9"/>
        <v>1.3472719254106202</v>
      </c>
      <c r="K29" s="31">
        <f t="shared" si="10"/>
        <v>3891.6024653298805</v>
      </c>
      <c r="L29" s="33">
        <f t="shared" si="11"/>
        <v>4.1773014991619561E-2</v>
      </c>
      <c r="M29" s="32">
        <f t="shared" si="12"/>
        <v>1.0132454989763626</v>
      </c>
      <c r="N29" s="33">
        <f t="shared" si="13"/>
        <v>1.3245498976362624</v>
      </c>
      <c r="O29" s="40">
        <f t="shared" si="14"/>
        <v>2.3199999999999998</v>
      </c>
      <c r="P29" s="25">
        <v>3784.2711530000001</v>
      </c>
      <c r="Q29" s="25">
        <v>0</v>
      </c>
      <c r="R29" s="26">
        <f t="shared" si="3"/>
        <v>106.66006299999999</v>
      </c>
      <c r="S29" s="26">
        <f t="shared" si="4"/>
        <v>3784.2711530000001</v>
      </c>
      <c r="T29" s="10">
        <f t="shared" si="15"/>
        <v>5.6080323037188684E-2</v>
      </c>
      <c r="U29" s="9">
        <f t="shared" si="16"/>
        <v>1.0134288765308397</v>
      </c>
      <c r="V29" s="10">
        <f t="shared" si="17"/>
        <v>1.3428876530839684</v>
      </c>
      <c r="W29" s="31">
        <f t="shared" si="18"/>
        <v>3890.9312159999999</v>
      </c>
      <c r="X29" s="33">
        <f t="shared" si="19"/>
        <v>5.4542183986794335E-2</v>
      </c>
      <c r="Y29" s="32">
        <f t="shared" si="20"/>
        <v>1.0130707276917175</v>
      </c>
      <c r="Z29" s="33">
        <f t="shared" si="21"/>
        <v>1.3070727691717465</v>
      </c>
      <c r="AA29" s="8">
        <v>5.15</v>
      </c>
      <c r="AB29" s="11">
        <f t="shared" si="5"/>
        <v>1.0051946385287054</v>
      </c>
      <c r="AC29" s="12">
        <f t="shared" si="22"/>
        <v>1.9929650834193957E-2</v>
      </c>
      <c r="AD29" s="11">
        <f t="shared" si="23"/>
        <v>1.0051946385287054</v>
      </c>
      <c r="AE29" s="12">
        <f t="shared" si="24"/>
        <v>0.51946385287053864</v>
      </c>
      <c r="AF29" s="25">
        <v>3646.1126530000001</v>
      </c>
      <c r="AG29" s="25">
        <v>0.99</v>
      </c>
      <c r="AH29" s="12">
        <f t="shared" si="0"/>
        <v>12.548695692601797</v>
      </c>
      <c r="AI29" s="12">
        <f t="shared" si="25"/>
        <v>4.6922038423247159E-2</v>
      </c>
      <c r="AJ29" s="12">
        <f t="shared" si="26"/>
        <v>1.0110333839203203</v>
      </c>
      <c r="AK29" s="12">
        <f t="shared" si="27"/>
        <v>1.1033383920320272</v>
      </c>
    </row>
    <row r="30" spans="1:50" x14ac:dyDescent="0.3">
      <c r="A30">
        <f t="shared" si="6"/>
        <v>28</v>
      </c>
      <c r="B30" s="7">
        <v>44461</v>
      </c>
      <c r="C30" s="40">
        <v>2.4</v>
      </c>
      <c r="D30" s="25">
        <v>3783.7924560000001</v>
      </c>
      <c r="E30" s="25">
        <v>0</v>
      </c>
      <c r="F30" s="26">
        <f t="shared" si="1"/>
        <v>107.2141234727339</v>
      </c>
      <c r="G30" s="26">
        <f t="shared" si="2"/>
        <v>3783.7924560000001</v>
      </c>
      <c r="H30" s="10">
        <f t="shared" si="7"/>
        <v>-1.6310311200828931E-2</v>
      </c>
      <c r="I30" s="9">
        <f t="shared" si="8"/>
        <v>1.0133074186996605</v>
      </c>
      <c r="J30" s="10">
        <f t="shared" si="9"/>
        <v>1.3307418699660456</v>
      </c>
      <c r="K30" s="31">
        <f t="shared" si="10"/>
        <v>3891.0065794727338</v>
      </c>
      <c r="L30" s="33">
        <f t="shared" si="11"/>
        <v>-1.5312094759301065E-2</v>
      </c>
      <c r="M30" s="32">
        <f t="shared" si="12"/>
        <v>1.0130903498654149</v>
      </c>
      <c r="N30" s="33">
        <f t="shared" si="13"/>
        <v>1.3090349865414908</v>
      </c>
      <c r="O30" s="40">
        <f t="shared" si="14"/>
        <v>2.3199999999999998</v>
      </c>
      <c r="P30" s="25">
        <v>3786.3897059999999</v>
      </c>
      <c r="Q30" s="25">
        <v>0</v>
      </c>
      <c r="R30" s="26">
        <f t="shared" si="3"/>
        <v>106.66006299999999</v>
      </c>
      <c r="S30" s="26">
        <f t="shared" si="4"/>
        <v>3786.3897059999999</v>
      </c>
      <c r="T30" s="10">
        <f t="shared" si="15"/>
        <v>5.5983118395741549E-2</v>
      </c>
      <c r="U30" s="9">
        <f t="shared" si="16"/>
        <v>1.0139962256186446</v>
      </c>
      <c r="V30" s="10">
        <f t="shared" si="17"/>
        <v>1.3996225618644553</v>
      </c>
      <c r="W30" s="31">
        <f t="shared" si="18"/>
        <v>3893.0497689999997</v>
      </c>
      <c r="X30" s="33">
        <f t="shared" si="19"/>
        <v>5.4448482442670532E-2</v>
      </c>
      <c r="Y30" s="32">
        <f t="shared" si="20"/>
        <v>1.0136223293290165</v>
      </c>
      <c r="Z30" s="33">
        <f t="shared" si="21"/>
        <v>1.3622329329016525</v>
      </c>
      <c r="AA30" s="8">
        <v>5.15</v>
      </c>
      <c r="AB30" s="11">
        <f t="shared" si="5"/>
        <v>1.0053949703103682</v>
      </c>
      <c r="AC30" s="12">
        <f t="shared" si="22"/>
        <v>1.9929650834193957E-2</v>
      </c>
      <c r="AD30" s="11">
        <f t="shared" si="23"/>
        <v>1.0053949703103682</v>
      </c>
      <c r="AE30" s="12">
        <f t="shared" si="24"/>
        <v>0.53949703103681745</v>
      </c>
      <c r="AF30" s="25">
        <v>3647.823484</v>
      </c>
      <c r="AG30" s="25">
        <v>0.99</v>
      </c>
      <c r="AH30" s="12">
        <f t="shared" si="0"/>
        <v>12.548695692601797</v>
      </c>
      <c r="AI30" s="12">
        <f t="shared" si="25"/>
        <v>4.6922055427778275E-2</v>
      </c>
      <c r="AJ30" s="12">
        <f t="shared" si="26"/>
        <v>1.0115077815651168</v>
      </c>
      <c r="AK30" s="12">
        <f t="shared" si="27"/>
        <v>1.1507781565116781</v>
      </c>
    </row>
    <row r="31" spans="1:50" x14ac:dyDescent="0.3">
      <c r="A31">
        <f t="shared" si="6"/>
        <v>29</v>
      </c>
      <c r="B31" s="7">
        <v>44462</v>
      </c>
      <c r="C31" s="40">
        <v>2.37</v>
      </c>
      <c r="D31" s="25">
        <v>3786.8926689999998</v>
      </c>
      <c r="E31" s="25">
        <v>0</v>
      </c>
      <c r="F31" s="26">
        <f t="shared" si="1"/>
        <v>107.23549087318696</v>
      </c>
      <c r="G31" s="26">
        <f t="shared" si="2"/>
        <v>3786.8926689999998</v>
      </c>
      <c r="H31" s="10">
        <f t="shared" si="7"/>
        <v>8.1934012926199173E-2</v>
      </c>
      <c r="I31" s="9">
        <f t="shared" si="8"/>
        <v>1.01413766213108</v>
      </c>
      <c r="J31" s="10">
        <f t="shared" si="9"/>
        <v>1.4137662131080031</v>
      </c>
      <c r="K31" s="31">
        <f t="shared" si="10"/>
        <v>3894.1281598731866</v>
      </c>
      <c r="L31" s="33">
        <f t="shared" si="11"/>
        <v>8.022552356814483E-2</v>
      </c>
      <c r="M31" s="32">
        <f t="shared" si="12"/>
        <v>1.0139031069028128</v>
      </c>
      <c r="N31" s="33">
        <f t="shared" si="13"/>
        <v>1.3903106902812823</v>
      </c>
      <c r="O31" s="40">
        <f t="shared" si="14"/>
        <v>2.3199999999999998</v>
      </c>
      <c r="P31" s="25">
        <v>3788.513062</v>
      </c>
      <c r="Q31" s="25">
        <v>0</v>
      </c>
      <c r="R31" s="26">
        <f t="shared" si="3"/>
        <v>106.66006299999999</v>
      </c>
      <c r="S31" s="26">
        <f t="shared" si="4"/>
        <v>3788.513062</v>
      </c>
      <c r="T31" s="10">
        <f t="shared" si="15"/>
        <v>5.6078643902801595E-2</v>
      </c>
      <c r="U31" s="9">
        <f t="shared" si="16"/>
        <v>1.014564860951197</v>
      </c>
      <c r="V31" s="10">
        <f t="shared" si="17"/>
        <v>1.4564860951197023</v>
      </c>
      <c r="W31" s="31">
        <f t="shared" si="18"/>
        <v>3895.1731249999998</v>
      </c>
      <c r="X31" s="33">
        <f t="shared" si="19"/>
        <v>5.4542225915232834E-2</v>
      </c>
      <c r="Y31" s="32">
        <f t="shared" si="20"/>
        <v>1.0141751815098063</v>
      </c>
      <c r="Z31" s="33">
        <f t="shared" si="21"/>
        <v>1.4175181509806345</v>
      </c>
      <c r="AA31" s="8">
        <v>5.15</v>
      </c>
      <c r="AB31" s="11">
        <f t="shared" si="5"/>
        <v>1.0055953420174555</v>
      </c>
      <c r="AC31" s="12">
        <f t="shared" si="22"/>
        <v>1.9929650834193957E-2</v>
      </c>
      <c r="AD31" s="11">
        <f t="shared" si="23"/>
        <v>1.0055953420174555</v>
      </c>
      <c r="AE31" s="12">
        <f t="shared" si="24"/>
        <v>0.55953420174554847</v>
      </c>
      <c r="AF31" s="25">
        <v>3649.535116</v>
      </c>
      <c r="AG31" s="25">
        <v>0.99</v>
      </c>
      <c r="AH31" s="12">
        <f t="shared" si="0"/>
        <v>12.548695692601797</v>
      </c>
      <c r="AI31" s="12">
        <f t="shared" si="25"/>
        <v>4.6922007260152832E-2</v>
      </c>
      <c r="AJ31" s="12">
        <f t="shared" si="26"/>
        <v>1.0119824013198198</v>
      </c>
      <c r="AK31" s="12">
        <f t="shared" si="27"/>
        <v>1.1982401319819758</v>
      </c>
    </row>
    <row r="32" spans="1:50" x14ac:dyDescent="0.3">
      <c r="A32">
        <f t="shared" si="6"/>
        <v>30</v>
      </c>
      <c r="B32" s="7">
        <v>44463</v>
      </c>
      <c r="C32" s="40">
        <v>2.2562000000000002</v>
      </c>
      <c r="D32" s="25">
        <v>3792.6968830000001</v>
      </c>
      <c r="E32" s="25">
        <v>0</v>
      </c>
      <c r="F32" s="26">
        <f t="shared" si="1"/>
        <v>107.25686253208832</v>
      </c>
      <c r="G32" s="26">
        <f t="shared" si="2"/>
        <v>3792.6968830000001</v>
      </c>
      <c r="H32" s="10">
        <f t="shared" si="7"/>
        <v>0.15327115150409742</v>
      </c>
      <c r="I32" s="9">
        <f t="shared" si="8"/>
        <v>1.0156920426036651</v>
      </c>
      <c r="J32" s="10">
        <f t="shared" si="9"/>
        <v>1.569204260366508</v>
      </c>
      <c r="K32" s="31">
        <f t="shared" si="10"/>
        <v>3899.9537455320883</v>
      </c>
      <c r="L32" s="33">
        <f t="shared" si="11"/>
        <v>0.14959922785622304</v>
      </c>
      <c r="M32" s="32">
        <f t="shared" si="12"/>
        <v>1.0154198981219498</v>
      </c>
      <c r="N32" s="33">
        <f t="shared" si="13"/>
        <v>1.5419898121949771</v>
      </c>
      <c r="O32" s="40">
        <f t="shared" si="14"/>
        <v>2.3199999999999998</v>
      </c>
      <c r="P32" s="25">
        <v>3790.6339280000002</v>
      </c>
      <c r="Q32" s="25">
        <v>0</v>
      </c>
      <c r="R32" s="26">
        <f t="shared" si="3"/>
        <v>106.66006299999999</v>
      </c>
      <c r="S32" s="26">
        <f t="shared" si="4"/>
        <v>3790.6339280000002</v>
      </c>
      <c r="T32" s="10">
        <f t="shared" si="15"/>
        <v>5.5981488391143586E-2</v>
      </c>
      <c r="U32" s="9">
        <f t="shared" si="16"/>
        <v>1.0151328294610511</v>
      </c>
      <c r="V32" s="10">
        <f t="shared" si="17"/>
        <v>1.51328294610511</v>
      </c>
      <c r="W32" s="31">
        <f t="shared" si="18"/>
        <v>3897.293991</v>
      </c>
      <c r="X32" s="33">
        <f t="shared" si="19"/>
        <v>5.444856831620104E-2</v>
      </c>
      <c r="Y32" s="32">
        <f t="shared" si="20"/>
        <v>1.0147273853763568</v>
      </c>
      <c r="Z32" s="33">
        <f t="shared" si="21"/>
        <v>1.4727385376356761</v>
      </c>
      <c r="AA32" s="8">
        <v>6.15</v>
      </c>
      <c r="AB32" s="11">
        <f t="shared" si="5"/>
        <v>1.0057957536579245</v>
      </c>
      <c r="AC32" s="12">
        <f t="shared" si="22"/>
        <v>1.9929650834193957E-2</v>
      </c>
      <c r="AD32" s="11">
        <f t="shared" si="23"/>
        <v>1.0057957536579245</v>
      </c>
      <c r="AE32" s="12">
        <f t="shared" si="24"/>
        <v>0.57957536579245073</v>
      </c>
      <c r="AF32" s="25">
        <v>3651.2475530000002</v>
      </c>
      <c r="AG32" s="25">
        <v>0.99</v>
      </c>
      <c r="AH32" s="12">
        <f t="shared" si="0"/>
        <v>12.548695692601797</v>
      </c>
      <c r="AI32" s="12">
        <f t="shared" si="25"/>
        <v>4.6922058442255832E-2</v>
      </c>
      <c r="AJ32" s="12">
        <f t="shared" si="26"/>
        <v>1.0124572442935924</v>
      </c>
      <c r="AK32" s="12">
        <f t="shared" si="27"/>
        <v>1.2457244293592407</v>
      </c>
    </row>
    <row r="33" spans="1:37" x14ac:dyDescent="0.3">
      <c r="A33">
        <f t="shared" si="6"/>
        <v>31</v>
      </c>
      <c r="B33" s="7">
        <v>44466</v>
      </c>
      <c r="C33" s="40">
        <v>2.4459</v>
      </c>
      <c r="D33" s="25">
        <v>3792.1432650000002</v>
      </c>
      <c r="E33" s="25">
        <v>0</v>
      </c>
      <c r="F33" s="26">
        <f t="shared" si="1"/>
        <v>107.27823845028668</v>
      </c>
      <c r="G33" s="26">
        <f t="shared" si="2"/>
        <v>3792.1432650000002</v>
      </c>
      <c r="H33" s="10">
        <f t="shared" si="7"/>
        <v>-1.4596948215961358E-2</v>
      </c>
      <c r="I33" s="9">
        <f t="shared" si="8"/>
        <v>1.0155437825621725</v>
      </c>
      <c r="J33" s="10">
        <f t="shared" si="9"/>
        <v>1.5543782562172481</v>
      </c>
      <c r="K33" s="31">
        <f t="shared" si="10"/>
        <v>3899.4215034502868</v>
      </c>
      <c r="L33" s="33">
        <f t="shared" si="11"/>
        <v>-1.3647394726445938E-2</v>
      </c>
      <c r="M33" s="32">
        <f t="shared" si="12"/>
        <v>1.0152813197603221</v>
      </c>
      <c r="N33" s="33">
        <f t="shared" si="13"/>
        <v>1.5281319760322098</v>
      </c>
      <c r="O33" s="40">
        <f t="shared" si="14"/>
        <v>2.3199999999999998</v>
      </c>
      <c r="P33" s="25">
        <v>3796.1907510000001</v>
      </c>
      <c r="Q33" s="25">
        <v>0</v>
      </c>
      <c r="R33" s="26">
        <f t="shared" si="3"/>
        <v>106.66006299999999</v>
      </c>
      <c r="S33" s="26">
        <f t="shared" si="4"/>
        <v>3796.1907510000001</v>
      </c>
      <c r="T33" s="10">
        <f t="shared" si="15"/>
        <v>0.14659350139176741</v>
      </c>
      <c r="U33" s="9">
        <f t="shared" si="16"/>
        <v>1.0166209482195354</v>
      </c>
      <c r="V33" s="10">
        <f t="shared" si="17"/>
        <v>1.6620948219535414</v>
      </c>
      <c r="W33" s="31">
        <f t="shared" si="18"/>
        <v>3902.8508139999999</v>
      </c>
      <c r="X33" s="33">
        <f t="shared" si="19"/>
        <v>0.14258157102933211</v>
      </c>
      <c r="Y33" s="32">
        <f t="shared" si="20"/>
        <v>1.0161741996240912</v>
      </c>
      <c r="Z33" s="33">
        <f t="shared" si="21"/>
        <v>1.6174199624091168</v>
      </c>
      <c r="AA33" s="8">
        <v>6.15</v>
      </c>
      <c r="AB33" s="11">
        <f t="shared" si="5"/>
        <v>1.0060339918295249</v>
      </c>
      <c r="AC33" s="12">
        <f t="shared" si="22"/>
        <v>2.3686535833333799E-2</v>
      </c>
      <c r="AD33" s="11">
        <f t="shared" si="23"/>
        <v>1.0060339918295249</v>
      </c>
      <c r="AE33" s="12">
        <f t="shared" si="24"/>
        <v>0.60339918295249095</v>
      </c>
      <c r="AF33" s="25">
        <v>3656.265472</v>
      </c>
      <c r="AG33" s="25">
        <v>1.23</v>
      </c>
      <c r="AH33" s="12">
        <f t="shared" si="0"/>
        <v>15.800608683458517</v>
      </c>
      <c r="AI33" s="12">
        <f t="shared" si="25"/>
        <v>0.13743025985397672</v>
      </c>
      <c r="AJ33" s="12">
        <f t="shared" si="26"/>
        <v>1.0138486669153355</v>
      </c>
      <c r="AK33" s="12">
        <f t="shared" si="27"/>
        <v>1.3848666915335484</v>
      </c>
    </row>
    <row r="34" spans="1:37" x14ac:dyDescent="0.3">
      <c r="A34">
        <f t="shared" si="6"/>
        <v>32</v>
      </c>
      <c r="B34" s="7">
        <v>44467</v>
      </c>
      <c r="C34" s="40">
        <v>2.44</v>
      </c>
      <c r="D34" s="25">
        <v>3794.9038890000002</v>
      </c>
      <c r="E34" s="25">
        <v>0</v>
      </c>
      <c r="F34" s="26">
        <f t="shared" si="1"/>
        <v>107.30364894867857</v>
      </c>
      <c r="G34" s="26">
        <f t="shared" si="2"/>
        <v>3794.9038890000002</v>
      </c>
      <c r="H34" s="10">
        <f t="shared" si="7"/>
        <v>7.2798515432670463E-2</v>
      </c>
      <c r="I34" s="9">
        <f t="shared" si="8"/>
        <v>1.0162830833594465</v>
      </c>
      <c r="J34" s="10">
        <f t="shared" si="9"/>
        <v>1.6283083359446504</v>
      </c>
      <c r="K34" s="31">
        <f t="shared" si="10"/>
        <v>3902.2075379486787</v>
      </c>
      <c r="L34" s="33">
        <f t="shared" si="11"/>
        <v>7.1447379974864944E-2</v>
      </c>
      <c r="M34" s="32">
        <f t="shared" si="12"/>
        <v>1.016006711662665</v>
      </c>
      <c r="N34" s="33">
        <f t="shared" si="13"/>
        <v>1.6006711662664985</v>
      </c>
      <c r="O34" s="40">
        <f t="shared" si="14"/>
        <v>2.3199999999999998</v>
      </c>
      <c r="P34" s="25">
        <v>3798.7452029999999</v>
      </c>
      <c r="Q34" s="25">
        <v>0</v>
      </c>
      <c r="R34" s="26">
        <f t="shared" si="3"/>
        <v>106.66006299999999</v>
      </c>
      <c r="S34" s="26">
        <f t="shared" si="4"/>
        <v>3798.7452029999999</v>
      </c>
      <c r="T34" s="10">
        <f t="shared" si="15"/>
        <v>6.72898747073436E-2</v>
      </c>
      <c r="U34" s="9">
        <f t="shared" si="16"/>
        <v>1.017305031181841</v>
      </c>
      <c r="V34" s="10">
        <f t="shared" si="17"/>
        <v>1.7305031181841013</v>
      </c>
      <c r="W34" s="31">
        <f t="shared" si="18"/>
        <v>3905.4052659999998</v>
      </c>
      <c r="X34" s="33">
        <f t="shared" si="19"/>
        <v>6.5450926047105895E-2</v>
      </c>
      <c r="Y34" s="32">
        <f t="shared" si="20"/>
        <v>1.016839295047997</v>
      </c>
      <c r="Z34" s="33">
        <f t="shared" si="21"/>
        <v>1.6839295047996972</v>
      </c>
      <c r="AA34" s="8">
        <v>6.15</v>
      </c>
      <c r="AB34" s="11">
        <f t="shared" si="5"/>
        <v>1.006272286431495</v>
      </c>
      <c r="AC34" s="12">
        <f t="shared" si="22"/>
        <v>2.3686535833333799E-2</v>
      </c>
      <c r="AD34" s="11">
        <f t="shared" si="23"/>
        <v>1.006272286431495</v>
      </c>
      <c r="AE34" s="12">
        <f t="shared" si="24"/>
        <v>0.62722864314950222</v>
      </c>
      <c r="AF34" s="25">
        <v>3658.3945549999999</v>
      </c>
      <c r="AG34" s="25">
        <v>1.23</v>
      </c>
      <c r="AH34" s="12">
        <f t="shared" si="0"/>
        <v>15.800608683458517</v>
      </c>
      <c r="AI34" s="12">
        <f t="shared" si="25"/>
        <v>5.8231083500492886E-2</v>
      </c>
      <c r="AJ34" s="12">
        <f t="shared" si="26"/>
        <v>1.0144390419791356</v>
      </c>
      <c r="AK34" s="12">
        <f t="shared" si="27"/>
        <v>1.4439041979135592</v>
      </c>
    </row>
    <row r="35" spans="1:37" x14ac:dyDescent="0.3">
      <c r="A35">
        <f t="shared" si="6"/>
        <v>33</v>
      </c>
      <c r="B35" s="7">
        <v>44468</v>
      </c>
      <c r="C35" s="40">
        <v>2.5022000000000002</v>
      </c>
      <c r="D35" s="25">
        <v>3795.4994109999998</v>
      </c>
      <c r="E35" s="25">
        <v>0</v>
      </c>
      <c r="F35" s="26">
        <f t="shared" si="1"/>
        <v>107.32906546593728</v>
      </c>
      <c r="G35" s="26">
        <f t="shared" si="2"/>
        <v>3795.4994109999998</v>
      </c>
      <c r="H35" s="10">
        <f t="shared" si="7"/>
        <v>1.5692676742773415E-2</v>
      </c>
      <c r="I35" s="9">
        <f t="shared" si="8"/>
        <v>1.0164425653785096</v>
      </c>
      <c r="J35" s="10">
        <f t="shared" si="9"/>
        <v>1.6442565378509633</v>
      </c>
      <c r="K35" s="31">
        <f t="shared" si="10"/>
        <v>3902.828476465937</v>
      </c>
      <c r="L35" s="33">
        <f t="shared" si="11"/>
        <v>1.5912493408398731E-2</v>
      </c>
      <c r="M35" s="32">
        <f t="shared" si="12"/>
        <v>1.0161683836636872</v>
      </c>
      <c r="N35" s="33">
        <f t="shared" si="13"/>
        <v>1.6168383663687225</v>
      </c>
      <c r="O35" s="40">
        <f t="shared" si="14"/>
        <v>2.3199999999999998</v>
      </c>
      <c r="P35" s="25">
        <v>3801.3050039999998</v>
      </c>
      <c r="Q35" s="25">
        <v>0</v>
      </c>
      <c r="R35" s="26">
        <f t="shared" si="3"/>
        <v>106.66006299999999</v>
      </c>
      <c r="S35" s="26">
        <f t="shared" si="4"/>
        <v>3801.3050039999998</v>
      </c>
      <c r="T35" s="10">
        <f t="shared" si="15"/>
        <v>6.7385435537459237E-2</v>
      </c>
      <c r="U35" s="9">
        <f t="shared" si="16"/>
        <v>1.0179905466078474</v>
      </c>
      <c r="V35" s="10">
        <f t="shared" si="17"/>
        <v>1.799054660784738</v>
      </c>
      <c r="W35" s="31">
        <f t="shared" si="18"/>
        <v>3907.9650669999996</v>
      </c>
      <c r="X35" s="33">
        <f t="shared" si="19"/>
        <v>6.5545079848305932E-2</v>
      </c>
      <c r="Y35" s="32">
        <f t="shared" si="20"/>
        <v>1.0175057831758652</v>
      </c>
      <c r="Z35" s="33">
        <f t="shared" si="21"/>
        <v>1.7505783175865153</v>
      </c>
      <c r="AA35" s="8">
        <v>6.15</v>
      </c>
      <c r="AB35" s="11">
        <f t="shared" si="5"/>
        <v>1.0065106374772015</v>
      </c>
      <c r="AC35" s="12">
        <f t="shared" si="22"/>
        <v>2.3686535833333799E-2</v>
      </c>
      <c r="AD35" s="11">
        <f t="shared" si="23"/>
        <v>1.0065106374772015</v>
      </c>
      <c r="AE35" s="12">
        <f t="shared" si="24"/>
        <v>0.65106374772014863</v>
      </c>
      <c r="AF35" s="25">
        <v>3660.5248780000002</v>
      </c>
      <c r="AG35" s="25">
        <v>1.23</v>
      </c>
      <c r="AH35" s="12">
        <f t="shared" si="0"/>
        <v>15.800608683458517</v>
      </c>
      <c r="AI35" s="12">
        <f t="shared" si="25"/>
        <v>5.8231089292681837E-2</v>
      </c>
      <c r="AJ35" s="12">
        <f t="shared" si="26"/>
        <v>1.0150297608834904</v>
      </c>
      <c r="AK35" s="12">
        <f t="shared" si="27"/>
        <v>1.5029760883490395</v>
      </c>
    </row>
    <row r="36" spans="1:37" x14ac:dyDescent="0.3">
      <c r="A36">
        <f t="shared" si="6"/>
        <v>34</v>
      </c>
      <c r="B36" s="7">
        <v>44469</v>
      </c>
      <c r="C36" s="40">
        <v>2.5968</v>
      </c>
      <c r="D36" s="25">
        <v>3795.0871099999999</v>
      </c>
      <c r="E36" s="25">
        <v>0</v>
      </c>
      <c r="F36" s="26">
        <f t="shared" si="1"/>
        <v>107.35448800348844</v>
      </c>
      <c r="G36" s="26">
        <f t="shared" si="2"/>
        <v>3795.0871099999999</v>
      </c>
      <c r="H36" s="10">
        <f t="shared" si="7"/>
        <v>-1.0862891950524922E-2</v>
      </c>
      <c r="I36" s="9">
        <f t="shared" si="8"/>
        <v>1.0163321503208935</v>
      </c>
      <c r="J36" s="10">
        <f t="shared" si="9"/>
        <v>1.6332150320893524</v>
      </c>
      <c r="K36" s="31">
        <f t="shared" si="10"/>
        <v>3902.4415980034883</v>
      </c>
      <c r="L36" s="33">
        <f t="shared" si="11"/>
        <v>-9.9127713344748791E-3</v>
      </c>
      <c r="M36" s="32">
        <f t="shared" si="12"/>
        <v>1.0160676532154413</v>
      </c>
      <c r="N36" s="33">
        <f t="shared" si="13"/>
        <v>1.6067653215441347</v>
      </c>
      <c r="O36" s="40">
        <f t="shared" si="14"/>
        <v>2.3199999999999998</v>
      </c>
      <c r="P36" s="25">
        <v>3803.8628349999999</v>
      </c>
      <c r="Q36" s="25">
        <v>0</v>
      </c>
      <c r="R36" s="26">
        <f t="shared" si="3"/>
        <v>106.66006299999999</v>
      </c>
      <c r="S36" s="26">
        <f t="shared" si="4"/>
        <v>3803.8628349999999</v>
      </c>
      <c r="T36" s="10">
        <f t="shared" si="15"/>
        <v>6.7288233838347367E-2</v>
      </c>
      <c r="U36" s="9">
        <f t="shared" si="16"/>
        <v>1.0186755344673011</v>
      </c>
      <c r="V36" s="10">
        <f t="shared" si="17"/>
        <v>1.867553446730108</v>
      </c>
      <c r="W36" s="31">
        <f t="shared" si="18"/>
        <v>3910.5228979999997</v>
      </c>
      <c r="X36" s="33">
        <f t="shared" si="19"/>
        <v>6.5451736546950912E-2</v>
      </c>
      <c r="Y36" s="32">
        <f t="shared" si="20"/>
        <v>1.0181717583804195</v>
      </c>
      <c r="Z36" s="33">
        <f t="shared" si="21"/>
        <v>1.8171758380419512</v>
      </c>
      <c r="AA36" s="8">
        <v>6.15</v>
      </c>
      <c r="AB36" s="11">
        <f t="shared" si="5"/>
        <v>1.0067490449800138</v>
      </c>
      <c r="AC36" s="12">
        <f t="shared" si="22"/>
        <v>2.3686535833333799E-2</v>
      </c>
      <c r="AD36" s="11">
        <f t="shared" si="23"/>
        <v>1.0067490449800138</v>
      </c>
      <c r="AE36" s="12">
        <f t="shared" si="24"/>
        <v>0.67490449800138297</v>
      </c>
      <c r="AF36" s="25">
        <v>3662.656442</v>
      </c>
      <c r="AG36" s="25">
        <v>1.23</v>
      </c>
      <c r="AH36" s="12">
        <f t="shared" si="0"/>
        <v>15.800608683458517</v>
      </c>
      <c r="AI36" s="12">
        <f t="shared" si="25"/>
        <v>5.8231102670847079E-2</v>
      </c>
      <c r="AJ36" s="12">
        <f t="shared" si="26"/>
        <v>1.0156208239056901</v>
      </c>
      <c r="AK36" s="12">
        <f t="shared" si="27"/>
        <v>1.5620823905690084</v>
      </c>
    </row>
    <row r="37" spans="1:37" x14ac:dyDescent="0.3">
      <c r="A37">
        <f t="shared" si="6"/>
        <v>35</v>
      </c>
      <c r="B37" s="7">
        <v>44470</v>
      </c>
      <c r="C37" s="40">
        <v>2.61</v>
      </c>
      <c r="D37" s="25">
        <v>3797.2677130000002</v>
      </c>
      <c r="E37" s="25">
        <v>0</v>
      </c>
      <c r="F37" s="26">
        <f t="shared" si="1"/>
        <v>107.37991656275808</v>
      </c>
      <c r="G37" s="26">
        <f t="shared" si="2"/>
        <v>3797.2677130000002</v>
      </c>
      <c r="H37" s="10">
        <f t="shared" si="7"/>
        <v>5.745857570051971E-2</v>
      </c>
      <c r="I37" s="9">
        <f t="shared" si="8"/>
        <v>1.0169161202988544</v>
      </c>
      <c r="J37" s="10">
        <f t="shared" si="9"/>
        <v>1.6916120298854365</v>
      </c>
      <c r="K37" s="31">
        <f t="shared" si="10"/>
        <v>3904.6476295627581</v>
      </c>
      <c r="L37" s="33">
        <f t="shared" si="11"/>
        <v>5.6529521425718876E-2</v>
      </c>
      <c r="M37" s="32">
        <f t="shared" si="12"/>
        <v>1.0166420313971656</v>
      </c>
      <c r="N37" s="33">
        <f t="shared" si="13"/>
        <v>1.664203139716558</v>
      </c>
      <c r="O37" s="40">
        <f t="shared" si="14"/>
        <v>2.3199999999999998</v>
      </c>
      <c r="P37" s="25">
        <v>3806.4260210000002</v>
      </c>
      <c r="Q37" s="25">
        <v>0</v>
      </c>
      <c r="R37" s="26">
        <f t="shared" si="3"/>
        <v>106.66006299999999</v>
      </c>
      <c r="S37" s="26">
        <f t="shared" si="4"/>
        <v>3806.4260210000002</v>
      </c>
      <c r="T37" s="10">
        <f t="shared" si="15"/>
        <v>6.7383765166706411E-2</v>
      </c>
      <c r="U37" s="9">
        <f t="shared" si="16"/>
        <v>1.0193619563972571</v>
      </c>
      <c r="V37" s="10">
        <f t="shared" si="17"/>
        <v>1.936195639725713</v>
      </c>
      <c r="W37" s="31">
        <f t="shared" si="18"/>
        <v>3913.086084</v>
      </c>
      <c r="X37" s="33">
        <f t="shared" si="19"/>
        <v>6.5545863478022603E-2</v>
      </c>
      <c r="Y37" s="32">
        <f t="shared" si="20"/>
        <v>1.0188391278511393</v>
      </c>
      <c r="Z37" s="33">
        <f t="shared" si="21"/>
        <v>1.8839127851139281</v>
      </c>
      <c r="AA37" s="8">
        <v>6.15</v>
      </c>
      <c r="AB37" s="11">
        <f t="shared" si="5"/>
        <v>1.0069875089533047</v>
      </c>
      <c r="AC37" s="12">
        <f t="shared" si="22"/>
        <v>2.3686535833333799E-2</v>
      </c>
      <c r="AD37" s="11">
        <f t="shared" si="23"/>
        <v>1.0069875089533047</v>
      </c>
      <c r="AE37" s="12">
        <f t="shared" si="24"/>
        <v>0.69875089533046886</v>
      </c>
      <c r="AF37" s="25">
        <v>3664.7892470000002</v>
      </c>
      <c r="AG37" s="25">
        <v>1.23</v>
      </c>
      <c r="AH37" s="12">
        <f t="shared" si="0"/>
        <v>15.800608683458517</v>
      </c>
      <c r="AI37" s="12">
        <f t="shared" si="25"/>
        <v>5.8231096303296148E-2</v>
      </c>
      <c r="AJ37" s="12">
        <f t="shared" si="26"/>
        <v>1.0162122310457349</v>
      </c>
      <c r="AK37" s="12">
        <f t="shared" si="27"/>
        <v>1.6212231045734882</v>
      </c>
    </row>
    <row r="38" spans="1:37" x14ac:dyDescent="0.3">
      <c r="A38">
        <f t="shared" si="6"/>
        <v>36</v>
      </c>
      <c r="B38" s="7">
        <v>44473</v>
      </c>
      <c r="C38" s="40">
        <v>2.6775000000000002</v>
      </c>
      <c r="D38" s="25">
        <v>3797.7517819999998</v>
      </c>
      <c r="E38" s="25">
        <v>0</v>
      </c>
      <c r="F38" s="26">
        <f t="shared" si="1"/>
        <v>107.40535114517253</v>
      </c>
      <c r="G38" s="26">
        <f t="shared" si="2"/>
        <v>3797.7517819999998</v>
      </c>
      <c r="H38" s="10">
        <f t="shared" si="7"/>
        <v>1.2747823871950281E-2</v>
      </c>
      <c r="I38" s="9">
        <f t="shared" si="8"/>
        <v>1.0170457549747955</v>
      </c>
      <c r="J38" s="10">
        <f t="shared" si="9"/>
        <v>1.7045754974795546</v>
      </c>
      <c r="K38" s="31">
        <f t="shared" si="10"/>
        <v>3905.1571331451723</v>
      </c>
      <c r="L38" s="33">
        <f t="shared" si="11"/>
        <v>1.3048644352875449E-2</v>
      </c>
      <c r="M38" s="32">
        <f t="shared" si="12"/>
        <v>1.0167746894001843</v>
      </c>
      <c r="N38" s="33">
        <f t="shared" si="13"/>
        <v>1.6774689400184339</v>
      </c>
      <c r="O38" s="40">
        <f t="shared" si="14"/>
        <v>2.3199999999999998</v>
      </c>
      <c r="P38" s="25">
        <v>3808.9872350000001</v>
      </c>
      <c r="Q38" s="25">
        <v>0</v>
      </c>
      <c r="R38" s="26">
        <f t="shared" si="3"/>
        <v>106.66006299999999</v>
      </c>
      <c r="S38" s="26">
        <f t="shared" si="4"/>
        <v>3808.9872350000001</v>
      </c>
      <c r="T38" s="10">
        <f t="shared" si="15"/>
        <v>6.7286582896119995E-2</v>
      </c>
      <c r="U38" s="9">
        <f t="shared" si="16"/>
        <v>1.0200478502250598</v>
      </c>
      <c r="V38" s="10">
        <f t="shared" si="17"/>
        <v>2.0047850225059838</v>
      </c>
      <c r="W38" s="31">
        <f t="shared" si="18"/>
        <v>3915.6472979999999</v>
      </c>
      <c r="X38" s="33">
        <f t="shared" si="19"/>
        <v>6.5452534010734809E-2</v>
      </c>
      <c r="Y38" s="32">
        <f t="shared" si="20"/>
        <v>1.0195059838778107</v>
      </c>
      <c r="Z38" s="33">
        <f t="shared" si="21"/>
        <v>1.9505983877810662</v>
      </c>
      <c r="AA38" s="8">
        <v>6.15</v>
      </c>
      <c r="AB38" s="11">
        <f t="shared" si="5"/>
        <v>1.00722602941045</v>
      </c>
      <c r="AC38" s="12">
        <f t="shared" si="22"/>
        <v>2.3686535833333799E-2</v>
      </c>
      <c r="AD38" s="11">
        <f t="shared" si="23"/>
        <v>1.00722602941045</v>
      </c>
      <c r="AE38" s="12">
        <f t="shared" si="24"/>
        <v>0.722602941045003</v>
      </c>
      <c r="AF38" s="25">
        <v>3666.9232929999998</v>
      </c>
      <c r="AG38" s="25">
        <v>1.23</v>
      </c>
      <c r="AH38" s="12">
        <f t="shared" si="0"/>
        <v>15.800608683458517</v>
      </c>
      <c r="AI38" s="12">
        <f t="shared" si="25"/>
        <v>5.8231070224468162E-2</v>
      </c>
      <c r="AJ38" s="12">
        <f t="shared" si="26"/>
        <v>1.0168039823036248</v>
      </c>
      <c r="AK38" s="12">
        <f t="shared" si="27"/>
        <v>1.6803982303624787</v>
      </c>
    </row>
    <row r="39" spans="1:37" x14ac:dyDescent="0.3">
      <c r="A39">
        <f t="shared" si="6"/>
        <v>37</v>
      </c>
      <c r="B39" s="7">
        <v>44474</v>
      </c>
      <c r="C39" s="40">
        <v>2.6395</v>
      </c>
      <c r="D39" s="25">
        <v>3801.5446189999998</v>
      </c>
      <c r="E39" s="25">
        <v>0</v>
      </c>
      <c r="F39" s="26">
        <f t="shared" si="1"/>
        <v>107.43079175215846</v>
      </c>
      <c r="G39" s="26">
        <f t="shared" si="2"/>
        <v>3801.5446189999998</v>
      </c>
      <c r="H39" s="10">
        <f t="shared" si="7"/>
        <v>9.9870587066197558E-2</v>
      </c>
      <c r="I39" s="9">
        <f t="shared" si="8"/>
        <v>1.0180614845410207</v>
      </c>
      <c r="J39" s="10">
        <f t="shared" si="9"/>
        <v>1.8061484541020745</v>
      </c>
      <c r="K39" s="31">
        <f t="shared" si="10"/>
        <v>3908.975410752158</v>
      </c>
      <c r="L39" s="33">
        <f t="shared" si="11"/>
        <v>9.7775261706578576E-2</v>
      </c>
      <c r="M39" s="32">
        <f t="shared" si="12"/>
        <v>1.0177688435137116</v>
      </c>
      <c r="N39" s="33">
        <f t="shared" si="13"/>
        <v>1.7768843513711552</v>
      </c>
      <c r="O39" s="40">
        <f t="shared" si="14"/>
        <v>2.3199999999999998</v>
      </c>
      <c r="P39" s="25">
        <v>3811.5538110000002</v>
      </c>
      <c r="Q39" s="25">
        <v>0</v>
      </c>
      <c r="R39" s="26">
        <f t="shared" si="3"/>
        <v>106.66006299999999</v>
      </c>
      <c r="S39" s="26">
        <f t="shared" si="4"/>
        <v>3811.5538110000002</v>
      </c>
      <c r="T39" s="10">
        <f t="shared" si="15"/>
        <v>6.7382110825064956E-2</v>
      </c>
      <c r="U39" s="9">
        <f t="shared" si="16"/>
        <v>1.0207351799979671</v>
      </c>
      <c r="V39" s="10">
        <f t="shared" si="17"/>
        <v>2.0735179997967146</v>
      </c>
      <c r="W39" s="31">
        <f t="shared" si="18"/>
        <v>3918.213874</v>
      </c>
      <c r="X39" s="33">
        <f t="shared" si="19"/>
        <v>6.554665945810445E-2</v>
      </c>
      <c r="Y39" s="32">
        <f t="shared" si="20"/>
        <v>1.020174235993218</v>
      </c>
      <c r="Z39" s="33">
        <f t="shared" si="21"/>
        <v>2.0174235993217993</v>
      </c>
      <c r="AA39" s="8">
        <v>6.15</v>
      </c>
      <c r="AB39" s="11">
        <f t="shared" si="5"/>
        <v>1.0074646063648289</v>
      </c>
      <c r="AC39" s="12">
        <f t="shared" si="22"/>
        <v>2.3686535833333799E-2</v>
      </c>
      <c r="AD39" s="11">
        <f t="shared" si="23"/>
        <v>1.0074646063648289</v>
      </c>
      <c r="AE39" s="12">
        <f t="shared" si="24"/>
        <v>0.74646063648289296</v>
      </c>
      <c r="AF39" s="25">
        <v>3669.058583</v>
      </c>
      <c r="AG39" s="25">
        <v>1.23</v>
      </c>
      <c r="AH39" s="12">
        <f t="shared" si="0"/>
        <v>15.800608683458517</v>
      </c>
      <c r="AI39" s="12">
        <f t="shared" si="25"/>
        <v>5.8231106281292355E-2</v>
      </c>
      <c r="AJ39" s="12">
        <f t="shared" si="26"/>
        <v>1.0173960785112324</v>
      </c>
      <c r="AK39" s="12">
        <f t="shared" si="27"/>
        <v>1.7396078511232371</v>
      </c>
    </row>
    <row r="40" spans="1:37" x14ac:dyDescent="0.3">
      <c r="A40">
        <f t="shared" si="6"/>
        <v>38</v>
      </c>
      <c r="B40" s="7">
        <v>44475</v>
      </c>
      <c r="C40" s="40">
        <v>2.6137000000000001</v>
      </c>
      <c r="D40" s="25">
        <v>3804.955109</v>
      </c>
      <c r="E40" s="25">
        <v>0</v>
      </c>
      <c r="F40" s="26">
        <f t="shared" si="1"/>
        <v>107.45623838514287</v>
      </c>
      <c r="G40" s="26">
        <f t="shared" si="2"/>
        <v>3804.955109</v>
      </c>
      <c r="H40" s="10">
        <f t="shared" si="7"/>
        <v>8.9713270310043391E-2</v>
      </c>
      <c r="I40" s="9">
        <f t="shared" si="8"/>
        <v>1.0189748207925695</v>
      </c>
      <c r="J40" s="10">
        <f t="shared" si="9"/>
        <v>1.8974820792569513</v>
      </c>
      <c r="K40" s="31">
        <f t="shared" si="10"/>
        <v>3912.411347385143</v>
      </c>
      <c r="L40" s="33">
        <f t="shared" si="11"/>
        <v>8.7898650463080763E-2</v>
      </c>
      <c r="M40" s="32">
        <f t="shared" si="12"/>
        <v>1.0186634485919939</v>
      </c>
      <c r="N40" s="33">
        <f t="shared" si="13"/>
        <v>1.866344859199387</v>
      </c>
      <c r="O40" s="40">
        <f t="shared" si="14"/>
        <v>2.3199999999999998</v>
      </c>
      <c r="P40" s="25">
        <v>3814.1220830000002</v>
      </c>
      <c r="Q40" s="25">
        <v>0</v>
      </c>
      <c r="R40" s="26">
        <f t="shared" si="3"/>
        <v>106.66006299999999</v>
      </c>
      <c r="S40" s="26">
        <f t="shared" si="4"/>
        <v>3814.1220830000002</v>
      </c>
      <c r="T40" s="10">
        <f t="shared" si="15"/>
        <v>6.7381234198715667E-2</v>
      </c>
      <c r="U40" s="9">
        <f t="shared" si="16"/>
        <v>1.0214229639601502</v>
      </c>
      <c r="V40" s="10">
        <f t="shared" si="17"/>
        <v>2.1422963960150199</v>
      </c>
      <c r="W40" s="31">
        <f t="shared" si="18"/>
        <v>3920.782146</v>
      </c>
      <c r="X40" s="33">
        <f t="shared" si="19"/>
        <v>6.5547008983912747E-2</v>
      </c>
      <c r="Y40" s="32">
        <f t="shared" si="20"/>
        <v>1.0208429296913359</v>
      </c>
      <c r="Z40" s="33">
        <f t="shared" si="21"/>
        <v>2.0842929691335943</v>
      </c>
      <c r="AA40" s="8">
        <v>6.15</v>
      </c>
      <c r="AB40" s="11">
        <f t="shared" si="5"/>
        <v>1.0077032398298238</v>
      </c>
      <c r="AC40" s="12">
        <f t="shared" si="22"/>
        <v>2.3686535833333799E-2</v>
      </c>
      <c r="AD40" s="11">
        <f t="shared" si="23"/>
        <v>1.0077032398298238</v>
      </c>
      <c r="AE40" s="12">
        <f t="shared" si="24"/>
        <v>0.77032398298237936</v>
      </c>
      <c r="AF40" s="25">
        <v>3671.195115</v>
      </c>
      <c r="AG40" s="25">
        <v>1.23</v>
      </c>
      <c r="AH40" s="12">
        <f t="shared" si="0"/>
        <v>15.800608683458517</v>
      </c>
      <c r="AI40" s="12">
        <f t="shared" si="25"/>
        <v>5.8231068042879919E-2</v>
      </c>
      <c r="AJ40" s="12">
        <f t="shared" si="26"/>
        <v>1.0179885191139759</v>
      </c>
      <c r="AK40" s="12">
        <f t="shared" si="27"/>
        <v>1.798851911397592</v>
      </c>
    </row>
    <row r="41" spans="1:37" x14ac:dyDescent="0.3">
      <c r="A41">
        <f t="shared" si="6"/>
        <v>39</v>
      </c>
      <c r="B41" s="7">
        <v>44476</v>
      </c>
      <c r="C41" s="40">
        <v>2.63</v>
      </c>
      <c r="D41" s="25">
        <v>3807.0569019999998</v>
      </c>
      <c r="E41" s="25">
        <v>0</v>
      </c>
      <c r="F41" s="26">
        <f t="shared" si="1"/>
        <v>107.48169104555312</v>
      </c>
      <c r="G41" s="26">
        <f t="shared" si="2"/>
        <v>3807.0569019999998</v>
      </c>
      <c r="H41" s="10">
        <f t="shared" si="7"/>
        <v>5.5238312668359768E-2</v>
      </c>
      <c r="I41" s="9">
        <f t="shared" si="8"/>
        <v>1.0195376852900908</v>
      </c>
      <c r="J41" s="10">
        <f t="shared" si="9"/>
        <v>1.9537685290090812</v>
      </c>
      <c r="K41" s="31">
        <f t="shared" si="10"/>
        <v>3914.5385930455527</v>
      </c>
      <c r="L41" s="33">
        <f t="shared" si="11"/>
        <v>5.4371728111646256E-2</v>
      </c>
      <c r="M41" s="32">
        <f t="shared" si="12"/>
        <v>1.019217313512635</v>
      </c>
      <c r="N41" s="33">
        <f t="shared" si="13"/>
        <v>1.9217313512635004</v>
      </c>
      <c r="O41" s="40">
        <f t="shared" si="14"/>
        <v>2.3199999999999998</v>
      </c>
      <c r="P41" s="25">
        <v>3816.6883809999999</v>
      </c>
      <c r="Q41" s="25">
        <v>0</v>
      </c>
      <c r="R41" s="26">
        <f t="shared" si="3"/>
        <v>106.66006299999999</v>
      </c>
      <c r="S41" s="26">
        <f t="shared" si="4"/>
        <v>3816.6883809999999</v>
      </c>
      <c r="T41" s="10">
        <f t="shared" si="15"/>
        <v>6.7284107434262275E-2</v>
      </c>
      <c r="U41" s="9">
        <f t="shared" si="16"/>
        <v>1.0221102192845795</v>
      </c>
      <c r="V41" s="10">
        <f t="shared" si="17"/>
        <v>2.2110219284579458</v>
      </c>
      <c r="W41" s="31">
        <f t="shared" si="18"/>
        <v>3923.3484439999997</v>
      </c>
      <c r="X41" s="33">
        <f t="shared" si="19"/>
        <v>6.54537259260346E-2</v>
      </c>
      <c r="Y41" s="32">
        <f t="shared" si="20"/>
        <v>1.0215111094246714</v>
      </c>
      <c r="Z41" s="33">
        <f t="shared" si="21"/>
        <v>2.1511109424671382</v>
      </c>
      <c r="AA41" s="8">
        <v>6.15</v>
      </c>
      <c r="AB41" s="11">
        <f t="shared" si="5"/>
        <v>1.0079419298188197</v>
      </c>
      <c r="AC41" s="12">
        <f t="shared" si="22"/>
        <v>2.3686535833333799E-2</v>
      </c>
      <c r="AD41" s="11">
        <f t="shared" si="23"/>
        <v>1.0079419298188197</v>
      </c>
      <c r="AE41" s="12">
        <f t="shared" si="24"/>
        <v>0.7941929818819693</v>
      </c>
      <c r="AF41" s="25">
        <v>3673.3328919999999</v>
      </c>
      <c r="AG41" s="25">
        <v>1.23</v>
      </c>
      <c r="AH41" s="12">
        <f t="shared" si="0"/>
        <v>15.800608683458517</v>
      </c>
      <c r="AI41" s="12">
        <f t="shared" si="25"/>
        <v>5.8231091866112195E-2</v>
      </c>
      <c r="AJ41" s="12">
        <f t="shared" si="26"/>
        <v>1.0185813049437276</v>
      </c>
      <c r="AK41" s="12">
        <f t="shared" si="27"/>
        <v>1.8581304943727561</v>
      </c>
    </row>
    <row r="42" spans="1:37" x14ac:dyDescent="0.3">
      <c r="A42">
        <f t="shared" si="6"/>
        <v>40</v>
      </c>
      <c r="B42" s="7">
        <v>44477</v>
      </c>
      <c r="C42" s="40">
        <v>2.6036000000000001</v>
      </c>
      <c r="D42" s="25">
        <v>3808.345041</v>
      </c>
      <c r="E42" s="25">
        <v>0</v>
      </c>
      <c r="F42" s="26">
        <f t="shared" si="1"/>
        <v>107.50714973481689</v>
      </c>
      <c r="G42" s="26">
        <f t="shared" si="2"/>
        <v>3808.345041</v>
      </c>
      <c r="H42" s="10">
        <f t="shared" si="7"/>
        <v>3.3835559413986083E-2</v>
      </c>
      <c r="I42" s="9">
        <f t="shared" si="8"/>
        <v>1.0198826515693451</v>
      </c>
      <c r="J42" s="10">
        <f t="shared" si="9"/>
        <v>1.98826515693451</v>
      </c>
      <c r="K42" s="31">
        <f t="shared" si="10"/>
        <v>3915.8521907348168</v>
      </c>
      <c r="L42" s="33">
        <f t="shared" si="11"/>
        <v>3.3556897142306141E-2</v>
      </c>
      <c r="M42" s="32">
        <f t="shared" si="12"/>
        <v>1.019559331218187</v>
      </c>
      <c r="N42" s="33">
        <f t="shared" si="13"/>
        <v>1.9559331218186982</v>
      </c>
      <c r="O42" s="40">
        <f t="shared" si="14"/>
        <v>2.3199999999999998</v>
      </c>
      <c r="P42" s="25">
        <v>3817.120825</v>
      </c>
      <c r="Q42" s="25">
        <v>0</v>
      </c>
      <c r="R42" s="26">
        <f t="shared" si="3"/>
        <v>106.66006299999999</v>
      </c>
      <c r="S42" s="26">
        <f t="shared" si="4"/>
        <v>3817.120825</v>
      </c>
      <c r="T42" s="10">
        <f t="shared" si="15"/>
        <v>1.1330346018101345E-2</v>
      </c>
      <c r="U42" s="9">
        <f t="shared" si="16"/>
        <v>1.0222260279091109</v>
      </c>
      <c r="V42" s="10">
        <f t="shared" si="17"/>
        <v>2.2226027909110879</v>
      </c>
      <c r="W42" s="31">
        <f t="shared" si="18"/>
        <v>3923.7808879999998</v>
      </c>
      <c r="X42" s="33">
        <f t="shared" si="19"/>
        <v>1.1022319484821352E-2</v>
      </c>
      <c r="Y42" s="32">
        <f t="shared" si="20"/>
        <v>1.0216237036427251</v>
      </c>
      <c r="Z42" s="33">
        <f t="shared" si="21"/>
        <v>2.1623703642725145</v>
      </c>
      <c r="AA42" s="8">
        <v>6.15</v>
      </c>
      <c r="AB42" s="11">
        <f t="shared" si="5"/>
        <v>1.0081806763452055</v>
      </c>
      <c r="AC42" s="12">
        <f t="shared" si="22"/>
        <v>2.3686535833333799E-2</v>
      </c>
      <c r="AD42" s="11">
        <f t="shared" si="23"/>
        <v>1.0081806763452055</v>
      </c>
      <c r="AE42" s="12">
        <f t="shared" si="24"/>
        <v>0.81806763452054732</v>
      </c>
      <c r="AF42" s="25">
        <v>3673.413227</v>
      </c>
      <c r="AG42" s="25">
        <v>1.1599999999999999</v>
      </c>
      <c r="AH42" s="12">
        <f t="shared" si="0"/>
        <v>14.843348840566883</v>
      </c>
      <c r="AI42" s="12">
        <f t="shared" si="25"/>
        <v>2.1869784841754836E-3</v>
      </c>
      <c r="AJ42" s="12">
        <f t="shared" si="26"/>
        <v>1.0186035810977105</v>
      </c>
      <c r="AK42" s="12">
        <f t="shared" si="27"/>
        <v>1.8603581097710542</v>
      </c>
    </row>
    <row r="43" spans="1:37" x14ac:dyDescent="0.3">
      <c r="A43">
        <f t="shared" si="6"/>
        <v>41</v>
      </c>
      <c r="B43" s="7">
        <v>44480</v>
      </c>
      <c r="C43" s="40">
        <v>2.6509999999999998</v>
      </c>
      <c r="D43" s="25">
        <v>3809.371224</v>
      </c>
      <c r="E43" s="25">
        <v>0</v>
      </c>
      <c r="F43" s="26">
        <f t="shared" si="1"/>
        <v>107.53261445436223</v>
      </c>
      <c r="G43" s="26">
        <f t="shared" si="2"/>
        <v>3809.371224</v>
      </c>
      <c r="H43" s="10">
        <f t="shared" si="7"/>
        <v>2.6945641451914248E-2</v>
      </c>
      <c r="I43" s="9">
        <f t="shared" si="8"/>
        <v>1.0201574654918673</v>
      </c>
      <c r="J43" s="10">
        <f t="shared" si="9"/>
        <v>2.0157465491867255</v>
      </c>
      <c r="K43" s="31">
        <f t="shared" si="10"/>
        <v>3916.9038384543624</v>
      </c>
      <c r="L43" s="33">
        <f t="shared" si="11"/>
        <v>2.6856164847943731E-2</v>
      </c>
      <c r="M43" s="32">
        <f t="shared" si="12"/>
        <v>1.0198331457529015</v>
      </c>
      <c r="N43" s="33">
        <f t="shared" si="13"/>
        <v>1.9833145752901515</v>
      </c>
      <c r="O43" s="40">
        <f t="shared" si="14"/>
        <v>2.3199999999999998</v>
      </c>
      <c r="P43" s="25">
        <v>3819.5631950000002</v>
      </c>
      <c r="Q43" s="25">
        <v>0</v>
      </c>
      <c r="R43" s="26">
        <f t="shared" si="3"/>
        <v>106.66006299999999</v>
      </c>
      <c r="S43" s="26">
        <f t="shared" si="4"/>
        <v>3819.5631950000002</v>
      </c>
      <c r="T43" s="10">
        <f t="shared" si="15"/>
        <v>6.3984613324374884E-2</v>
      </c>
      <c r="U43" s="9">
        <f t="shared" si="16"/>
        <v>1.0228800952803696</v>
      </c>
      <c r="V43" s="10">
        <f t="shared" si="17"/>
        <v>2.2880095280369606</v>
      </c>
      <c r="W43" s="31">
        <f t="shared" si="18"/>
        <v>3926.223258</v>
      </c>
      <c r="X43" s="33">
        <f t="shared" si="19"/>
        <v>6.2245320768794521E-2</v>
      </c>
      <c r="Y43" s="32">
        <f t="shared" si="20"/>
        <v>1.0222596165941076</v>
      </c>
      <c r="Z43" s="33">
        <f t="shared" si="21"/>
        <v>2.2259616594107579</v>
      </c>
      <c r="AA43" s="8">
        <v>6.15</v>
      </c>
      <c r="AB43" s="11">
        <f t="shared" si="5"/>
        <v>1.0084194794223726</v>
      </c>
      <c r="AC43" s="12">
        <f t="shared" si="22"/>
        <v>2.3686535833333799E-2</v>
      </c>
      <c r="AD43" s="11">
        <f t="shared" si="23"/>
        <v>1.0084194794223726</v>
      </c>
      <c r="AE43" s="12">
        <f t="shared" si="24"/>
        <v>0.84194794223726444</v>
      </c>
      <c r="AF43" s="25">
        <v>3675.4311619999999</v>
      </c>
      <c r="AG43" s="25">
        <v>1.1599999999999999</v>
      </c>
      <c r="AH43" s="12">
        <f t="shared" si="0"/>
        <v>14.843348840566883</v>
      </c>
      <c r="AI43" s="12">
        <f t="shared" si="25"/>
        <v>5.493351483485398E-2</v>
      </c>
      <c r="AJ43" s="12">
        <f t="shared" si="26"/>
        <v>1.0191631358470412</v>
      </c>
      <c r="AK43" s="12">
        <f t="shared" si="27"/>
        <v>1.9163135847041213</v>
      </c>
    </row>
    <row r="44" spans="1:37" x14ac:dyDescent="0.3">
      <c r="A44">
        <f t="shared" si="6"/>
        <v>42</v>
      </c>
      <c r="B44" s="7">
        <v>44482</v>
      </c>
      <c r="C44" s="40">
        <v>2.7568999999999999</v>
      </c>
      <c r="D44" s="25">
        <v>3808.6248529999998</v>
      </c>
      <c r="E44" s="25">
        <v>0</v>
      </c>
      <c r="F44" s="26">
        <f t="shared" si="1"/>
        <v>107.55808520561749</v>
      </c>
      <c r="G44" s="26">
        <f t="shared" si="2"/>
        <v>3808.6248529999998</v>
      </c>
      <c r="H44" s="10">
        <f t="shared" si="7"/>
        <v>-1.9593023523090114E-2</v>
      </c>
      <c r="I44" s="9">
        <f t="shared" si="8"/>
        <v>1.0199575857996808</v>
      </c>
      <c r="J44" s="10">
        <f t="shared" si="9"/>
        <v>1.9957585799680766</v>
      </c>
      <c r="K44" s="31">
        <f t="shared" si="10"/>
        <v>3916.1829382056171</v>
      </c>
      <c r="L44" s="33">
        <f t="shared" si="11"/>
        <v>-1.8404849301323356E-2</v>
      </c>
      <c r="M44" s="32">
        <f t="shared" si="12"/>
        <v>1.0196454469993008</v>
      </c>
      <c r="N44" s="33">
        <f t="shared" si="13"/>
        <v>1.964544699930082</v>
      </c>
      <c r="O44" s="40">
        <f t="shared" si="14"/>
        <v>2.3199999999999998</v>
      </c>
      <c r="P44" s="25">
        <v>3822.0107720000001</v>
      </c>
      <c r="Q44" s="25">
        <v>0</v>
      </c>
      <c r="R44" s="26">
        <f t="shared" si="3"/>
        <v>106.66006299999999</v>
      </c>
      <c r="S44" s="26">
        <f t="shared" si="4"/>
        <v>3822.0107720000001</v>
      </c>
      <c r="T44" s="10">
        <f t="shared" si="15"/>
        <v>6.4080023684476295E-2</v>
      </c>
      <c r="U44" s="9">
        <f t="shared" si="16"/>
        <v>1.023535557087689</v>
      </c>
      <c r="V44" s="10">
        <f t="shared" si="17"/>
        <v>2.3535557087688952</v>
      </c>
      <c r="W44" s="31">
        <f t="shared" si="18"/>
        <v>3928.6708349999999</v>
      </c>
      <c r="X44" s="33">
        <f t="shared" si="19"/>
        <v>6.233922115896906E-2</v>
      </c>
      <c r="Y44" s="32">
        <f t="shared" si="20"/>
        <v>1.022896885277315</v>
      </c>
      <c r="Z44" s="33">
        <f t="shared" si="21"/>
        <v>2.2896885277315038</v>
      </c>
      <c r="AA44" s="8">
        <v>6.15</v>
      </c>
      <c r="AB44" s="11">
        <f t="shared" si="5"/>
        <v>1.0086583390637163</v>
      </c>
      <c r="AC44" s="12">
        <f t="shared" si="22"/>
        <v>2.3686535833333799E-2</v>
      </c>
      <c r="AD44" s="11">
        <f t="shared" si="23"/>
        <v>1.0086583390637163</v>
      </c>
      <c r="AE44" s="12">
        <f t="shared" si="24"/>
        <v>0.86583390637162694</v>
      </c>
      <c r="AF44" s="25">
        <v>3677.4502050000001</v>
      </c>
      <c r="AG44" s="25">
        <v>1.1599999999999999</v>
      </c>
      <c r="AH44" s="12">
        <f t="shared" si="0"/>
        <v>14.843348840566883</v>
      </c>
      <c r="AI44" s="12">
        <f t="shared" si="25"/>
        <v>5.4933500615517161E-2</v>
      </c>
      <c r="AJ44" s="12">
        <f t="shared" si="26"/>
        <v>1.0197229978345448</v>
      </c>
      <c r="AK44" s="12">
        <f t="shared" si="27"/>
        <v>1.9722997834544786</v>
      </c>
    </row>
    <row r="45" spans="1:37" x14ac:dyDescent="0.3">
      <c r="A45">
        <f t="shared" si="6"/>
        <v>43</v>
      </c>
      <c r="B45" s="7">
        <v>44483</v>
      </c>
      <c r="C45" s="40">
        <v>2.9195000000000002</v>
      </c>
      <c r="D45" s="25">
        <v>3806.1949960000002</v>
      </c>
      <c r="E45" s="25">
        <v>0</v>
      </c>
      <c r="F45" s="26">
        <f t="shared" si="1"/>
        <v>107.58356199001136</v>
      </c>
      <c r="G45" s="26">
        <f t="shared" si="2"/>
        <v>3806.1949960000002</v>
      </c>
      <c r="H45" s="10">
        <f t="shared" si="7"/>
        <v>-6.379880124149917E-2</v>
      </c>
      <c r="I45" s="9">
        <f t="shared" si="8"/>
        <v>1.0193068650867689</v>
      </c>
      <c r="J45" s="10">
        <f t="shared" si="9"/>
        <v>1.9306865086768932</v>
      </c>
      <c r="K45" s="31">
        <f t="shared" si="10"/>
        <v>3913.7785579900114</v>
      </c>
      <c r="L45" s="33">
        <f t="shared" si="11"/>
        <v>-6.1396013759951185E-2</v>
      </c>
      <c r="M45" s="32">
        <f t="shared" si="12"/>
        <v>1.0190194253403584</v>
      </c>
      <c r="N45" s="33">
        <f t="shared" si="13"/>
        <v>1.9019425340358387</v>
      </c>
      <c r="O45" s="40">
        <f t="shared" si="14"/>
        <v>2.3199999999999998</v>
      </c>
      <c r="P45" s="25">
        <v>3824.4562070000002</v>
      </c>
      <c r="Q45" s="25">
        <v>0</v>
      </c>
      <c r="R45" s="26">
        <f t="shared" si="3"/>
        <v>106.66006299999999</v>
      </c>
      <c r="S45" s="26">
        <f t="shared" si="4"/>
        <v>3824.4562070000002</v>
      </c>
      <c r="T45" s="10">
        <f t="shared" si="15"/>
        <v>6.3982943688056793E-2</v>
      </c>
      <c r="U45" s="9">
        <f t="shared" si="16"/>
        <v>1.0241904452668076</v>
      </c>
      <c r="V45" s="10">
        <f t="shared" si="17"/>
        <v>2.4190445266807581</v>
      </c>
      <c r="W45" s="31">
        <f t="shared" si="18"/>
        <v>3931.11627</v>
      </c>
      <c r="X45" s="33">
        <f t="shared" si="19"/>
        <v>6.2245861328324992E-2</v>
      </c>
      <c r="Y45" s="32">
        <f t="shared" si="20"/>
        <v>1.0235335962540566</v>
      </c>
      <c r="Z45" s="33">
        <f t="shared" si="21"/>
        <v>2.3533596254056599</v>
      </c>
      <c r="AA45" s="8">
        <v>6.15</v>
      </c>
      <c r="AB45" s="11">
        <f t="shared" si="5"/>
        <v>1.0088972552826345</v>
      </c>
      <c r="AC45" s="12">
        <f t="shared" si="22"/>
        <v>2.3686535833333799E-2</v>
      </c>
      <c r="AD45" s="11">
        <f t="shared" si="23"/>
        <v>1.0088972552826345</v>
      </c>
      <c r="AE45" s="12">
        <f t="shared" si="24"/>
        <v>0.88972552826345197</v>
      </c>
      <c r="AF45" s="25">
        <v>3679.470358</v>
      </c>
      <c r="AG45" s="25">
        <v>1.1599999999999999</v>
      </c>
      <c r="AH45" s="12">
        <f t="shared" si="0"/>
        <v>14.843348840566883</v>
      </c>
      <c r="AI45" s="12">
        <f t="shared" si="25"/>
        <v>5.4933524246036924E-2</v>
      </c>
      <c r="AJ45" s="12">
        <f t="shared" si="26"/>
        <v>1.0202831676148025</v>
      </c>
      <c r="AK45" s="12">
        <f t="shared" si="27"/>
        <v>2.0283167614802533</v>
      </c>
    </row>
    <row r="46" spans="1:37" x14ac:dyDescent="0.3">
      <c r="A46">
        <f t="shared" si="6"/>
        <v>44</v>
      </c>
      <c r="B46" s="7">
        <v>44484</v>
      </c>
      <c r="C46" s="40">
        <v>3.1677</v>
      </c>
      <c r="D46" s="25">
        <v>3801.2468600000002</v>
      </c>
      <c r="E46" s="25">
        <v>0</v>
      </c>
      <c r="F46" s="26">
        <f t="shared" si="1"/>
        <v>107.6090448089729</v>
      </c>
      <c r="G46" s="26">
        <f t="shared" si="2"/>
        <v>3801.2468600000002</v>
      </c>
      <c r="H46" s="10">
        <f t="shared" si="7"/>
        <v>-0.13000216765562955</v>
      </c>
      <c r="I46" s="9">
        <f t="shared" si="8"/>
        <v>1.0179817440670935</v>
      </c>
      <c r="J46" s="10">
        <f t="shared" si="9"/>
        <v>1.7981744067093519</v>
      </c>
      <c r="K46" s="31">
        <f t="shared" si="10"/>
        <v>3908.8559048089733</v>
      </c>
      <c r="L46" s="33">
        <f t="shared" si="11"/>
        <v>-0.12577750907721841</v>
      </c>
      <c r="M46" s="32">
        <f t="shared" si="12"/>
        <v>1.0177377280901523</v>
      </c>
      <c r="N46" s="33">
        <f t="shared" si="13"/>
        <v>1.7737728090152283</v>
      </c>
      <c r="O46" s="40">
        <f t="shared" si="14"/>
        <v>2.3199999999999998</v>
      </c>
      <c r="P46" s="25">
        <v>3826.9068569999999</v>
      </c>
      <c r="Q46" s="25">
        <v>0</v>
      </c>
      <c r="R46" s="26">
        <f t="shared" si="3"/>
        <v>106.66006299999999</v>
      </c>
      <c r="S46" s="26">
        <f t="shared" si="4"/>
        <v>3826.9068569999999</v>
      </c>
      <c r="T46" s="10">
        <f t="shared" si="15"/>
        <v>6.4078390949129371E-2</v>
      </c>
      <c r="U46" s="9">
        <f t="shared" si="16"/>
        <v>1.0248467300243893</v>
      </c>
      <c r="V46" s="10">
        <f t="shared" si="17"/>
        <v>2.4846730024389307</v>
      </c>
      <c r="W46" s="31">
        <f t="shared" si="18"/>
        <v>3933.5669199999998</v>
      </c>
      <c r="X46" s="33">
        <f t="shared" si="19"/>
        <v>6.2339799478894342E-2</v>
      </c>
      <c r="Y46" s="32">
        <f t="shared" si="20"/>
        <v>1.0241716650455606</v>
      </c>
      <c r="Z46" s="33">
        <f t="shared" si="21"/>
        <v>2.4171665045560564</v>
      </c>
      <c r="AA46" s="8">
        <v>6.15</v>
      </c>
      <c r="AB46" s="11">
        <f t="shared" si="5"/>
        <v>1.0091362280925285</v>
      </c>
      <c r="AC46" s="12">
        <f t="shared" si="22"/>
        <v>2.3686535833333799E-2</v>
      </c>
      <c r="AD46" s="11">
        <f t="shared" si="23"/>
        <v>1.0091362280925285</v>
      </c>
      <c r="AE46" s="12">
        <f t="shared" si="24"/>
        <v>0.91362280925284534</v>
      </c>
      <c r="AF46" s="25">
        <v>3681.4916199999998</v>
      </c>
      <c r="AG46" s="25">
        <v>1.1599999999999999</v>
      </c>
      <c r="AH46" s="12">
        <f t="shared" si="0"/>
        <v>14.843348840566883</v>
      </c>
      <c r="AI46" s="12">
        <f t="shared" si="25"/>
        <v>5.4933504100795894E-2</v>
      </c>
      <c r="AJ46" s="12">
        <f t="shared" si="26"/>
        <v>1.020843644910524</v>
      </c>
      <c r="AK46" s="12">
        <f t="shared" si="27"/>
        <v>2.084364491052404</v>
      </c>
    </row>
    <row r="47" spans="1:37" x14ac:dyDescent="0.3">
      <c r="A47">
        <f t="shared" si="6"/>
        <v>45</v>
      </c>
      <c r="B47" s="7">
        <v>44487</v>
      </c>
      <c r="C47" s="40">
        <v>3.16</v>
      </c>
      <c r="D47" s="25">
        <v>3803.2726200000002</v>
      </c>
      <c r="E47" s="25">
        <v>0</v>
      </c>
      <c r="F47" s="26">
        <f t="shared" si="1"/>
        <v>107.63453366393148</v>
      </c>
      <c r="G47" s="26">
        <f t="shared" si="2"/>
        <v>3803.2726200000002</v>
      </c>
      <c r="H47" s="10">
        <f t="shared" si="7"/>
        <v>5.3291987461179247E-2</v>
      </c>
      <c r="I47" s="9">
        <f t="shared" si="8"/>
        <v>1.0185242467704989</v>
      </c>
      <c r="J47" s="10">
        <f t="shared" si="9"/>
        <v>1.8524246770498909</v>
      </c>
      <c r="K47" s="31">
        <f t="shared" si="10"/>
        <v>3910.9071536639317</v>
      </c>
      <c r="L47" s="33">
        <f t="shared" si="11"/>
        <v>5.2476962694747442E-2</v>
      </c>
      <c r="M47" s="32">
        <f t="shared" si="12"/>
        <v>1.0182718059380524</v>
      </c>
      <c r="N47" s="33">
        <f t="shared" si="13"/>
        <v>1.8271805938052443</v>
      </c>
      <c r="O47" s="40">
        <f t="shared" si="14"/>
        <v>2.3199999999999998</v>
      </c>
      <c r="P47" s="25">
        <v>3828.5917049999998</v>
      </c>
      <c r="Q47" s="25">
        <v>0</v>
      </c>
      <c r="R47" s="26">
        <f t="shared" si="3"/>
        <v>106.66006299999999</v>
      </c>
      <c r="S47" s="26">
        <f t="shared" si="4"/>
        <v>3828.5917049999998</v>
      </c>
      <c r="T47" s="10">
        <f t="shared" si="15"/>
        <v>4.4026365494587161E-2</v>
      </c>
      <c r="U47" s="9">
        <f t="shared" si="16"/>
        <v>1.0252979327915093</v>
      </c>
      <c r="V47" s="10">
        <f t="shared" si="17"/>
        <v>2.529793279150927</v>
      </c>
      <c r="W47" s="31">
        <f t="shared" si="18"/>
        <v>3935.2517679999996</v>
      </c>
      <c r="X47" s="33">
        <f t="shared" si="19"/>
        <v>4.2832574969886572E-2</v>
      </c>
      <c r="Y47" s="32">
        <f t="shared" si="20"/>
        <v>1.0246103441418115</v>
      </c>
      <c r="Z47" s="33">
        <f t="shared" si="21"/>
        <v>2.4610344141811513</v>
      </c>
      <c r="AA47" s="8">
        <v>6.15</v>
      </c>
      <c r="AB47" s="11">
        <f t="shared" si="5"/>
        <v>1.0093752575068027</v>
      </c>
      <c r="AC47" s="12">
        <f t="shared" si="22"/>
        <v>2.3686535833333799E-2</v>
      </c>
      <c r="AD47" s="11">
        <f t="shared" si="23"/>
        <v>1.0093752575068027</v>
      </c>
      <c r="AE47" s="12">
        <f t="shared" si="24"/>
        <v>0.93752575068026811</v>
      </c>
      <c r="AF47" s="25">
        <v>3682.775877</v>
      </c>
      <c r="AG47" s="25">
        <v>0.7</v>
      </c>
      <c r="AH47" s="12">
        <f t="shared" si="0"/>
        <v>8.7310661915505285</v>
      </c>
      <c r="AI47" s="12">
        <f t="shared" si="25"/>
        <v>3.4884148398539594E-2</v>
      </c>
      <c r="AJ47" s="12">
        <f t="shared" si="26"/>
        <v>1.0211997575225318</v>
      </c>
      <c r="AK47" s="12">
        <f t="shared" si="27"/>
        <v>2.1199757522531781</v>
      </c>
    </row>
    <row r="48" spans="1:37" x14ac:dyDescent="0.3">
      <c r="A48">
        <f t="shared" si="6"/>
        <v>46</v>
      </c>
      <c r="B48" s="7">
        <v>44488</v>
      </c>
      <c r="C48" s="40">
        <v>3.274</v>
      </c>
      <c r="D48" s="25">
        <v>3801.6779000000001</v>
      </c>
      <c r="E48" s="25">
        <v>0</v>
      </c>
      <c r="F48" s="26">
        <f t="shared" si="1"/>
        <v>107.66002855631683</v>
      </c>
      <c r="G48" s="26">
        <f t="shared" si="2"/>
        <v>3801.6779000000001</v>
      </c>
      <c r="H48" s="10">
        <f t="shared" si="7"/>
        <v>-4.1930204835016749E-2</v>
      </c>
      <c r="I48" s="9">
        <f t="shared" si="8"/>
        <v>1.0180971774675338</v>
      </c>
      <c r="J48" s="10">
        <f t="shared" si="9"/>
        <v>1.8097177467533809</v>
      </c>
      <c r="K48" s="31">
        <f t="shared" si="10"/>
        <v>3909.3379285563169</v>
      </c>
      <c r="L48" s="33">
        <f t="shared" si="11"/>
        <v>-4.0124325276924555E-2</v>
      </c>
      <c r="M48" s="32">
        <f t="shared" si="12"/>
        <v>1.0178632312464346</v>
      </c>
      <c r="N48" s="33">
        <f t="shared" si="13"/>
        <v>1.786323124643463</v>
      </c>
      <c r="O48" s="40">
        <f t="shared" si="14"/>
        <v>2.3199999999999998</v>
      </c>
      <c r="P48" s="25">
        <v>3830.2735779999998</v>
      </c>
      <c r="Q48" s="25">
        <v>0</v>
      </c>
      <c r="R48" s="26">
        <f t="shared" si="3"/>
        <v>106.66006299999999</v>
      </c>
      <c r="S48" s="26">
        <f t="shared" si="4"/>
        <v>3830.2735779999998</v>
      </c>
      <c r="T48" s="10">
        <f t="shared" si="15"/>
        <v>4.3929286003607793E-2</v>
      </c>
      <c r="U48" s="9">
        <f t="shared" si="16"/>
        <v>1.0257483388527944</v>
      </c>
      <c r="V48" s="10">
        <f t="shared" si="17"/>
        <v>2.5748338852794372</v>
      </c>
      <c r="W48" s="31">
        <f t="shared" si="18"/>
        <v>3936.9336409999996</v>
      </c>
      <c r="X48" s="33">
        <f t="shared" si="19"/>
        <v>4.2738637809058844E-2</v>
      </c>
      <c r="Y48" s="32">
        <f t="shared" si="20"/>
        <v>1.0250482486457484</v>
      </c>
      <c r="Z48" s="33">
        <f t="shared" si="21"/>
        <v>2.5048248645748394</v>
      </c>
      <c r="AA48" s="8">
        <v>6.15</v>
      </c>
      <c r="AB48" s="11">
        <f t="shared" si="5"/>
        <v>1.0096143435388649</v>
      </c>
      <c r="AC48" s="12">
        <f t="shared" si="22"/>
        <v>2.3686535833333799E-2</v>
      </c>
      <c r="AD48" s="11">
        <f t="shared" si="23"/>
        <v>1.0096143435388649</v>
      </c>
      <c r="AE48" s="12">
        <f t="shared" si="24"/>
        <v>0.96143435388649223</v>
      </c>
      <c r="AF48" s="25">
        <v>3684.0605820000001</v>
      </c>
      <c r="AG48" s="25">
        <v>0.7</v>
      </c>
      <c r="AH48" s="12">
        <f t="shared" si="0"/>
        <v>8.7310661915505285</v>
      </c>
      <c r="AI48" s="12">
        <f t="shared" si="25"/>
        <v>3.4884148341030041E-2</v>
      </c>
      <c r="AJ48" s="12">
        <f t="shared" si="26"/>
        <v>1.0215559943608041</v>
      </c>
      <c r="AK48" s="12">
        <f t="shared" si="27"/>
        <v>2.1555994360804132</v>
      </c>
    </row>
    <row r="49" spans="1:37" x14ac:dyDescent="0.3">
      <c r="A49">
        <f t="shared" si="6"/>
        <v>47</v>
      </c>
      <c r="B49" s="7">
        <v>44489</v>
      </c>
      <c r="C49" s="40">
        <v>3.3104</v>
      </c>
      <c r="D49" s="25">
        <v>3802.4144270000002</v>
      </c>
      <c r="E49" s="25">
        <v>0</v>
      </c>
      <c r="F49" s="26">
        <f t="shared" si="1"/>
        <v>107.68552948755899</v>
      </c>
      <c r="G49" s="26">
        <f t="shared" si="2"/>
        <v>3802.4144270000002</v>
      </c>
      <c r="H49" s="10">
        <f t="shared" si="7"/>
        <v>1.9373734950023369E-2</v>
      </c>
      <c r="I49" s="9">
        <f t="shared" si="8"/>
        <v>1.0182944209162301</v>
      </c>
      <c r="J49" s="10">
        <f t="shared" si="9"/>
        <v>1.8294420916230125</v>
      </c>
      <c r="K49" s="31">
        <f t="shared" si="10"/>
        <v>3910.0999564875592</v>
      </c>
      <c r="L49" s="33">
        <f t="shared" si="11"/>
        <v>1.9492506024509915E-2</v>
      </c>
      <c r="M49" s="32">
        <f t="shared" si="12"/>
        <v>1.0180616382981067</v>
      </c>
      <c r="N49" s="33">
        <f t="shared" si="13"/>
        <v>1.8061638298106697</v>
      </c>
      <c r="O49" s="40">
        <f t="shared" si="14"/>
        <v>2.3199999999999998</v>
      </c>
      <c r="P49" s="25">
        <v>3831.959844</v>
      </c>
      <c r="Q49" s="25">
        <v>0</v>
      </c>
      <c r="R49" s="26">
        <f t="shared" si="3"/>
        <v>106.66006299999999</v>
      </c>
      <c r="S49" s="26">
        <f t="shared" si="4"/>
        <v>3831.959844</v>
      </c>
      <c r="T49" s="10">
        <f t="shared" si="15"/>
        <v>4.4024688202060069E-2</v>
      </c>
      <c r="U49" s="9">
        <f t="shared" si="16"/>
        <v>1.026199921360712</v>
      </c>
      <c r="V49" s="10">
        <f t="shared" si="17"/>
        <v>2.6199921360712031</v>
      </c>
      <c r="W49" s="31">
        <f t="shared" si="18"/>
        <v>3938.6199069999998</v>
      </c>
      <c r="X49" s="33">
        <f t="shared" si="19"/>
        <v>4.2831964004652612E-2</v>
      </c>
      <c r="Y49" s="32">
        <f t="shared" si="20"/>
        <v>1.0254872969426387</v>
      </c>
      <c r="Z49" s="33">
        <f t="shared" si="21"/>
        <v>2.5487296942638737</v>
      </c>
      <c r="AA49" s="8">
        <v>6.15</v>
      </c>
      <c r="AB49" s="11">
        <f t="shared" si="5"/>
        <v>1.0098534862021258</v>
      </c>
      <c r="AC49" s="12">
        <f t="shared" si="22"/>
        <v>2.3686535833333799E-2</v>
      </c>
      <c r="AD49" s="11">
        <f t="shared" si="23"/>
        <v>1.0098534862021258</v>
      </c>
      <c r="AE49" s="12">
        <f t="shared" si="24"/>
        <v>0.9853486202125783</v>
      </c>
      <c r="AF49" s="25">
        <v>3685.3457349999999</v>
      </c>
      <c r="AG49" s="25">
        <v>0.7</v>
      </c>
      <c r="AH49" s="12">
        <f t="shared" si="0"/>
        <v>8.7310661915505285</v>
      </c>
      <c r="AI49" s="12">
        <f t="shared" si="25"/>
        <v>3.4884144041469334E-2</v>
      </c>
      <c r="AJ49" s="12">
        <f t="shared" si="26"/>
        <v>1.0219123554253413</v>
      </c>
      <c r="AK49" s="12">
        <f t="shared" si="27"/>
        <v>2.1912355425341312</v>
      </c>
    </row>
    <row r="50" spans="1:37" x14ac:dyDescent="0.3">
      <c r="A50">
        <f t="shared" si="6"/>
        <v>48</v>
      </c>
      <c r="B50" s="7">
        <v>44490</v>
      </c>
      <c r="C50" s="40">
        <v>3.6680999999999999</v>
      </c>
      <c r="D50" s="25">
        <v>3793.731663</v>
      </c>
      <c r="E50" s="25">
        <v>0</v>
      </c>
      <c r="F50" s="26">
        <f t="shared" si="1"/>
        <v>107.71103645908838</v>
      </c>
      <c r="G50" s="26">
        <f t="shared" si="2"/>
        <v>3793.731663</v>
      </c>
      <c r="H50" s="10">
        <f t="shared" si="7"/>
        <v>-0.22834870229678783</v>
      </c>
      <c r="I50" s="9">
        <f t="shared" si="8"/>
        <v>1.0159691588205073</v>
      </c>
      <c r="J50" s="10">
        <f t="shared" si="9"/>
        <v>1.5969158820507312</v>
      </c>
      <c r="K50" s="31">
        <f t="shared" si="10"/>
        <v>3901.4426994590885</v>
      </c>
      <c r="L50" s="33">
        <f t="shared" si="11"/>
        <v>-0.22140756310096155</v>
      </c>
      <c r="M50" s="32">
        <f t="shared" si="12"/>
        <v>1.0158075728338851</v>
      </c>
      <c r="N50" s="33">
        <f t="shared" si="13"/>
        <v>1.580757283388512</v>
      </c>
      <c r="O50" s="40">
        <f t="shared" si="14"/>
        <v>2.3199999999999998</v>
      </c>
      <c r="P50" s="25">
        <v>3833.6431339999999</v>
      </c>
      <c r="Q50" s="25">
        <v>0</v>
      </c>
      <c r="R50" s="26">
        <f t="shared" si="3"/>
        <v>106.66006299999999</v>
      </c>
      <c r="S50" s="26">
        <f t="shared" si="4"/>
        <v>3833.6431339999999</v>
      </c>
      <c r="T50" s="10">
        <f t="shared" si="15"/>
        <v>4.3927652390074456E-2</v>
      </c>
      <c r="U50" s="9">
        <f t="shared" si="16"/>
        <v>1.0266507068949946</v>
      </c>
      <c r="V50" s="10">
        <f t="shared" si="17"/>
        <v>2.6650706894994602</v>
      </c>
      <c r="W50" s="31">
        <f t="shared" si="18"/>
        <v>3940.3031969999997</v>
      </c>
      <c r="X50" s="33">
        <f t="shared" si="19"/>
        <v>4.273806662602464E-2</v>
      </c>
      <c r="Y50" s="32">
        <f t="shared" si="20"/>
        <v>1.0259255703868475</v>
      </c>
      <c r="Z50" s="33">
        <f t="shared" si="21"/>
        <v>2.5925570386847507</v>
      </c>
      <c r="AA50" s="8">
        <v>6.15</v>
      </c>
      <c r="AB50" s="11">
        <f t="shared" si="5"/>
        <v>1.0100926855099992</v>
      </c>
      <c r="AC50" s="12">
        <f t="shared" si="22"/>
        <v>2.3686535833333799E-2</v>
      </c>
      <c r="AD50" s="11">
        <f t="shared" si="23"/>
        <v>1.0100926855099992</v>
      </c>
      <c r="AE50" s="12">
        <f t="shared" si="24"/>
        <v>1.00926855099992</v>
      </c>
      <c r="AF50" s="25">
        <v>3686.6313369999998</v>
      </c>
      <c r="AG50" s="25">
        <v>0.7</v>
      </c>
      <c r="AH50" s="12">
        <f t="shared" si="0"/>
        <v>8.7310661915505285</v>
      </c>
      <c r="AI50" s="12">
        <f t="shared" si="25"/>
        <v>3.4884162638815219E-2</v>
      </c>
      <c r="AJ50" s="12">
        <f t="shared" si="26"/>
        <v>1.022268840993434</v>
      </c>
      <c r="AK50" s="12">
        <f t="shared" si="27"/>
        <v>2.2268840993433958</v>
      </c>
    </row>
    <row r="51" spans="1:37" x14ac:dyDescent="0.3">
      <c r="A51">
        <f t="shared" si="6"/>
        <v>49</v>
      </c>
      <c r="B51" s="7">
        <v>44491</v>
      </c>
      <c r="C51" s="40">
        <v>4.0075000000000003</v>
      </c>
      <c r="D51" s="25">
        <v>3785.7430829999998</v>
      </c>
      <c r="E51" s="25">
        <v>0</v>
      </c>
      <c r="F51" s="26">
        <f t="shared" si="1"/>
        <v>107.73654947233571</v>
      </c>
      <c r="G51" s="26">
        <f t="shared" si="2"/>
        <v>3785.7430829999998</v>
      </c>
      <c r="H51" s="10">
        <f t="shared" si="7"/>
        <v>-0.21057314300618746</v>
      </c>
      <c r="I51" s="9">
        <f t="shared" si="8"/>
        <v>1.0138298006308055</v>
      </c>
      <c r="J51" s="10">
        <f t="shared" si="9"/>
        <v>1.3829800630805522</v>
      </c>
      <c r="K51" s="31">
        <f t="shared" si="10"/>
        <v>3893.4796324723357</v>
      </c>
      <c r="L51" s="33">
        <f t="shared" si="11"/>
        <v>-0.20410570140776407</v>
      </c>
      <c r="M51" s="32">
        <f t="shared" si="12"/>
        <v>1.0137342516623993</v>
      </c>
      <c r="N51" s="33">
        <f t="shared" si="13"/>
        <v>1.3734251662399277</v>
      </c>
      <c r="O51" s="40">
        <f t="shared" si="14"/>
        <v>2.3199999999999998</v>
      </c>
      <c r="P51" s="25">
        <v>3835.3308200000001</v>
      </c>
      <c r="Q51" s="25">
        <v>0</v>
      </c>
      <c r="R51" s="26">
        <f t="shared" si="3"/>
        <v>106.66006299999999</v>
      </c>
      <c r="S51" s="26">
        <f t="shared" si="4"/>
        <v>3835.3308200000001</v>
      </c>
      <c r="T51" s="10">
        <f t="shared" si="15"/>
        <v>4.4023033469975381E-2</v>
      </c>
      <c r="U51" s="9">
        <f t="shared" si="16"/>
        <v>1.0271026696793106</v>
      </c>
      <c r="V51" s="10">
        <f t="shared" si="17"/>
        <v>2.7102669679310631</v>
      </c>
      <c r="W51" s="31">
        <f t="shared" si="18"/>
        <v>3941.9908829999999</v>
      </c>
      <c r="X51" s="33">
        <f t="shared" si="19"/>
        <v>4.283137402434356E-2</v>
      </c>
      <c r="Y51" s="32">
        <f t="shared" si="20"/>
        <v>1.0263649884051114</v>
      </c>
      <c r="Z51" s="33">
        <f t="shared" si="21"/>
        <v>2.6364988405111367</v>
      </c>
      <c r="AA51" s="8">
        <v>6.15</v>
      </c>
      <c r="AB51" s="11">
        <f t="shared" si="5"/>
        <v>1.0103319414759024</v>
      </c>
      <c r="AC51" s="12">
        <f t="shared" si="22"/>
        <v>2.3686535833333799E-2</v>
      </c>
      <c r="AD51" s="11">
        <f t="shared" si="23"/>
        <v>1.0103319414759024</v>
      </c>
      <c r="AE51" s="12">
        <f t="shared" si="24"/>
        <v>1.033194147590244</v>
      </c>
      <c r="AF51" s="25">
        <v>3687.917387</v>
      </c>
      <c r="AG51" s="25">
        <v>0.7</v>
      </c>
      <c r="AH51" s="12">
        <f t="shared" si="0"/>
        <v>8.7310661915505285</v>
      </c>
      <c r="AI51" s="12">
        <f t="shared" si="25"/>
        <v>3.4884149849556678E-2</v>
      </c>
      <c r="AJ51" s="12">
        <f t="shared" si="26"/>
        <v>1.0226254507877914</v>
      </c>
      <c r="AK51" s="12">
        <f t="shared" si="27"/>
        <v>2.2625450787791435</v>
      </c>
    </row>
    <row r="52" spans="1:37" x14ac:dyDescent="0.3">
      <c r="A52">
        <f t="shared" si="6"/>
        <v>50</v>
      </c>
      <c r="B52" s="7">
        <v>44494</v>
      </c>
      <c r="C52" s="40">
        <v>4.3952999999999998</v>
      </c>
      <c r="D52" s="25">
        <v>3776.5125840000001</v>
      </c>
      <c r="E52" s="25">
        <v>0</v>
      </c>
      <c r="F52" s="26">
        <f t="shared" si="1"/>
        <v>107.76206852873207</v>
      </c>
      <c r="G52" s="26">
        <f t="shared" si="2"/>
        <v>3776.5125840000001</v>
      </c>
      <c r="H52" s="10">
        <f t="shared" si="7"/>
        <v>-0.24382264716931168</v>
      </c>
      <c r="I52" s="9">
        <f t="shared" si="8"/>
        <v>1.0113578539731161</v>
      </c>
      <c r="J52" s="10">
        <f t="shared" si="9"/>
        <v>1.1357853973116061</v>
      </c>
      <c r="K52" s="31">
        <f t="shared" si="10"/>
        <v>3884.2746525287321</v>
      </c>
      <c r="L52" s="33">
        <f t="shared" si="11"/>
        <v>-0.23642039544350402</v>
      </c>
      <c r="M52" s="32">
        <f t="shared" si="12"/>
        <v>1.0113375771358728</v>
      </c>
      <c r="N52" s="33">
        <f t="shared" si="13"/>
        <v>1.1337577135872801</v>
      </c>
      <c r="O52" s="40">
        <f t="shared" si="14"/>
        <v>2.3199999999999998</v>
      </c>
      <c r="P52" s="25">
        <v>3837.019217</v>
      </c>
      <c r="Q52" s="25">
        <v>0</v>
      </c>
      <c r="R52" s="26">
        <f t="shared" si="3"/>
        <v>106.66006299999999</v>
      </c>
      <c r="S52" s="26">
        <f t="shared" si="4"/>
        <v>3837.019217</v>
      </c>
      <c r="T52" s="10">
        <f t="shared" si="15"/>
        <v>4.4022199889393043E-2</v>
      </c>
      <c r="U52" s="9">
        <f t="shared" si="16"/>
        <v>1.0275548228696261</v>
      </c>
      <c r="V52" s="10">
        <f t="shared" si="17"/>
        <v>2.7554822869626072</v>
      </c>
      <c r="W52" s="31">
        <f t="shared" si="18"/>
        <v>3943.6792799999998</v>
      </c>
      <c r="X52" s="33">
        <f t="shared" si="19"/>
        <v>4.2831073183879909E-2</v>
      </c>
      <c r="Y52" s="32">
        <f t="shared" si="20"/>
        <v>1.0268045915444288</v>
      </c>
      <c r="Z52" s="33">
        <f t="shared" si="21"/>
        <v>2.6804591544428824</v>
      </c>
      <c r="AA52" s="8">
        <v>6.15</v>
      </c>
      <c r="AB52" s="11">
        <f t="shared" si="5"/>
        <v>1.0105712541132557</v>
      </c>
      <c r="AC52" s="12">
        <f t="shared" si="22"/>
        <v>2.3686535833333799E-2</v>
      </c>
      <c r="AD52" s="11">
        <f t="shared" si="23"/>
        <v>1.0105712541132557</v>
      </c>
      <c r="AE52" s="12">
        <f t="shared" si="24"/>
        <v>1.0571254113255657</v>
      </c>
      <c r="AF52" s="25">
        <v>3689.2038849999999</v>
      </c>
      <c r="AG52" s="25">
        <v>0.7</v>
      </c>
      <c r="AH52" s="12">
        <f t="shared" si="0"/>
        <v>8.7310661915505285</v>
      </c>
      <c r="AI52" s="12">
        <f t="shared" si="25"/>
        <v>3.4884132831569659E-2</v>
      </c>
      <c r="AJ52" s="12">
        <f t="shared" si="26"/>
        <v>1.0229821848084137</v>
      </c>
      <c r="AK52" s="12">
        <f t="shared" si="27"/>
        <v>2.2982184808413741</v>
      </c>
    </row>
    <row r="53" spans="1:37" x14ac:dyDescent="0.3">
      <c r="A53">
        <f t="shared" si="6"/>
        <v>51</v>
      </c>
      <c r="B53" s="7">
        <v>44495</v>
      </c>
      <c r="C53" s="40">
        <v>4.2877999999999998</v>
      </c>
      <c r="D53" s="25">
        <v>3781.5389319999999</v>
      </c>
      <c r="E53" s="25">
        <v>0</v>
      </c>
      <c r="F53" s="26">
        <f t="shared" si="1"/>
        <v>107.78759362970887</v>
      </c>
      <c r="G53" s="26">
        <f t="shared" si="2"/>
        <v>3781.5389319999999</v>
      </c>
      <c r="H53" s="10">
        <f t="shared" si="7"/>
        <v>0.13309496230187179</v>
      </c>
      <c r="I53" s="9">
        <f t="shared" si="8"/>
        <v>1.0127039203275987</v>
      </c>
      <c r="J53" s="10">
        <f t="shared" si="9"/>
        <v>1.2703920327598706</v>
      </c>
      <c r="K53" s="31">
        <f t="shared" si="10"/>
        <v>3889.3265256297086</v>
      </c>
      <c r="L53" s="33">
        <f t="shared" si="11"/>
        <v>0.13005962638836799</v>
      </c>
      <c r="M53" s="32">
        <f t="shared" si="12"/>
        <v>1.0126529190102209</v>
      </c>
      <c r="N53" s="33">
        <f t="shared" si="13"/>
        <v>1.265291901022092</v>
      </c>
      <c r="O53" s="40">
        <f t="shared" si="14"/>
        <v>2.3199999999999998</v>
      </c>
      <c r="P53" s="25">
        <v>3838.7046350000001</v>
      </c>
      <c r="Q53" s="25">
        <v>0</v>
      </c>
      <c r="R53" s="26">
        <f t="shared" si="3"/>
        <v>106.66006299999999</v>
      </c>
      <c r="S53" s="26">
        <f t="shared" si="4"/>
        <v>3838.7046350000001</v>
      </c>
      <c r="T53" s="10">
        <f t="shared" si="15"/>
        <v>4.3925190484661591E-2</v>
      </c>
      <c r="U53" s="9">
        <f t="shared" si="16"/>
        <v>1.028006178282906</v>
      </c>
      <c r="V53" s="10">
        <f t="shared" si="17"/>
        <v>2.8006178282905969</v>
      </c>
      <c r="W53" s="31">
        <f t="shared" si="18"/>
        <v>3945.3646979999999</v>
      </c>
      <c r="X53" s="33">
        <f t="shared" si="19"/>
        <v>4.2737197432551888E-2</v>
      </c>
      <c r="Y53" s="32">
        <f t="shared" si="20"/>
        <v>1.0272434190499637</v>
      </c>
      <c r="Z53" s="33">
        <f t="shared" si="21"/>
        <v>2.7243419049963746</v>
      </c>
      <c r="AA53" s="8">
        <v>6.15</v>
      </c>
      <c r="AB53" s="11">
        <f t="shared" si="5"/>
        <v>1.0108106234354826</v>
      </c>
      <c r="AC53" s="12">
        <f t="shared" si="22"/>
        <v>2.3686535833333799E-2</v>
      </c>
      <c r="AD53" s="11">
        <f t="shared" si="23"/>
        <v>1.0108106234354826</v>
      </c>
      <c r="AE53" s="12">
        <f t="shared" si="24"/>
        <v>1.0810623435482558</v>
      </c>
      <c r="AF53" s="25">
        <v>3690.4908329999998</v>
      </c>
      <c r="AG53" s="25">
        <v>0.7</v>
      </c>
      <c r="AH53" s="12">
        <f t="shared" si="0"/>
        <v>8.7310661915505285</v>
      </c>
      <c r="AI53" s="12">
        <f t="shared" si="25"/>
        <v>3.4884165801529754E-2</v>
      </c>
      <c r="AJ53" s="12">
        <f t="shared" si="26"/>
        <v>1.0233390436098824</v>
      </c>
      <c r="AK53" s="12">
        <f t="shared" si="27"/>
        <v>2.3339043609882371</v>
      </c>
    </row>
    <row r="54" spans="1:37" x14ac:dyDescent="0.3">
      <c r="A54">
        <f t="shared" si="6"/>
        <v>52</v>
      </c>
      <c r="B54" s="7">
        <v>44496</v>
      </c>
      <c r="C54" s="40">
        <v>4.5128000000000004</v>
      </c>
      <c r="D54" s="25">
        <v>3782.0525619999999</v>
      </c>
      <c r="E54" s="25">
        <v>0</v>
      </c>
      <c r="F54" s="26">
        <f t="shared" si="1"/>
        <v>107.81312477669786</v>
      </c>
      <c r="G54" s="26">
        <f t="shared" si="2"/>
        <v>3782.0525619999999</v>
      </c>
      <c r="H54" s="10">
        <f t="shared" si="7"/>
        <v>1.3582565437930683E-2</v>
      </c>
      <c r="I54" s="9">
        <f t="shared" si="8"/>
        <v>1.0128414715002696</v>
      </c>
      <c r="J54" s="10">
        <f t="shared" si="9"/>
        <v>1.2841471500269597</v>
      </c>
      <c r="K54" s="31">
        <f t="shared" si="10"/>
        <v>3889.8656867766977</v>
      </c>
      <c r="L54" s="33">
        <f t="shared" si="11"/>
        <v>1.3862583751600432E-2</v>
      </c>
      <c r="M54" s="32">
        <f t="shared" si="12"/>
        <v>1.0127932988692316</v>
      </c>
      <c r="N54" s="33">
        <f t="shared" si="13"/>
        <v>1.279329886923164</v>
      </c>
      <c r="O54" s="40">
        <f t="shared" si="14"/>
        <v>2.3199999999999998</v>
      </c>
      <c r="P54" s="25">
        <v>3845.4235939999999</v>
      </c>
      <c r="Q54" s="25">
        <v>0</v>
      </c>
      <c r="R54" s="26">
        <f t="shared" si="3"/>
        <v>106.66006299999999</v>
      </c>
      <c r="S54" s="26">
        <f t="shared" si="4"/>
        <v>3845.4235939999999</v>
      </c>
      <c r="T54" s="10">
        <f t="shared" si="15"/>
        <v>0.17503193495895797</v>
      </c>
      <c r="U54" s="9">
        <f t="shared" si="16"/>
        <v>1.0298055173882521</v>
      </c>
      <c r="V54" s="10">
        <f t="shared" si="17"/>
        <v>2.9805517388252101</v>
      </c>
      <c r="W54" s="31">
        <f t="shared" si="18"/>
        <v>3952.0836569999997</v>
      </c>
      <c r="X54" s="33">
        <f t="shared" si="19"/>
        <v>0.17030007399330138</v>
      </c>
      <c r="Y54" s="32">
        <f t="shared" si="20"/>
        <v>1.028992815352697</v>
      </c>
      <c r="Z54" s="33">
        <f t="shared" si="21"/>
        <v>2.8992815352697043</v>
      </c>
      <c r="AA54" s="8">
        <v>6.15</v>
      </c>
      <c r="AB54" s="11">
        <f t="shared" si="5"/>
        <v>1.0110500494560097</v>
      </c>
      <c r="AC54" s="12">
        <f t="shared" si="22"/>
        <v>2.3686535833333799E-2</v>
      </c>
      <c r="AD54" s="11">
        <f t="shared" si="23"/>
        <v>1.0110500494560097</v>
      </c>
      <c r="AE54" s="12">
        <f t="shared" si="24"/>
        <v>1.1050049456009736</v>
      </c>
      <c r="AF54" s="25">
        <v>3696.612752</v>
      </c>
      <c r="AG54" s="25">
        <v>1.03</v>
      </c>
      <c r="AH54" s="12">
        <f t="shared" si="0"/>
        <v>13.084800413622432</v>
      </c>
      <c r="AI54" s="12">
        <f t="shared" si="25"/>
        <v>0.16588359860587598</v>
      </c>
      <c r="AJ54" s="12">
        <f t="shared" si="26"/>
        <v>1.0250365952413614</v>
      </c>
      <c r="AK54" s="12">
        <f t="shared" si="27"/>
        <v>2.503659524136137</v>
      </c>
    </row>
    <row r="55" spans="1:37" x14ac:dyDescent="0.3">
      <c r="A55">
        <f t="shared" si="6"/>
        <v>53</v>
      </c>
      <c r="B55" s="7">
        <v>44497</v>
      </c>
      <c r="C55" s="40">
        <v>4.9119000000000002</v>
      </c>
      <c r="D55" s="25">
        <v>3773.4242180000001</v>
      </c>
      <c r="E55" s="25">
        <v>0</v>
      </c>
      <c r="F55" s="26">
        <f t="shared" si="1"/>
        <v>107.83866197113113</v>
      </c>
      <c r="G55" s="26">
        <f t="shared" si="2"/>
        <v>3773.4242180000001</v>
      </c>
      <c r="H55" s="10">
        <f t="shared" si="7"/>
        <v>-0.22813918787625287</v>
      </c>
      <c r="I55" s="9">
        <f t="shared" si="8"/>
        <v>1.0105307831927151</v>
      </c>
      <c r="J55" s="10">
        <f t="shared" si="9"/>
        <v>1.0530783192715054</v>
      </c>
      <c r="K55" s="31">
        <f t="shared" si="10"/>
        <v>3881.262879971131</v>
      </c>
      <c r="L55" s="33">
        <f t="shared" si="11"/>
        <v>-0.22115948205644331</v>
      </c>
      <c r="M55" s="32">
        <f t="shared" si="12"/>
        <v>1.0105534104551501</v>
      </c>
      <c r="N55" s="33">
        <f t="shared" si="13"/>
        <v>1.0553410455150125</v>
      </c>
      <c r="O55" s="40">
        <f t="shared" si="14"/>
        <v>2.3199999999999998</v>
      </c>
      <c r="P55" s="25">
        <v>3847.7457220000001</v>
      </c>
      <c r="Q55" s="25">
        <v>0</v>
      </c>
      <c r="R55" s="26">
        <f t="shared" si="3"/>
        <v>106.66006299999999</v>
      </c>
      <c r="S55" s="26">
        <f t="shared" si="4"/>
        <v>3847.7457220000001</v>
      </c>
      <c r="T55" s="10">
        <f t="shared" si="15"/>
        <v>6.0386793372346759E-2</v>
      </c>
      <c r="U55" s="9">
        <f t="shared" si="16"/>
        <v>1.0304273839181743</v>
      </c>
      <c r="V55" s="10">
        <f t="shared" si="17"/>
        <v>3.0427383918174344</v>
      </c>
      <c r="W55" s="31">
        <f t="shared" si="18"/>
        <v>3954.4057849999999</v>
      </c>
      <c r="X55" s="33">
        <f t="shared" si="19"/>
        <v>5.8757055809977032E-2</v>
      </c>
      <c r="Y55" s="32">
        <f t="shared" si="20"/>
        <v>1.0295974212354946</v>
      </c>
      <c r="Z55" s="33">
        <f t="shared" si="21"/>
        <v>2.9597421235494581</v>
      </c>
      <c r="AA55" s="8">
        <v>6.15</v>
      </c>
      <c r="AB55" s="11">
        <f t="shared" si="5"/>
        <v>1.0112895321882671</v>
      </c>
      <c r="AC55" s="12">
        <f t="shared" si="22"/>
        <v>2.3686535833333799E-2</v>
      </c>
      <c r="AD55" s="11">
        <f t="shared" si="23"/>
        <v>1.0112895321882671</v>
      </c>
      <c r="AE55" s="12">
        <f t="shared" si="24"/>
        <v>1.1289532188267115</v>
      </c>
      <c r="AF55" s="25">
        <v>3698.5072559999999</v>
      </c>
      <c r="AG55" s="25">
        <v>1.03</v>
      </c>
      <c r="AH55" s="12">
        <f t="shared" si="0"/>
        <v>13.084800413622432</v>
      </c>
      <c r="AI55" s="12">
        <f t="shared" si="25"/>
        <v>5.1249728524438432E-2</v>
      </c>
      <c r="AJ55" s="12">
        <f t="shared" si="26"/>
        <v>1.0255619237136988</v>
      </c>
      <c r="AK55" s="12">
        <f t="shared" si="27"/>
        <v>2.5561923713698809</v>
      </c>
    </row>
    <row r="56" spans="1:37" x14ac:dyDescent="0.3">
      <c r="A56">
        <f t="shared" si="6"/>
        <v>54</v>
      </c>
      <c r="B56" s="7">
        <v>44498</v>
      </c>
      <c r="C56" s="40">
        <v>4.8832000000000004</v>
      </c>
      <c r="D56" s="25">
        <v>3776.8789529999999</v>
      </c>
      <c r="E56" s="25">
        <v>0</v>
      </c>
      <c r="F56" s="26">
        <f t="shared" si="1"/>
        <v>107.86420521444111</v>
      </c>
      <c r="G56" s="26">
        <f t="shared" si="2"/>
        <v>3776.8789529999999</v>
      </c>
      <c r="H56" s="10">
        <f t="shared" si="7"/>
        <v>9.155437608949768E-2</v>
      </c>
      <c r="I56" s="9">
        <f t="shared" si="8"/>
        <v>1.0114559683464595</v>
      </c>
      <c r="J56" s="10">
        <f t="shared" si="9"/>
        <v>1.1455968346459455</v>
      </c>
      <c r="K56" s="31">
        <f t="shared" si="10"/>
        <v>3884.7431582144409</v>
      </c>
      <c r="L56" s="33">
        <f t="shared" si="11"/>
        <v>8.9668707091949962E-2</v>
      </c>
      <c r="M56" s="32">
        <f t="shared" si="12"/>
        <v>1.0114595606327788</v>
      </c>
      <c r="N56" s="33">
        <f t="shared" si="13"/>
        <v>1.1459560632778754</v>
      </c>
      <c r="O56" s="40">
        <f t="shared" si="14"/>
        <v>2.3199999999999998</v>
      </c>
      <c r="P56" s="25">
        <v>3850.0655179999999</v>
      </c>
      <c r="Q56" s="25">
        <v>0</v>
      </c>
      <c r="R56" s="26">
        <f t="shared" si="3"/>
        <v>106.66006299999999</v>
      </c>
      <c r="S56" s="26">
        <f t="shared" si="4"/>
        <v>3850.0655179999999</v>
      </c>
      <c r="T56" s="10">
        <f t="shared" si="15"/>
        <v>6.0289742815800018E-2</v>
      </c>
      <c r="U56" s="9">
        <f t="shared" si="16"/>
        <v>1.0310486259378422</v>
      </c>
      <c r="V56" s="10">
        <f t="shared" si="17"/>
        <v>3.1048625937842189</v>
      </c>
      <c r="W56" s="31">
        <f t="shared" si="18"/>
        <v>3956.7255809999997</v>
      </c>
      <c r="X56" s="33">
        <f t="shared" si="19"/>
        <v>5.8663579969442381E-2</v>
      </c>
      <c r="Y56" s="32">
        <f t="shared" si="20"/>
        <v>1.0302014199420644</v>
      </c>
      <c r="Z56" s="33">
        <f t="shared" si="21"/>
        <v>3.0201419942064378</v>
      </c>
      <c r="AA56" s="8">
        <v>7.65</v>
      </c>
      <c r="AB56" s="11">
        <f t="shared" si="5"/>
        <v>1.0115290716456877</v>
      </c>
      <c r="AC56" s="12">
        <f t="shared" si="22"/>
        <v>2.3686535833333799E-2</v>
      </c>
      <c r="AD56" s="11">
        <f t="shared" si="23"/>
        <v>1.0115290716456877</v>
      </c>
      <c r="AE56" s="12">
        <f t="shared" si="24"/>
        <v>1.1529071645687727</v>
      </c>
      <c r="AF56" s="25">
        <v>3700.4027299999998</v>
      </c>
      <c r="AG56" s="25">
        <v>1.03</v>
      </c>
      <c r="AH56" s="12">
        <f t="shared" si="0"/>
        <v>13.084800413622432</v>
      </c>
      <c r="AI56" s="12">
        <f t="shared" si="25"/>
        <v>5.1249703429001592E-2</v>
      </c>
      <c r="AJ56" s="12">
        <f t="shared" si="26"/>
        <v>1.0260875211580829</v>
      </c>
      <c r="AK56" s="12">
        <f t="shared" si="27"/>
        <v>2.6087521158082883</v>
      </c>
    </row>
    <row r="57" spans="1:37" x14ac:dyDescent="0.3">
      <c r="A57">
        <f t="shared" si="6"/>
        <v>55</v>
      </c>
      <c r="B57" s="7">
        <v>44501</v>
      </c>
      <c r="C57" s="40">
        <v>4.9523000000000001</v>
      </c>
      <c r="D57" s="25">
        <v>3777.6076429999998</v>
      </c>
      <c r="E57" s="25">
        <v>0</v>
      </c>
      <c r="F57" s="26">
        <f t="shared" si="1"/>
        <v>107.88975450806058</v>
      </c>
      <c r="G57" s="26">
        <f t="shared" si="2"/>
        <v>3777.6076429999998</v>
      </c>
      <c r="H57" s="10">
        <f t="shared" si="7"/>
        <v>1.9293443318346704E-2</v>
      </c>
      <c r="I57" s="9">
        <f t="shared" si="8"/>
        <v>1.0116511130304024</v>
      </c>
      <c r="J57" s="10">
        <f t="shared" si="9"/>
        <v>1.1651113030402449</v>
      </c>
      <c r="K57" s="31">
        <f t="shared" si="10"/>
        <v>3885.4973975080602</v>
      </c>
      <c r="L57" s="33">
        <f t="shared" si="11"/>
        <v>1.9415422407642602E-2</v>
      </c>
      <c r="M57" s="32">
        <f t="shared" si="12"/>
        <v>1.0116559397789582</v>
      </c>
      <c r="N57" s="33">
        <f t="shared" si="13"/>
        <v>1.165593977895818</v>
      </c>
      <c r="O57" s="40">
        <f t="shared" si="14"/>
        <v>2.3199999999999998</v>
      </c>
      <c r="P57" s="25">
        <v>3852.3903839999998</v>
      </c>
      <c r="Q57" s="25">
        <v>0</v>
      </c>
      <c r="R57" s="26">
        <f t="shared" si="3"/>
        <v>106.66006299999999</v>
      </c>
      <c r="S57" s="26">
        <f t="shared" si="4"/>
        <v>3852.3903839999998</v>
      </c>
      <c r="T57" s="10">
        <f t="shared" si="15"/>
        <v>6.0385102256854672E-2</v>
      </c>
      <c r="U57" s="9">
        <f t="shared" si="16"/>
        <v>1.0316712257049327</v>
      </c>
      <c r="V57" s="10">
        <f t="shared" si="17"/>
        <v>3.1671225704932748</v>
      </c>
      <c r="W57" s="31">
        <f t="shared" si="18"/>
        <v>3959.0504469999996</v>
      </c>
      <c r="X57" s="33">
        <f t="shared" si="19"/>
        <v>5.8757322245539534E-2</v>
      </c>
      <c r="Y57" s="32">
        <f t="shared" si="20"/>
        <v>1.0308067387101578</v>
      </c>
      <c r="Z57" s="33">
        <f t="shared" si="21"/>
        <v>3.0806738710157822</v>
      </c>
      <c r="AA57" s="8">
        <v>7.65</v>
      </c>
      <c r="AB57" s="11">
        <f t="shared" si="5"/>
        <v>1.0118250074024364</v>
      </c>
      <c r="AC57" s="12">
        <f t="shared" si="22"/>
        <v>2.9256277950295839E-2</v>
      </c>
      <c r="AD57" s="11">
        <f t="shared" si="23"/>
        <v>1.0118250074024364</v>
      </c>
      <c r="AE57" s="12">
        <f t="shared" si="24"/>
        <v>1.1825007402436416</v>
      </c>
      <c r="AF57" s="25">
        <v>3702.299176</v>
      </c>
      <c r="AG57" s="25">
        <v>1.03</v>
      </c>
      <c r="AH57" s="12">
        <f t="shared" si="0"/>
        <v>13.084800413622432</v>
      </c>
      <c r="AI57" s="12">
        <f t="shared" si="25"/>
        <v>5.1249718973167546E-2</v>
      </c>
      <c r="AJ57" s="12">
        <f t="shared" si="26"/>
        <v>1.0266133881290951</v>
      </c>
      <c r="AK57" s="12">
        <f t="shared" si="27"/>
        <v>2.6613388129095084</v>
      </c>
    </row>
    <row r="58" spans="1:37" x14ac:dyDescent="0.3">
      <c r="A58">
        <f t="shared" si="6"/>
        <v>56</v>
      </c>
      <c r="B58" s="7">
        <v>44503</v>
      </c>
      <c r="C58" s="40">
        <v>4.9543999999999997</v>
      </c>
      <c r="D58" s="25">
        <v>3780.210411</v>
      </c>
      <c r="E58" s="25">
        <v>0</v>
      </c>
      <c r="F58" s="26">
        <f t="shared" si="1"/>
        <v>107.92131903451934</v>
      </c>
      <c r="G58" s="26">
        <f t="shared" si="2"/>
        <v>3780.210411</v>
      </c>
      <c r="H58" s="10">
        <f t="shared" si="7"/>
        <v>6.8899902953734049E-2</v>
      </c>
      <c r="I58" s="9">
        <f t="shared" si="8"/>
        <v>1.0123481396655107</v>
      </c>
      <c r="J58" s="10">
        <f t="shared" si="9"/>
        <v>1.2348139665510738</v>
      </c>
      <c r="K58" s="31">
        <f t="shared" si="10"/>
        <v>3888.1317300345195</v>
      </c>
      <c r="L58" s="33">
        <f t="shared" si="11"/>
        <v>6.7799106702493006E-2</v>
      </c>
      <c r="M58" s="32">
        <f t="shared" si="12"/>
        <v>1.0123418334690311</v>
      </c>
      <c r="N58" s="33">
        <f t="shared" si="13"/>
        <v>1.234183346903106</v>
      </c>
      <c r="O58" s="40">
        <f t="shared" si="14"/>
        <v>2.3199999999999998</v>
      </c>
      <c r="P58" s="25">
        <v>3854.716621</v>
      </c>
      <c r="Q58" s="25">
        <v>0</v>
      </c>
      <c r="R58" s="26">
        <f t="shared" si="3"/>
        <v>106.66006299999999</v>
      </c>
      <c r="S58" s="26">
        <f t="shared" si="4"/>
        <v>3854.716621</v>
      </c>
      <c r="T58" s="10">
        <f t="shared" si="15"/>
        <v>6.0384248949985064E-2</v>
      </c>
      <c r="U58" s="9">
        <f t="shared" si="16"/>
        <v>1.0322941926262077</v>
      </c>
      <c r="V58" s="10">
        <f t="shared" si="17"/>
        <v>3.2294192626207696</v>
      </c>
      <c r="W58" s="31">
        <f t="shared" si="18"/>
        <v>3961.3766839999998</v>
      </c>
      <c r="X58" s="33">
        <f t="shared" si="19"/>
        <v>5.8757447805768415E-2</v>
      </c>
      <c r="Y58" s="32">
        <f t="shared" si="20"/>
        <v>1.0314124144416339</v>
      </c>
      <c r="Z58" s="33">
        <f t="shared" si="21"/>
        <v>3.1412414441633896</v>
      </c>
      <c r="AA58" s="8">
        <v>7.65</v>
      </c>
      <c r="AB58" s="11">
        <f t="shared" si="5"/>
        <v>1.0121210297389727</v>
      </c>
      <c r="AC58" s="12">
        <f t="shared" si="22"/>
        <v>2.9256277950295839E-2</v>
      </c>
      <c r="AD58" s="11">
        <f t="shared" si="23"/>
        <v>1.0121210297389727</v>
      </c>
      <c r="AE58" s="12">
        <f t="shared" si="24"/>
        <v>1.2121029738972666</v>
      </c>
      <c r="AF58" s="25">
        <v>3704.1965930000001</v>
      </c>
      <c r="AG58" s="25">
        <v>1.03</v>
      </c>
      <c r="AH58" s="12">
        <f t="shared" si="0"/>
        <v>13.084800413622432</v>
      </c>
      <c r="AI58" s="12">
        <f t="shared" si="25"/>
        <v>5.1249694036070714E-2</v>
      </c>
      <c r="AJ58" s="12">
        <f t="shared" si="26"/>
        <v>1.0271395243494446</v>
      </c>
      <c r="AK58" s="12">
        <f t="shared" si="27"/>
        <v>2.7139524349444555</v>
      </c>
    </row>
    <row r="59" spans="1:37" x14ac:dyDescent="0.3">
      <c r="A59">
        <f t="shared" si="6"/>
        <v>57</v>
      </c>
      <c r="B59" s="7">
        <v>44504</v>
      </c>
      <c r="C59" s="40">
        <v>5.0430999999999999</v>
      </c>
      <c r="D59" s="25">
        <v>3780.4355420000002</v>
      </c>
      <c r="E59" s="25">
        <v>0</v>
      </c>
      <c r="F59" s="26">
        <f t="shared" si="1"/>
        <v>107.95289279558371</v>
      </c>
      <c r="G59" s="26">
        <f t="shared" si="2"/>
        <v>3780.4355420000002</v>
      </c>
      <c r="H59" s="10">
        <f t="shared" si="7"/>
        <v>5.9555150513590505E-3</v>
      </c>
      <c r="I59" s="9">
        <f t="shared" si="8"/>
        <v>1.0124084302113407</v>
      </c>
      <c r="J59" s="10">
        <f t="shared" si="9"/>
        <v>1.2408430211340749</v>
      </c>
      <c r="K59" s="31">
        <f t="shared" si="10"/>
        <v>3888.3884347955841</v>
      </c>
      <c r="L59" s="33">
        <f t="shared" si="11"/>
        <v>6.602265017963127E-3</v>
      </c>
      <c r="M59" s="32">
        <f t="shared" si="12"/>
        <v>1.0124086709597644</v>
      </c>
      <c r="N59" s="33">
        <f t="shared" si="13"/>
        <v>1.240867095976439</v>
      </c>
      <c r="O59" s="40">
        <f t="shared" si="14"/>
        <v>2.3199999999999998</v>
      </c>
      <c r="P59" s="25">
        <v>3857.0442309999999</v>
      </c>
      <c r="Q59" s="25">
        <v>0</v>
      </c>
      <c r="R59" s="26">
        <f t="shared" si="3"/>
        <v>106.66006299999999</v>
      </c>
      <c r="S59" s="26">
        <f t="shared" si="4"/>
        <v>3857.0442309999999</v>
      </c>
      <c r="T59" s="10">
        <f t="shared" si="15"/>
        <v>6.0383427080457075E-2</v>
      </c>
      <c r="U59" s="9">
        <f t="shared" si="16"/>
        <v>1.0329175272372679</v>
      </c>
      <c r="V59" s="10">
        <f t="shared" si="17"/>
        <v>3.291752723726793</v>
      </c>
      <c r="W59" s="31">
        <f t="shared" si="18"/>
        <v>3963.7042939999997</v>
      </c>
      <c r="X59" s="33">
        <f t="shared" si="19"/>
        <v>5.8757603370596101E-2</v>
      </c>
      <c r="Y59" s="32">
        <f t="shared" si="20"/>
        <v>1.0320184476572265</v>
      </c>
      <c r="Z59" s="33">
        <f t="shared" si="21"/>
        <v>3.2018447657226501</v>
      </c>
      <c r="AA59" s="8">
        <v>7.65</v>
      </c>
      <c r="AB59" s="11">
        <f t="shared" si="5"/>
        <v>1.0124171386806264</v>
      </c>
      <c r="AC59" s="12">
        <f t="shared" si="22"/>
        <v>2.9256277950295839E-2</v>
      </c>
      <c r="AD59" s="11">
        <f t="shared" si="23"/>
        <v>1.0124171386806264</v>
      </c>
      <c r="AE59" s="12">
        <f t="shared" si="24"/>
        <v>1.2417138680626438</v>
      </c>
      <c r="AF59" s="25">
        <v>3706.094983</v>
      </c>
      <c r="AG59" s="25">
        <v>1.03</v>
      </c>
      <c r="AH59" s="12">
        <f t="shared" si="0"/>
        <v>13.084800413622432</v>
      </c>
      <c r="AI59" s="12">
        <f t="shared" si="25"/>
        <v>5.1249709682998912E-2</v>
      </c>
      <c r="AJ59" s="12">
        <f t="shared" si="26"/>
        <v>1.027665930373713</v>
      </c>
      <c r="AK59" s="12">
        <f t="shared" si="27"/>
        <v>2.766593037371301</v>
      </c>
    </row>
    <row r="60" spans="1:37" x14ac:dyDescent="0.3">
      <c r="A60">
        <f t="shared" si="6"/>
        <v>58</v>
      </c>
      <c r="B60" s="7">
        <v>44505</v>
      </c>
      <c r="C60" s="40">
        <v>4.92</v>
      </c>
      <c r="D60" s="25">
        <v>3786.4814620000002</v>
      </c>
      <c r="E60" s="25">
        <v>0</v>
      </c>
      <c r="F60" s="26">
        <f t="shared" si="1"/>
        <v>107.98447579395537</v>
      </c>
      <c r="G60" s="26">
        <f t="shared" si="2"/>
        <v>3786.4814620000002</v>
      </c>
      <c r="H60" s="10">
        <f t="shared" si="7"/>
        <v>0.15992654636829418</v>
      </c>
      <c r="I60" s="9">
        <f t="shared" si="8"/>
        <v>1.0140275400489192</v>
      </c>
      <c r="J60" s="10">
        <f t="shared" si="9"/>
        <v>1.4027540048919152</v>
      </c>
      <c r="K60" s="31">
        <f t="shared" si="10"/>
        <v>3894.4659377939556</v>
      </c>
      <c r="L60" s="33">
        <f t="shared" si="11"/>
        <v>0.15629876233522744</v>
      </c>
      <c r="M60" s="32">
        <f t="shared" si="12"/>
        <v>1.0139910531822491</v>
      </c>
      <c r="N60" s="33">
        <f t="shared" si="13"/>
        <v>1.3991053182249136</v>
      </c>
      <c r="O60" s="40">
        <f t="shared" si="14"/>
        <v>2.3199999999999998</v>
      </c>
      <c r="P60" s="25">
        <v>3859.3695069999999</v>
      </c>
      <c r="Q60" s="25">
        <v>0</v>
      </c>
      <c r="R60" s="26">
        <f t="shared" si="3"/>
        <v>106.66006299999999</v>
      </c>
      <c r="S60" s="26">
        <f t="shared" si="4"/>
        <v>3859.3695069999999</v>
      </c>
      <c r="T60" s="10">
        <f t="shared" si="15"/>
        <v>6.0286474842863313E-2</v>
      </c>
      <c r="U60" s="9">
        <f t="shared" si="16"/>
        <v>1.0335402368024733</v>
      </c>
      <c r="V60" s="10">
        <f t="shared" si="17"/>
        <v>3.3540236802473311</v>
      </c>
      <c r="W60" s="31">
        <f t="shared" si="18"/>
        <v>3966.0295699999997</v>
      </c>
      <c r="X60" s="33">
        <f t="shared" si="19"/>
        <v>5.8664214773029855E-2</v>
      </c>
      <c r="Y60" s="32">
        <f t="shared" si="20"/>
        <v>1.0326238731758575</v>
      </c>
      <c r="Z60" s="33">
        <f t="shared" si="21"/>
        <v>3.2623873175857465</v>
      </c>
      <c r="AA60" s="8">
        <v>7.65</v>
      </c>
      <c r="AB60" s="11">
        <f t="shared" si="5"/>
        <v>1.0127133342527352</v>
      </c>
      <c r="AC60" s="12">
        <f t="shared" si="22"/>
        <v>2.9256277950295839E-2</v>
      </c>
      <c r="AD60" s="11">
        <f t="shared" si="23"/>
        <v>1.0127133342527352</v>
      </c>
      <c r="AE60" s="12">
        <f t="shared" si="24"/>
        <v>1.2713334252735242</v>
      </c>
      <c r="AF60" s="25">
        <v>3707.994346</v>
      </c>
      <c r="AG60" s="25">
        <v>1.03</v>
      </c>
      <c r="AH60" s="12">
        <f t="shared" si="0"/>
        <v>13.084800413622432</v>
      </c>
      <c r="AI60" s="12">
        <f t="shared" si="25"/>
        <v>5.1249711858769587E-2</v>
      </c>
      <c r="AJ60" s="12">
        <f t="shared" si="26"/>
        <v>1.0281926062019002</v>
      </c>
      <c r="AK60" s="12">
        <f t="shared" si="27"/>
        <v>2.8192606201900228</v>
      </c>
    </row>
    <row r="61" spans="1:37" x14ac:dyDescent="0.3">
      <c r="A61">
        <f t="shared" si="6"/>
        <v>59</v>
      </c>
      <c r="B61" s="7">
        <v>44508</v>
      </c>
      <c r="C61" s="40">
        <v>4.8949999999999996</v>
      </c>
      <c r="D61" s="25">
        <v>3789.8280730000001</v>
      </c>
      <c r="E61" s="25">
        <v>0</v>
      </c>
      <c r="F61" s="26">
        <f t="shared" si="1"/>
        <v>108.01606803233682</v>
      </c>
      <c r="G61" s="26">
        <f t="shared" si="2"/>
        <v>3789.8280730000001</v>
      </c>
      <c r="H61" s="10">
        <f t="shared" si="7"/>
        <v>8.8383134410818798E-2</v>
      </c>
      <c r="I61" s="9">
        <f t="shared" si="8"/>
        <v>1.0149237693726032</v>
      </c>
      <c r="J61" s="10">
        <f t="shared" si="9"/>
        <v>1.4923769372603202</v>
      </c>
      <c r="K61" s="31">
        <f t="shared" si="10"/>
        <v>3897.8441410323371</v>
      </c>
      <c r="L61" s="33">
        <f t="shared" si="11"/>
        <v>8.6743684303347557E-2</v>
      </c>
      <c r="M61" s="32">
        <f t="shared" si="12"/>
        <v>1.0148706263802858</v>
      </c>
      <c r="N61" s="33">
        <f t="shared" si="13"/>
        <v>1.4870626380285801</v>
      </c>
      <c r="O61" s="40">
        <f t="shared" si="14"/>
        <v>2.3199999999999998</v>
      </c>
      <c r="P61" s="25">
        <v>3861.6998629999998</v>
      </c>
      <c r="Q61" s="25">
        <v>0</v>
      </c>
      <c r="R61" s="26">
        <f t="shared" si="3"/>
        <v>106.66006299999999</v>
      </c>
      <c r="S61" s="26">
        <f t="shared" si="4"/>
        <v>3861.6998629999998</v>
      </c>
      <c r="T61" s="10">
        <f t="shared" si="15"/>
        <v>6.0381779867757501E-2</v>
      </c>
      <c r="U61" s="9">
        <f t="shared" si="16"/>
        <v>1.0341643067931041</v>
      </c>
      <c r="V61" s="10">
        <f t="shared" si="17"/>
        <v>3.4164306793104116</v>
      </c>
      <c r="W61" s="31">
        <f t="shared" si="18"/>
        <v>3968.3599259999996</v>
      </c>
      <c r="X61" s="33">
        <f t="shared" si="19"/>
        <v>5.8757907848883129E-2</v>
      </c>
      <c r="Y61" s="32">
        <f t="shared" si="20"/>
        <v>1.0332306213596838</v>
      </c>
      <c r="Z61" s="33">
        <f t="shared" si="21"/>
        <v>3.3230621359683798</v>
      </c>
      <c r="AA61" s="8">
        <v>7.65</v>
      </c>
      <c r="AB61" s="11">
        <f t="shared" si="5"/>
        <v>1.0130096164806439</v>
      </c>
      <c r="AC61" s="12">
        <f t="shared" si="22"/>
        <v>2.9256277950295839E-2</v>
      </c>
      <c r="AD61" s="11">
        <f t="shared" si="23"/>
        <v>1.0130096164806439</v>
      </c>
      <c r="AE61" s="12">
        <f t="shared" si="24"/>
        <v>1.3009616480643915</v>
      </c>
      <c r="AF61" s="25">
        <v>3709.894683</v>
      </c>
      <c r="AG61" s="25">
        <v>1.03</v>
      </c>
      <c r="AH61" s="12">
        <f t="shared" si="0"/>
        <v>13.084800413622432</v>
      </c>
      <c r="AI61" s="12">
        <f t="shared" si="25"/>
        <v>5.1249727552837854E-2</v>
      </c>
      <c r="AJ61" s="12">
        <f t="shared" si="26"/>
        <v>1.0287195521112971</v>
      </c>
      <c r="AK61" s="12">
        <f t="shared" si="27"/>
        <v>2.8719552111297064</v>
      </c>
    </row>
    <row r="62" spans="1:37" x14ac:dyDescent="0.3">
      <c r="A62">
        <f t="shared" si="6"/>
        <v>60</v>
      </c>
      <c r="B62" s="7">
        <v>44509</v>
      </c>
      <c r="C62" s="40">
        <v>4.8</v>
      </c>
      <c r="D62" s="25">
        <v>3795.0738470000001</v>
      </c>
      <c r="E62" s="25">
        <v>0</v>
      </c>
      <c r="F62" s="26">
        <f t="shared" si="1"/>
        <v>108.04766951343134</v>
      </c>
      <c r="G62" s="26">
        <f t="shared" si="2"/>
        <v>3795.0738470000001</v>
      </c>
      <c r="H62" s="10">
        <f t="shared" si="7"/>
        <v>0.13841720254732515</v>
      </c>
      <c r="I62" s="9">
        <f t="shared" si="8"/>
        <v>1.0163285984621566</v>
      </c>
      <c r="J62" s="10">
        <f t="shared" si="9"/>
        <v>1.6328598462156618</v>
      </c>
      <c r="K62" s="31">
        <f t="shared" si="10"/>
        <v>3903.1215165134313</v>
      </c>
      <c r="L62" s="33">
        <f t="shared" si="11"/>
        <v>0.13539216269680132</v>
      </c>
      <c r="M62" s="32">
        <f t="shared" si="12"/>
        <v>1.0162446816699167</v>
      </c>
      <c r="N62" s="33">
        <f t="shared" si="13"/>
        <v>1.6244681669916661</v>
      </c>
      <c r="O62" s="40">
        <f t="shared" si="14"/>
        <v>2.3199999999999998</v>
      </c>
      <c r="P62" s="25">
        <v>3864.0315930000002</v>
      </c>
      <c r="Q62" s="25">
        <v>0</v>
      </c>
      <c r="R62" s="26">
        <f t="shared" si="3"/>
        <v>106.66006299999999</v>
      </c>
      <c r="S62" s="26">
        <f t="shared" si="4"/>
        <v>3864.0315930000002</v>
      </c>
      <c r="T62" s="10">
        <f t="shared" si="15"/>
        <v>6.0380922462188735E-2</v>
      </c>
      <c r="U62" s="9">
        <f t="shared" si="16"/>
        <v>1.0347887447413204</v>
      </c>
      <c r="V62" s="10">
        <f t="shared" si="17"/>
        <v>3.4788744741320432</v>
      </c>
      <c r="W62" s="31">
        <f t="shared" si="18"/>
        <v>3970.691656</v>
      </c>
      <c r="X62" s="33">
        <f t="shared" si="19"/>
        <v>5.8758027081240449E-2</v>
      </c>
      <c r="Y62" s="32">
        <f t="shared" si="20"/>
        <v>1.0338377272879939</v>
      </c>
      <c r="Z62" s="33">
        <f t="shared" si="21"/>
        <v>3.3837727287993946</v>
      </c>
      <c r="AA62" s="8">
        <v>7.65</v>
      </c>
      <c r="AB62" s="11">
        <f t="shared" si="5"/>
        <v>1.0133059853897046</v>
      </c>
      <c r="AC62" s="12">
        <f t="shared" si="22"/>
        <v>2.9256277950295839E-2</v>
      </c>
      <c r="AD62" s="11">
        <f t="shared" si="23"/>
        <v>1.0133059853897046</v>
      </c>
      <c r="AE62" s="12">
        <f t="shared" si="24"/>
        <v>1.3305985389704622</v>
      </c>
      <c r="AF62" s="25">
        <v>3711.7959930000002</v>
      </c>
      <c r="AG62" s="25">
        <v>1.03</v>
      </c>
      <c r="AH62" s="12">
        <f t="shared" si="0"/>
        <v>13.084800413622432</v>
      </c>
      <c r="AI62" s="12">
        <f t="shared" si="25"/>
        <v>5.1249702820754806E-2</v>
      </c>
      <c r="AJ62" s="12">
        <f t="shared" si="26"/>
        <v>1.0292467678246131</v>
      </c>
      <c r="AK62" s="12">
        <f t="shared" si="27"/>
        <v>2.9246767824613107</v>
      </c>
    </row>
    <row r="63" spans="1:37" x14ac:dyDescent="0.3">
      <c r="A63">
        <f t="shared" si="6"/>
        <v>61</v>
      </c>
      <c r="B63" s="7">
        <v>44510</v>
      </c>
      <c r="C63" s="40">
        <v>4.6418999999999997</v>
      </c>
      <c r="D63" s="25">
        <v>3809.0484569999999</v>
      </c>
      <c r="E63" s="25">
        <v>0</v>
      </c>
      <c r="F63" s="26">
        <f t="shared" si="1"/>
        <v>108.07928023994302</v>
      </c>
      <c r="G63" s="26">
        <f t="shared" si="2"/>
        <v>3809.0484569999999</v>
      </c>
      <c r="H63" s="10">
        <f t="shared" si="7"/>
        <v>0.36823025225309891</v>
      </c>
      <c r="I63" s="9">
        <f t="shared" si="8"/>
        <v>1.0200710278239942</v>
      </c>
      <c r="J63" s="10">
        <f t="shared" si="9"/>
        <v>2.007102782399417</v>
      </c>
      <c r="K63" s="31">
        <f t="shared" si="10"/>
        <v>3917.1277372399427</v>
      </c>
      <c r="L63" s="33">
        <f t="shared" si="11"/>
        <v>0.35884664792662502</v>
      </c>
      <c r="M63" s="32">
        <f t="shared" si="12"/>
        <v>1.0198914416448217</v>
      </c>
      <c r="N63" s="33">
        <f t="shared" si="13"/>
        <v>1.9891441644821706</v>
      </c>
      <c r="O63" s="40">
        <f t="shared" si="14"/>
        <v>2.3199999999999998</v>
      </c>
      <c r="P63" s="25">
        <v>3873.5184869999998</v>
      </c>
      <c r="Q63" s="25">
        <v>0</v>
      </c>
      <c r="R63" s="26">
        <f t="shared" si="3"/>
        <v>106.66006299999999</v>
      </c>
      <c r="S63" s="26">
        <f t="shared" si="4"/>
        <v>3873.5184869999998</v>
      </c>
      <c r="T63" s="10">
        <f t="shared" si="15"/>
        <v>0.2455180236410559</v>
      </c>
      <c r="U63" s="9">
        <f t="shared" si="16"/>
        <v>1.0373293376162693</v>
      </c>
      <c r="V63" s="10">
        <f t="shared" si="17"/>
        <v>3.7329337616269331</v>
      </c>
      <c r="W63" s="31">
        <f t="shared" si="18"/>
        <v>3980.1785499999996</v>
      </c>
      <c r="X63" s="33">
        <f t="shared" si="19"/>
        <v>0.23892295906846606</v>
      </c>
      <c r="Y63" s="32">
        <f t="shared" si="20"/>
        <v>1.0363078029779966</v>
      </c>
      <c r="Z63" s="33">
        <f t="shared" si="21"/>
        <v>3.6307802977996628</v>
      </c>
      <c r="AA63" s="8">
        <v>7.65</v>
      </c>
      <c r="AB63" s="11">
        <f t="shared" si="5"/>
        <v>1.0136024410052773</v>
      </c>
      <c r="AC63" s="12">
        <f t="shared" si="22"/>
        <v>2.9256277950295839E-2</v>
      </c>
      <c r="AD63" s="11">
        <f t="shared" si="23"/>
        <v>1.0136024410052773</v>
      </c>
      <c r="AE63" s="12">
        <f t="shared" si="24"/>
        <v>1.3602441005277299</v>
      </c>
      <c r="AF63" s="25">
        <v>3720.5695919999998</v>
      </c>
      <c r="AG63" s="25">
        <v>1.25</v>
      </c>
      <c r="AH63" s="12">
        <f t="shared" si="0"/>
        <v>16.075451772299854</v>
      </c>
      <c r="AI63" s="12">
        <f t="shared" si="25"/>
        <v>0.2363707223280942</v>
      </c>
      <c r="AJ63" s="12">
        <f t="shared" si="26"/>
        <v>1.0316796058442588</v>
      </c>
      <c r="AK63" s="12">
        <f t="shared" si="27"/>
        <v>3.1679605844258774</v>
      </c>
    </row>
    <row r="64" spans="1:37" x14ac:dyDescent="0.3">
      <c r="A64">
        <f t="shared" si="6"/>
        <v>62</v>
      </c>
      <c r="B64" s="7">
        <v>44511</v>
      </c>
      <c r="C64" s="40">
        <v>4.4188999999999998</v>
      </c>
      <c r="D64" s="25">
        <v>3818.1571450000001</v>
      </c>
      <c r="E64" s="25">
        <v>0</v>
      </c>
      <c r="F64" s="26">
        <f t="shared" si="1"/>
        <v>108.11090021457669</v>
      </c>
      <c r="G64" s="26">
        <f t="shared" si="2"/>
        <v>3818.1571450000001</v>
      </c>
      <c r="H64" s="10">
        <f t="shared" si="7"/>
        <v>0.23913289901211776</v>
      </c>
      <c r="I64" s="9">
        <f t="shared" si="8"/>
        <v>1.0225103532448123</v>
      </c>
      <c r="J64" s="10">
        <f t="shared" si="9"/>
        <v>2.251035324481232</v>
      </c>
      <c r="K64" s="31">
        <f t="shared" si="10"/>
        <v>3926.2680452145769</v>
      </c>
      <c r="L64" s="33">
        <f t="shared" si="11"/>
        <v>0.23334209624408242</v>
      </c>
      <c r="M64" s="32">
        <f t="shared" si="12"/>
        <v>1.0222712777141698</v>
      </c>
      <c r="N64" s="33">
        <f t="shared" si="13"/>
        <v>2.2271277714169813</v>
      </c>
      <c r="O64" s="40">
        <f t="shared" si="14"/>
        <v>2.3199999999999998</v>
      </c>
      <c r="P64" s="25">
        <v>3876.2750430000001</v>
      </c>
      <c r="Q64" s="25">
        <v>0</v>
      </c>
      <c r="R64" s="26">
        <f t="shared" si="3"/>
        <v>106.66006299999999</v>
      </c>
      <c r="S64" s="26">
        <f t="shared" si="4"/>
        <v>3876.2750430000001</v>
      </c>
      <c r="T64" s="10">
        <f t="shared" si="15"/>
        <v>7.1164136927492905E-2</v>
      </c>
      <c r="U64" s="9">
        <f t="shared" si="16"/>
        <v>1.0380675440864797</v>
      </c>
      <c r="V64" s="10">
        <f t="shared" si="17"/>
        <v>3.8067544086479721</v>
      </c>
      <c r="W64" s="31">
        <f t="shared" si="18"/>
        <v>3982.9351059999999</v>
      </c>
      <c r="X64" s="33">
        <f t="shared" si="19"/>
        <v>6.9257094006514031E-2</v>
      </c>
      <c r="Y64" s="32">
        <f t="shared" si="20"/>
        <v>1.0370255196473019</v>
      </c>
      <c r="Z64" s="33">
        <f t="shared" si="21"/>
        <v>3.7025519647301941</v>
      </c>
      <c r="AA64" s="8">
        <v>7.65</v>
      </c>
      <c r="AB64" s="11">
        <f t="shared" si="5"/>
        <v>1.0138989833527288</v>
      </c>
      <c r="AC64" s="12">
        <f t="shared" si="22"/>
        <v>2.9256277950295839E-2</v>
      </c>
      <c r="AD64" s="11">
        <f t="shared" si="23"/>
        <v>1.0138989833527288</v>
      </c>
      <c r="AE64" s="12">
        <f t="shared" si="24"/>
        <v>1.3898983352728767</v>
      </c>
      <c r="AF64" s="25">
        <v>3722.881171</v>
      </c>
      <c r="AG64" s="25">
        <v>1.25</v>
      </c>
      <c r="AH64" s="12">
        <f t="shared" si="0"/>
        <v>16.075451772299854</v>
      </c>
      <c r="AI64" s="12">
        <f t="shared" si="25"/>
        <v>6.2129707369829035E-2</v>
      </c>
      <c r="AJ64" s="12">
        <f t="shared" si="26"/>
        <v>1.032320585364364</v>
      </c>
      <c r="AK64" s="12">
        <f t="shared" si="27"/>
        <v>3.2320585364363996</v>
      </c>
    </row>
    <row r="65" spans="1:37" x14ac:dyDescent="0.3">
      <c r="A65">
        <f t="shared" si="6"/>
        <v>63</v>
      </c>
      <c r="B65" s="7">
        <v>44512</v>
      </c>
      <c r="C65" s="40">
        <v>4.2382</v>
      </c>
      <c r="D65" s="25">
        <v>3826.0873459999998</v>
      </c>
      <c r="E65" s="25">
        <v>0</v>
      </c>
      <c r="F65" s="26">
        <f t="shared" si="1"/>
        <v>108.14252944003803</v>
      </c>
      <c r="G65" s="26">
        <f t="shared" si="2"/>
        <v>3826.0873459999998</v>
      </c>
      <c r="H65" s="10">
        <f t="shared" si="7"/>
        <v>0.20769708261967335</v>
      </c>
      <c r="I65" s="9">
        <f t="shared" si="8"/>
        <v>1.0246340774179858</v>
      </c>
      <c r="J65" s="10">
        <f t="shared" si="9"/>
        <v>2.4634077417985845</v>
      </c>
      <c r="K65" s="31">
        <f t="shared" si="10"/>
        <v>3934.2298754400376</v>
      </c>
      <c r="L65" s="33">
        <f t="shared" si="11"/>
        <v>0.20278366463453157</v>
      </c>
      <c r="M65" s="32">
        <f t="shared" si="12"/>
        <v>1.0243442768736248</v>
      </c>
      <c r="N65" s="33">
        <f t="shared" si="13"/>
        <v>2.4344276873624837</v>
      </c>
      <c r="O65" s="40">
        <f t="shared" si="14"/>
        <v>2.3199999999999998</v>
      </c>
      <c r="P65" s="25">
        <v>3879.0372560000001</v>
      </c>
      <c r="Q65" s="25">
        <v>0</v>
      </c>
      <c r="R65" s="26">
        <f t="shared" si="3"/>
        <v>106.66006299999999</v>
      </c>
      <c r="S65" s="26">
        <f t="shared" si="4"/>
        <v>3879.0372560000001</v>
      </c>
      <c r="T65" s="10">
        <f t="shared" si="15"/>
        <v>7.1259468674389481E-2</v>
      </c>
      <c r="U65" s="9">
        <f t="shared" si="16"/>
        <v>1.0388072655028771</v>
      </c>
      <c r="V65" s="10">
        <f t="shared" si="17"/>
        <v>3.8807265502877053</v>
      </c>
      <c r="W65" s="31">
        <f t="shared" si="18"/>
        <v>3985.6973189999999</v>
      </c>
      <c r="X65" s="33">
        <f t="shared" si="19"/>
        <v>6.935119268800527E-2</v>
      </c>
      <c r="Y65" s="32">
        <f t="shared" si="20"/>
        <v>1.0377447092136562</v>
      </c>
      <c r="Z65" s="33">
        <f t="shared" si="21"/>
        <v>3.7744709213656247</v>
      </c>
      <c r="AA65" s="8">
        <v>7.65</v>
      </c>
      <c r="AB65" s="11">
        <f t="shared" si="5"/>
        <v>1.0141956124574336</v>
      </c>
      <c r="AC65" s="12">
        <f t="shared" si="22"/>
        <v>2.9256277950295839E-2</v>
      </c>
      <c r="AD65" s="11">
        <f t="shared" si="23"/>
        <v>1.0141956124574336</v>
      </c>
      <c r="AE65" s="12">
        <f t="shared" si="24"/>
        <v>1.4195612457433615</v>
      </c>
      <c r="AF65" s="25">
        <v>3725.1941870000001</v>
      </c>
      <c r="AG65" s="25">
        <v>1.25</v>
      </c>
      <c r="AH65" s="12">
        <f t="shared" si="0"/>
        <v>16.075451772299854</v>
      </c>
      <c r="AI65" s="12">
        <f t="shared" si="25"/>
        <v>6.2129729469151407E-2</v>
      </c>
      <c r="AJ65" s="12">
        <f t="shared" si="26"/>
        <v>1.0329619633513052</v>
      </c>
      <c r="AK65" s="12">
        <f t="shared" si="27"/>
        <v>3.296196335130519</v>
      </c>
    </row>
    <row r="66" spans="1:37" x14ac:dyDescent="0.3">
      <c r="A66">
        <f t="shared" si="6"/>
        <v>64</v>
      </c>
      <c r="B66" s="7">
        <v>44516</v>
      </c>
      <c r="C66" s="40">
        <v>4.1849999999999996</v>
      </c>
      <c r="D66" s="25">
        <v>3830.53325</v>
      </c>
      <c r="E66" s="25">
        <v>0</v>
      </c>
      <c r="F66" s="26">
        <f t="shared" si="1"/>
        <v>108.17416791903349</v>
      </c>
      <c r="G66" s="26">
        <f t="shared" si="2"/>
        <v>3830.53325</v>
      </c>
      <c r="H66" s="10">
        <f t="shared" si="7"/>
        <v>0.11619975180776621</v>
      </c>
      <c r="I66" s="9">
        <f t="shared" si="8"/>
        <v>1.0258246996728833</v>
      </c>
      <c r="J66" s="10">
        <f t="shared" si="9"/>
        <v>2.5824699672883256</v>
      </c>
      <c r="K66" s="31">
        <f t="shared" si="10"/>
        <v>3938.7074179190336</v>
      </c>
      <c r="L66" s="33">
        <f t="shared" si="11"/>
        <v>0.11380988454556817</v>
      </c>
      <c r="M66" s="32">
        <f t="shared" si="12"/>
        <v>1.0255100819124838</v>
      </c>
      <c r="N66" s="33">
        <f t="shared" si="13"/>
        <v>2.5510081912483829</v>
      </c>
      <c r="O66" s="40">
        <f t="shared" si="14"/>
        <v>2.3199999999999998</v>
      </c>
      <c r="P66" s="25">
        <v>3881.8014039999998</v>
      </c>
      <c r="Q66" s="25">
        <v>0</v>
      </c>
      <c r="R66" s="26">
        <f t="shared" si="3"/>
        <v>106.66006299999999</v>
      </c>
      <c r="S66" s="26">
        <f t="shared" si="4"/>
        <v>3881.8014039999998</v>
      </c>
      <c r="T66" s="10">
        <f t="shared" si="15"/>
        <v>7.125860922641003E-2</v>
      </c>
      <c r="U66" s="9">
        <f t="shared" si="16"/>
        <v>1.0395475051128173</v>
      </c>
      <c r="V66" s="10">
        <f t="shared" si="17"/>
        <v>3.9547505112817349</v>
      </c>
      <c r="W66" s="31">
        <f t="shared" si="18"/>
        <v>3988.4614669999996</v>
      </c>
      <c r="X66" s="33">
        <f t="shared" si="19"/>
        <v>6.93516787344306E-2</v>
      </c>
      <c r="Y66" s="32">
        <f t="shared" si="20"/>
        <v>1.0384644025904737</v>
      </c>
      <c r="Z66" s="33">
        <f t="shared" si="21"/>
        <v>3.8464402590473679</v>
      </c>
      <c r="AA66" s="8">
        <v>7.65</v>
      </c>
      <c r="AB66" s="11">
        <f t="shared" si="5"/>
        <v>1.0144923283447738</v>
      </c>
      <c r="AC66" s="12">
        <f t="shared" si="22"/>
        <v>2.9256277950295839E-2</v>
      </c>
      <c r="AD66" s="11">
        <f t="shared" si="23"/>
        <v>1.0144923283447738</v>
      </c>
      <c r="AE66" s="12">
        <f t="shared" si="24"/>
        <v>1.4492328344773764</v>
      </c>
      <c r="AF66" s="25">
        <v>3727.5086390000001</v>
      </c>
      <c r="AG66" s="25">
        <v>1.25</v>
      </c>
      <c r="AH66" s="12">
        <f t="shared" si="0"/>
        <v>16.075451772299854</v>
      </c>
      <c r="AI66" s="12">
        <f t="shared" si="25"/>
        <v>6.2129700730140236E-2</v>
      </c>
      <c r="AJ66" s="12">
        <f t="shared" si="26"/>
        <v>1.0336037395277915</v>
      </c>
      <c r="AK66" s="12">
        <f t="shared" si="27"/>
        <v>3.3603739527791499</v>
      </c>
    </row>
    <row r="67" spans="1:37" x14ac:dyDescent="0.3">
      <c r="A67">
        <f t="shared" si="6"/>
        <v>65</v>
      </c>
      <c r="B67" s="7">
        <v>44517</v>
      </c>
      <c r="C67" s="40">
        <v>4.2699999999999996</v>
      </c>
      <c r="D67" s="25">
        <v>3830.6673639999999</v>
      </c>
      <c r="E67" s="25">
        <v>0</v>
      </c>
      <c r="F67" s="26">
        <f t="shared" si="1"/>
        <v>108.20581565427031</v>
      </c>
      <c r="G67" s="26">
        <f t="shared" si="2"/>
        <v>3830.6673639999999</v>
      </c>
      <c r="H67" s="10">
        <f t="shared" si="7"/>
        <v>3.5011835493037324E-3</v>
      </c>
      <c r="I67" s="9">
        <f t="shared" si="8"/>
        <v>1.0258606156785128</v>
      </c>
      <c r="J67" s="10">
        <f t="shared" si="9"/>
        <v>2.5860615678512833</v>
      </c>
      <c r="K67" s="31">
        <f t="shared" si="10"/>
        <v>3938.8731796542702</v>
      </c>
      <c r="L67" s="33">
        <f t="shared" si="11"/>
        <v>4.2085313187500972E-3</v>
      </c>
      <c r="M67" s="32">
        <f t="shared" si="12"/>
        <v>1.025553240825458</v>
      </c>
      <c r="N67" s="33">
        <f t="shared" si="13"/>
        <v>2.5553240825457957</v>
      </c>
      <c r="O67" s="40">
        <f t="shared" si="14"/>
        <v>2.3199999999999998</v>
      </c>
      <c r="P67" s="25">
        <v>3883.9771019999998</v>
      </c>
      <c r="Q67" s="25">
        <v>0</v>
      </c>
      <c r="R67" s="26">
        <f t="shared" si="3"/>
        <v>106.66006299999999</v>
      </c>
      <c r="S67" s="26">
        <f t="shared" si="4"/>
        <v>3883.9771019999998</v>
      </c>
      <c r="T67" s="10">
        <f t="shared" si="15"/>
        <v>5.6048668480523922E-2</v>
      </c>
      <c r="U67" s="9">
        <f t="shared" si="16"/>
        <v>1.0401301576476556</v>
      </c>
      <c r="V67" s="10">
        <f t="shared" si="17"/>
        <v>4.0130157647655595</v>
      </c>
      <c r="W67" s="31">
        <f t="shared" si="18"/>
        <v>3990.6371649999996</v>
      </c>
      <c r="X67" s="33">
        <f t="shared" si="19"/>
        <v>5.4549806184711613E-2</v>
      </c>
      <c r="Y67" s="32">
        <f t="shared" si="20"/>
        <v>1.0390308829093839</v>
      </c>
      <c r="Z67" s="33">
        <f t="shared" si="21"/>
        <v>3.9030882909383946</v>
      </c>
      <c r="AA67" s="8">
        <v>7.65</v>
      </c>
      <c r="AB67" s="11">
        <f t="shared" si="5"/>
        <v>1.0147891310401387</v>
      </c>
      <c r="AC67" s="12">
        <f t="shared" si="22"/>
        <v>2.9256277950295839E-2</v>
      </c>
      <c r="AD67" s="11">
        <f t="shared" si="23"/>
        <v>1.0147891310401387</v>
      </c>
      <c r="AE67" s="12">
        <f t="shared" si="24"/>
        <v>1.4789131040138681</v>
      </c>
      <c r="AF67" s="25">
        <v>3729.2576610000001</v>
      </c>
      <c r="AG67" s="25">
        <v>0.99</v>
      </c>
      <c r="AH67" s="12">
        <f t="shared" ref="AH67:AH130" si="28">+((1+AG67/100)^(252/21)-1)*100</f>
        <v>12.548695692601797</v>
      </c>
      <c r="AI67" s="12">
        <f t="shared" si="25"/>
        <v>4.6922010634675715E-2</v>
      </c>
      <c r="AJ67" s="12">
        <f t="shared" si="26"/>
        <v>1.0340887271843731</v>
      </c>
      <c r="AK67" s="12">
        <f t="shared" si="27"/>
        <v>3.4088727184373058</v>
      </c>
    </row>
    <row r="68" spans="1:37" x14ac:dyDescent="0.3">
      <c r="A68">
        <f t="shared" si="6"/>
        <v>66</v>
      </c>
      <c r="B68" s="7">
        <v>44518</v>
      </c>
      <c r="C68" s="40">
        <v>4.3769</v>
      </c>
      <c r="D68" s="25">
        <v>3830.2411109999998</v>
      </c>
      <c r="E68" s="25">
        <v>0</v>
      </c>
      <c r="F68" s="26">
        <f t="shared" ref="F68:F131" si="29">+(F67*(1+AC67/100))+E68</f>
        <v>108.2374726484565</v>
      </c>
      <c r="G68" s="26">
        <f t="shared" ref="G68:G131" si="30">+D68+E68</f>
        <v>3830.2411109999998</v>
      </c>
      <c r="H68" s="10">
        <f t="shared" si="7"/>
        <v>-1.1127382241693518E-2</v>
      </c>
      <c r="I68" s="9">
        <f t="shared" si="8"/>
        <v>1.0257464642465393</v>
      </c>
      <c r="J68" s="10">
        <f t="shared" si="9"/>
        <v>2.5746464246539258</v>
      </c>
      <c r="K68" s="31">
        <f t="shared" si="10"/>
        <v>3938.4785836484562</v>
      </c>
      <c r="L68" s="33">
        <f t="shared" si="11"/>
        <v>-1.0017992146893473E-2</v>
      </c>
      <c r="M68" s="32">
        <f t="shared" si="12"/>
        <v>1.0254505009823298</v>
      </c>
      <c r="N68" s="33">
        <f t="shared" si="13"/>
        <v>2.5450500982329816</v>
      </c>
      <c r="O68" s="40">
        <f t="shared" si="14"/>
        <v>2.3199999999999998</v>
      </c>
      <c r="P68" s="25">
        <v>3886.150259</v>
      </c>
      <c r="Q68" s="25">
        <v>0</v>
      </c>
      <c r="R68" s="26">
        <f t="shared" ref="R68:R131" si="31">+(R67*(1+AQ67/100))+Q68</f>
        <v>106.66006299999999</v>
      </c>
      <c r="S68" s="26">
        <f t="shared" ref="S68:S131" si="32">+P68+Q68</f>
        <v>3886.150259</v>
      </c>
      <c r="T68" s="10">
        <f t="shared" si="15"/>
        <v>5.5951848914892466E-2</v>
      </c>
      <c r="U68" s="9">
        <f t="shared" si="16"/>
        <v>1.0407121297019808</v>
      </c>
      <c r="V68" s="10">
        <f t="shared" si="17"/>
        <v>4.0712129701980793</v>
      </c>
      <c r="W68" s="31">
        <f t="shared" si="18"/>
        <v>3992.8103219999998</v>
      </c>
      <c r="X68" s="33">
        <f t="shared" si="19"/>
        <v>5.4456391552193395E-2</v>
      </c>
      <c r="Y68" s="32">
        <f t="shared" si="20"/>
        <v>1.0395967016353294</v>
      </c>
      <c r="Z68" s="33">
        <f t="shared" si="21"/>
        <v>3.9596701635329357</v>
      </c>
      <c r="AA68" s="8">
        <v>7.65</v>
      </c>
      <c r="AB68" s="11">
        <f t="shared" ref="AB68:AB131" si="33">+((AA67/100+1)^(1/252))*AB67</f>
        <v>1.0150860205689252</v>
      </c>
      <c r="AC68" s="12">
        <f t="shared" si="22"/>
        <v>2.9256277950295839E-2</v>
      </c>
      <c r="AD68" s="11">
        <f t="shared" si="23"/>
        <v>1.0150860205689252</v>
      </c>
      <c r="AE68" s="12">
        <f t="shared" si="24"/>
        <v>1.5086020568925163</v>
      </c>
      <c r="AF68" s="25">
        <v>3731.007505</v>
      </c>
      <c r="AG68" s="25">
        <v>0.99</v>
      </c>
      <c r="AH68" s="12">
        <f t="shared" si="28"/>
        <v>12.548695692601797</v>
      </c>
      <c r="AI68" s="12">
        <f t="shared" si="25"/>
        <v>4.6922046129971307E-2</v>
      </c>
      <c r="AJ68" s="12">
        <f t="shared" si="26"/>
        <v>1.0345739427739673</v>
      </c>
      <c r="AK68" s="12">
        <f t="shared" si="27"/>
        <v>3.4573942773967303</v>
      </c>
    </row>
    <row r="69" spans="1:37" x14ac:dyDescent="0.3">
      <c r="A69">
        <f t="shared" ref="A69:A132" si="34">+A68+1</f>
        <v>67</v>
      </c>
      <c r="B69" s="7">
        <v>44519</v>
      </c>
      <c r="C69" s="40">
        <v>4.38</v>
      </c>
      <c r="D69" s="25">
        <v>3832.6057179999998</v>
      </c>
      <c r="E69" s="25">
        <v>0</v>
      </c>
      <c r="F69" s="26">
        <f t="shared" si="29"/>
        <v>108.26913890430092</v>
      </c>
      <c r="G69" s="26">
        <f t="shared" si="30"/>
        <v>3832.6057179999998</v>
      </c>
      <c r="H69" s="10">
        <f t="shared" ref="H69:H132" si="35">+(G69/D68-1)*100</f>
        <v>6.1735199729562318E-2</v>
      </c>
      <c r="I69" s="9">
        <f t="shared" ref="I69:I132" si="36">+(1+H69/100)*I68</f>
        <v>1.0263797108749608</v>
      </c>
      <c r="J69" s="10">
        <f t="shared" ref="J69:J132" si="37">+(I69-1)*100</f>
        <v>2.6379710874960827</v>
      </c>
      <c r="K69" s="31">
        <f t="shared" ref="K69:K132" si="38">+D69+F69</f>
        <v>3940.8748569043009</v>
      </c>
      <c r="L69" s="33">
        <f t="shared" ref="L69:L132" si="39">+(K69/K68-1)*100</f>
        <v>6.0842612317180134E-2</v>
      </c>
      <c r="M69" s="32">
        <f t="shared" ref="M69:M132" si="40">+(1+L69/100)*M68</f>
        <v>1.026074411855147</v>
      </c>
      <c r="N69" s="33">
        <f t="shared" ref="N69:N132" si="41">+(M69-1)*100</f>
        <v>2.6074411855147028</v>
      </c>
      <c r="O69" s="40">
        <f t="shared" ref="O69:O132" si="42">+O68</f>
        <v>2.3199999999999998</v>
      </c>
      <c r="P69" s="25">
        <v>3888.328332</v>
      </c>
      <c r="Q69" s="25">
        <v>0</v>
      </c>
      <c r="R69" s="26">
        <f t="shared" si="31"/>
        <v>106.66006299999999</v>
      </c>
      <c r="S69" s="26">
        <f t="shared" si="32"/>
        <v>3888.328332</v>
      </c>
      <c r="T69" s="10">
        <f t="shared" ref="T69:T132" si="43">+(S69/P68-1)*100</f>
        <v>5.604706084012534E-2</v>
      </c>
      <c r="U69" s="9">
        <f t="shared" ref="U69:U132" si="44">+(1+T69/100)*U68</f>
        <v>1.0412954182624854</v>
      </c>
      <c r="V69" s="10">
        <f t="shared" ref="V69:V132" si="45">+(U69-1)*100</f>
        <v>4.1295418262485395</v>
      </c>
      <c r="W69" s="31">
        <f t="shared" ref="W69:W132" si="46">+P69+R69</f>
        <v>3994.9883949999999</v>
      </c>
      <c r="X69" s="33">
        <f t="shared" ref="X69:X132" si="47">+(W69/W68-1)*100</f>
        <v>5.4549874007259191E-2</v>
      </c>
      <c r="Y69" s="32">
        <f t="shared" ref="Y69:Y132" si="48">+(1+X69/100)*Y68</f>
        <v>1.040163800326255</v>
      </c>
      <c r="Z69" s="33">
        <f t="shared" ref="Z69:Z132" si="49">+(Y69-1)*100</f>
        <v>4.0163800326254995</v>
      </c>
      <c r="AA69" s="8">
        <v>7.65</v>
      </c>
      <c r="AB69" s="11">
        <f t="shared" si="33"/>
        <v>1.0153829969565373</v>
      </c>
      <c r="AC69" s="12">
        <f t="shared" ref="AC69:AC132" si="50">+(AB69/AB68-1)*100</f>
        <v>2.9256277950295839E-2</v>
      </c>
      <c r="AD69" s="11">
        <f t="shared" ref="AD69:AD132" si="51">+(1+AC69/100)*AD68</f>
        <v>1.0153829969565373</v>
      </c>
      <c r="AE69" s="12">
        <f t="shared" ref="AE69:AE132" si="52">+(AD69-1)*100</f>
        <v>1.5382996956537331</v>
      </c>
      <c r="AF69" s="25">
        <v>3732.7581700000001</v>
      </c>
      <c r="AG69" s="25">
        <v>0.99</v>
      </c>
      <c r="AH69" s="12">
        <f t="shared" si="28"/>
        <v>12.548695692601797</v>
      </c>
      <c r="AI69" s="12">
        <f t="shared" ref="AI69:AI132" si="53">+(AF69/AF68-1)*100</f>
        <v>4.6922044451913614E-2</v>
      </c>
      <c r="AJ69" s="12">
        <f t="shared" ref="AJ69:AJ132" si="54">+(1+AI69/100)*AJ68</f>
        <v>1.0350593860192836</v>
      </c>
      <c r="AK69" s="12">
        <f t="shared" ref="AK69:AK132" si="55">+(AJ69-1)*100</f>
        <v>3.50593860192836</v>
      </c>
    </row>
    <row r="70" spans="1:37" x14ac:dyDescent="0.3">
      <c r="A70">
        <f t="shared" si="34"/>
        <v>68</v>
      </c>
      <c r="B70" s="7">
        <v>44522</v>
      </c>
      <c r="C70" s="40">
        <v>4.5427</v>
      </c>
      <c r="D70" s="25">
        <v>3830.7591729999999</v>
      </c>
      <c r="E70" s="25">
        <v>0</v>
      </c>
      <c r="F70" s="26">
        <f t="shared" si="29"/>
        <v>108.30081442451315</v>
      </c>
      <c r="G70" s="26">
        <f t="shared" si="30"/>
        <v>3830.7591729999999</v>
      </c>
      <c r="H70" s="10">
        <f t="shared" si="35"/>
        <v>-4.8179884284138552E-2</v>
      </c>
      <c r="I70" s="9">
        <f t="shared" si="36"/>
        <v>1.0258852023179454</v>
      </c>
      <c r="J70" s="10">
        <f t="shared" si="37"/>
        <v>2.5885202317945444</v>
      </c>
      <c r="K70" s="31">
        <f t="shared" si="38"/>
        <v>3939.0599874245131</v>
      </c>
      <c r="L70" s="33">
        <f t="shared" si="39"/>
        <v>-4.605245144001513E-2</v>
      </c>
      <c r="M70" s="32">
        <f t="shared" si="40"/>
        <v>1.0256018794348891</v>
      </c>
      <c r="N70" s="33">
        <f t="shared" si="41"/>
        <v>2.5601879434889119</v>
      </c>
      <c r="O70" s="40">
        <f t="shared" si="42"/>
        <v>2.3199999999999998</v>
      </c>
      <c r="P70" s="25">
        <v>3890.5075929999998</v>
      </c>
      <c r="Q70" s="25">
        <v>0</v>
      </c>
      <c r="R70" s="26">
        <f t="shared" si="31"/>
        <v>106.66006299999999</v>
      </c>
      <c r="S70" s="26">
        <f t="shared" si="32"/>
        <v>3890.5075929999998</v>
      </c>
      <c r="T70" s="10">
        <f t="shared" si="43"/>
        <v>5.604621868129378E-2</v>
      </c>
      <c r="U70" s="9">
        <f t="shared" si="44"/>
        <v>1.0418790249697232</v>
      </c>
      <c r="V70" s="10">
        <f t="shared" si="45"/>
        <v>4.1879024969723178</v>
      </c>
      <c r="W70" s="31">
        <f t="shared" si="46"/>
        <v>3997.1676559999996</v>
      </c>
      <c r="X70" s="33">
        <f t="shared" si="47"/>
        <v>5.4549870601050543E-2</v>
      </c>
      <c r="Y70" s="32">
        <f t="shared" si="48"/>
        <v>1.040731208333372</v>
      </c>
      <c r="Z70" s="33">
        <f t="shared" si="49"/>
        <v>4.073120833337196</v>
      </c>
      <c r="AA70" s="8">
        <v>7.65</v>
      </c>
      <c r="AB70" s="11">
        <f t="shared" si="33"/>
        <v>1.0156800602283871</v>
      </c>
      <c r="AC70" s="12">
        <f t="shared" si="50"/>
        <v>2.9256277950295839E-2</v>
      </c>
      <c r="AD70" s="11">
        <f t="shared" si="51"/>
        <v>1.0156800602283871</v>
      </c>
      <c r="AE70" s="12">
        <f t="shared" si="52"/>
        <v>1.5680060228387083</v>
      </c>
      <c r="AF70" s="25">
        <v>3734.5096560000002</v>
      </c>
      <c r="AG70" s="25">
        <v>0.99</v>
      </c>
      <c r="AH70" s="12">
        <f t="shared" si="28"/>
        <v>12.548695692601797</v>
      </c>
      <c r="AI70" s="12">
        <f t="shared" si="53"/>
        <v>4.6922032455154472E-2</v>
      </c>
      <c r="AJ70" s="12">
        <f t="shared" si="54"/>
        <v>1.0355450569203217</v>
      </c>
      <c r="AK70" s="12">
        <f t="shared" si="55"/>
        <v>3.5545056920321727</v>
      </c>
    </row>
    <row r="71" spans="1:37" x14ac:dyDescent="0.3">
      <c r="A71">
        <f t="shared" si="34"/>
        <v>69</v>
      </c>
      <c r="B71" s="7">
        <v>44523</v>
      </c>
      <c r="C71" s="40">
        <v>4.8182</v>
      </c>
      <c r="D71" s="25">
        <v>3826.014447</v>
      </c>
      <c r="E71" s="25">
        <v>0</v>
      </c>
      <c r="F71" s="26">
        <f t="shared" si="29"/>
        <v>108.33249921180362</v>
      </c>
      <c r="G71" s="26">
        <f t="shared" si="30"/>
        <v>3826.014447</v>
      </c>
      <c r="H71" s="10">
        <f t="shared" si="35"/>
        <v>-0.12385863443052925</v>
      </c>
      <c r="I71" s="9">
        <f t="shared" si="36"/>
        <v>1.0246145549155297</v>
      </c>
      <c r="J71" s="10">
        <f t="shared" si="37"/>
        <v>2.4614554915529663</v>
      </c>
      <c r="K71" s="31">
        <f t="shared" si="38"/>
        <v>3934.3469462118037</v>
      </c>
      <c r="L71" s="33">
        <f t="shared" si="39"/>
        <v>-0.11964888140205687</v>
      </c>
      <c r="M71" s="32">
        <f t="shared" si="40"/>
        <v>1.0243747582585068</v>
      </c>
      <c r="N71" s="33">
        <f t="shared" si="41"/>
        <v>2.4374758258506768</v>
      </c>
      <c r="O71" s="40">
        <f t="shared" si="42"/>
        <v>2.3199999999999998</v>
      </c>
      <c r="P71" s="25">
        <v>3892.6880420000002</v>
      </c>
      <c r="Q71" s="25">
        <v>0</v>
      </c>
      <c r="R71" s="26">
        <f t="shared" si="31"/>
        <v>106.66006299999999</v>
      </c>
      <c r="S71" s="26">
        <f t="shared" si="32"/>
        <v>3892.6880420000002</v>
      </c>
      <c r="T71" s="10">
        <f t="shared" si="43"/>
        <v>5.604536035153096E-2</v>
      </c>
      <c r="U71" s="9">
        <f t="shared" si="44"/>
        <v>1.0424629498236946</v>
      </c>
      <c r="V71" s="10">
        <f t="shared" si="45"/>
        <v>4.2462949823694585</v>
      </c>
      <c r="W71" s="31">
        <f t="shared" si="46"/>
        <v>3999.348105</v>
      </c>
      <c r="X71" s="33">
        <f t="shared" si="47"/>
        <v>5.4549850985785575E-2</v>
      </c>
      <c r="Y71" s="32">
        <f t="shared" si="48"/>
        <v>1.0412989256566805</v>
      </c>
      <c r="Z71" s="33">
        <f t="shared" si="49"/>
        <v>4.1298925656680474</v>
      </c>
      <c r="AA71" s="8">
        <v>7.65</v>
      </c>
      <c r="AB71" s="11">
        <f t="shared" si="33"/>
        <v>1.0159772104098932</v>
      </c>
      <c r="AC71" s="12">
        <f t="shared" si="50"/>
        <v>2.9256277950295839E-2</v>
      </c>
      <c r="AD71" s="11">
        <f t="shared" si="51"/>
        <v>1.0159772104098932</v>
      </c>
      <c r="AE71" s="12">
        <f t="shared" si="52"/>
        <v>1.5977210409893194</v>
      </c>
      <c r="AF71" s="25">
        <v>3736.2619629999999</v>
      </c>
      <c r="AG71" s="25">
        <v>0.99</v>
      </c>
      <c r="AH71" s="12">
        <f t="shared" si="28"/>
        <v>12.548695692601797</v>
      </c>
      <c r="AI71" s="12">
        <f t="shared" si="53"/>
        <v>4.6922010154260008E-2</v>
      </c>
      <c r="AJ71" s="12">
        <f t="shared" si="54"/>
        <v>1.0360309554770819</v>
      </c>
      <c r="AK71" s="12">
        <f t="shared" si="55"/>
        <v>3.6030955477081905</v>
      </c>
    </row>
    <row r="72" spans="1:37" x14ac:dyDescent="0.3">
      <c r="A72">
        <f t="shared" si="34"/>
        <v>70</v>
      </c>
      <c r="B72" s="7">
        <v>44524</v>
      </c>
      <c r="C72" s="40">
        <v>4.5911</v>
      </c>
      <c r="D72" s="25">
        <v>3834.4409310000001</v>
      </c>
      <c r="E72" s="25">
        <v>0</v>
      </c>
      <c r="F72" s="26">
        <f t="shared" si="29"/>
        <v>108.36419326888353</v>
      </c>
      <c r="G72" s="26">
        <f t="shared" si="30"/>
        <v>3834.4409310000001</v>
      </c>
      <c r="H72" s="10">
        <f t="shared" si="35"/>
        <v>0.22024182388038493</v>
      </c>
      <c r="I72" s="9">
        <f t="shared" si="36"/>
        <v>1.0268711846990195</v>
      </c>
      <c r="J72" s="10">
        <f t="shared" si="37"/>
        <v>2.6871184699019501</v>
      </c>
      <c r="K72" s="31">
        <f t="shared" si="38"/>
        <v>3942.8051242688834</v>
      </c>
      <c r="L72" s="33">
        <f t="shared" si="39"/>
        <v>0.21498302444382666</v>
      </c>
      <c r="M72" s="32">
        <f t="shared" si="40"/>
        <v>1.02657699009545</v>
      </c>
      <c r="N72" s="33">
        <f t="shared" si="41"/>
        <v>2.6576990095450004</v>
      </c>
      <c r="O72" s="40">
        <f t="shared" si="42"/>
        <v>2.3199999999999998</v>
      </c>
      <c r="P72" s="25">
        <v>3894.8696829999999</v>
      </c>
      <c r="Q72" s="25">
        <v>0</v>
      </c>
      <c r="R72" s="26">
        <f t="shared" si="31"/>
        <v>106.66006299999999</v>
      </c>
      <c r="S72" s="26">
        <f t="shared" si="32"/>
        <v>3894.8696829999999</v>
      </c>
      <c r="T72" s="10">
        <f t="shared" si="43"/>
        <v>5.6044588635439929E-2</v>
      </c>
      <c r="U72" s="9">
        <f t="shared" si="44"/>
        <v>1.0430471938956001</v>
      </c>
      <c r="V72" s="10">
        <f t="shared" si="45"/>
        <v>4.3047193895600078</v>
      </c>
      <c r="W72" s="31">
        <f t="shared" si="46"/>
        <v>4001.5297459999997</v>
      </c>
      <c r="X72" s="33">
        <f t="shared" si="47"/>
        <v>5.4549915204238353E-2</v>
      </c>
      <c r="Y72" s="32">
        <f t="shared" si="48"/>
        <v>1.0418669533376488</v>
      </c>
      <c r="Z72" s="33">
        <f t="shared" si="49"/>
        <v>4.1866953337648782</v>
      </c>
      <c r="AA72" s="8">
        <v>7.65</v>
      </c>
      <c r="AB72" s="11">
        <f t="shared" si="33"/>
        <v>1.0162744475264824</v>
      </c>
      <c r="AC72" s="12">
        <f t="shared" si="50"/>
        <v>2.9256277950295839E-2</v>
      </c>
      <c r="AD72" s="11">
        <f t="shared" si="51"/>
        <v>1.0162744475264824</v>
      </c>
      <c r="AE72" s="12">
        <f t="shared" si="52"/>
        <v>1.6274447526482438</v>
      </c>
      <c r="AF72" s="25">
        <v>3738.0150939999999</v>
      </c>
      <c r="AG72" s="25">
        <v>0.99</v>
      </c>
      <c r="AH72" s="12">
        <f t="shared" si="28"/>
        <v>12.548695692601797</v>
      </c>
      <c r="AI72" s="12">
        <f t="shared" si="53"/>
        <v>4.6922057857856636E-2</v>
      </c>
      <c r="AJ72" s="12">
        <f t="shared" si="54"/>
        <v>1.0365170825214363</v>
      </c>
      <c r="AK72" s="12">
        <f t="shared" si="55"/>
        <v>3.6517082521436262</v>
      </c>
    </row>
    <row r="73" spans="1:37" x14ac:dyDescent="0.3">
      <c r="A73">
        <f t="shared" si="34"/>
        <v>71</v>
      </c>
      <c r="B73" s="7">
        <v>44525</v>
      </c>
      <c r="C73" s="40">
        <v>4.6909999999999998</v>
      </c>
      <c r="D73" s="25">
        <v>3834.3328459999998</v>
      </c>
      <c r="E73" s="25">
        <v>0</v>
      </c>
      <c r="F73" s="26">
        <f t="shared" si="29"/>
        <v>108.39589659846487</v>
      </c>
      <c r="G73" s="26">
        <f t="shared" si="30"/>
        <v>3834.3328459999998</v>
      </c>
      <c r="H73" s="10">
        <f t="shared" si="35"/>
        <v>-2.8187942374247044E-3</v>
      </c>
      <c r="I73" s="9">
        <f t="shared" si="36"/>
        <v>1.0268422393132395</v>
      </c>
      <c r="J73" s="10">
        <f t="shared" si="37"/>
        <v>2.684223931323948</v>
      </c>
      <c r="K73" s="31">
        <f t="shared" si="38"/>
        <v>3942.7287425984646</v>
      </c>
      <c r="L73" s="33">
        <f t="shared" si="39"/>
        <v>-1.9372418370022793E-3</v>
      </c>
      <c r="M73" s="32">
        <f t="shared" si="40"/>
        <v>1.0265571028165088</v>
      </c>
      <c r="N73" s="33">
        <f t="shared" si="41"/>
        <v>2.6557102816508804</v>
      </c>
      <c r="O73" s="40">
        <f t="shared" si="42"/>
        <v>2.3199999999999998</v>
      </c>
      <c r="P73" s="25">
        <v>3897.0525120000002</v>
      </c>
      <c r="Q73" s="25">
        <v>0</v>
      </c>
      <c r="R73" s="26">
        <f t="shared" si="31"/>
        <v>106.66006299999999</v>
      </c>
      <c r="S73" s="26">
        <f t="shared" si="32"/>
        <v>3897.0525120000002</v>
      </c>
      <c r="T73" s="10">
        <f t="shared" si="43"/>
        <v>5.6043697932373071E-2</v>
      </c>
      <c r="U73" s="9">
        <f t="shared" si="44"/>
        <v>1.043631756114239</v>
      </c>
      <c r="V73" s="10">
        <f t="shared" si="45"/>
        <v>4.3631756114238973</v>
      </c>
      <c r="W73" s="31">
        <f t="shared" si="46"/>
        <v>4003.712575</v>
      </c>
      <c r="X73" s="33">
        <f t="shared" si="47"/>
        <v>5.45498631412622E-2</v>
      </c>
      <c r="Y73" s="32">
        <f t="shared" si="48"/>
        <v>1.0424352903348084</v>
      </c>
      <c r="Z73" s="33">
        <f t="shared" si="49"/>
        <v>4.2435290334808418</v>
      </c>
      <c r="AA73" s="8">
        <v>7.65</v>
      </c>
      <c r="AB73" s="11">
        <f t="shared" si="33"/>
        <v>1.0165717716035887</v>
      </c>
      <c r="AC73" s="12">
        <f t="shared" si="50"/>
        <v>2.9256277950295839E-2</v>
      </c>
      <c r="AD73" s="11">
        <f t="shared" si="51"/>
        <v>1.0165717716035887</v>
      </c>
      <c r="AE73" s="12">
        <f t="shared" si="52"/>
        <v>1.6571771603588692</v>
      </c>
      <c r="AF73" s="25">
        <v>3739.7690459999999</v>
      </c>
      <c r="AG73" s="25">
        <v>0.99</v>
      </c>
      <c r="AH73" s="12">
        <f t="shared" si="28"/>
        <v>12.548695692601797</v>
      </c>
      <c r="AI73" s="12">
        <f t="shared" si="53"/>
        <v>4.6922014916828125E-2</v>
      </c>
      <c r="AJ73" s="12">
        <f t="shared" si="54"/>
        <v>1.0370034372215124</v>
      </c>
      <c r="AK73" s="12">
        <f t="shared" si="55"/>
        <v>3.7003437221512447</v>
      </c>
    </row>
    <row r="74" spans="1:37" x14ac:dyDescent="0.3">
      <c r="A74">
        <f t="shared" si="34"/>
        <v>72</v>
      </c>
      <c r="B74" s="7">
        <v>44526</v>
      </c>
      <c r="C74" s="40">
        <v>4.5621</v>
      </c>
      <c r="D74" s="25">
        <v>3841.4612320000001</v>
      </c>
      <c r="E74" s="25">
        <v>0</v>
      </c>
      <c r="F74" s="26">
        <f t="shared" si="29"/>
        <v>108.42760920326043</v>
      </c>
      <c r="G74" s="26">
        <f t="shared" si="30"/>
        <v>3841.4612320000001</v>
      </c>
      <c r="H74" s="10">
        <f t="shared" si="35"/>
        <v>0.18590942117706621</v>
      </c>
      <c r="I74" s="9">
        <f t="shared" si="36"/>
        <v>1.0287512357767483</v>
      </c>
      <c r="J74" s="10">
        <f t="shared" si="37"/>
        <v>2.8751235776748318</v>
      </c>
      <c r="K74" s="31">
        <f t="shared" si="38"/>
        <v>3949.8888412032607</v>
      </c>
      <c r="L74" s="33">
        <f t="shared" si="39"/>
        <v>0.18160261768547237</v>
      </c>
      <c r="M74" s="32">
        <f t="shared" si="40"/>
        <v>1.0284213573872598</v>
      </c>
      <c r="N74" s="33">
        <f t="shared" si="41"/>
        <v>2.8421357387259816</v>
      </c>
      <c r="O74" s="40">
        <f t="shared" si="42"/>
        <v>2.3199999999999998</v>
      </c>
      <c r="P74" s="25">
        <v>3900.5562020000002</v>
      </c>
      <c r="Q74" s="25">
        <v>0</v>
      </c>
      <c r="R74" s="26">
        <f t="shared" si="31"/>
        <v>106.66006299999999</v>
      </c>
      <c r="S74" s="26">
        <f t="shared" si="32"/>
        <v>3900.5562020000002</v>
      </c>
      <c r="T74" s="10">
        <f t="shared" si="43"/>
        <v>8.9906153155783208E-2</v>
      </c>
      <c r="U74" s="9">
        <f t="shared" si="44"/>
        <v>1.0445700452792734</v>
      </c>
      <c r="V74" s="10">
        <f t="shared" si="45"/>
        <v>4.457004527927344</v>
      </c>
      <c r="W74" s="31">
        <f t="shared" si="46"/>
        <v>4007.216265</v>
      </c>
      <c r="X74" s="33">
        <f t="shared" si="47"/>
        <v>8.7511027187070489E-2</v>
      </c>
      <c r="Y74" s="32">
        <f t="shared" si="48"/>
        <v>1.043347536165141</v>
      </c>
      <c r="Z74" s="33">
        <f t="shared" si="49"/>
        <v>4.3347536165140976</v>
      </c>
      <c r="AA74" s="8">
        <v>7.65</v>
      </c>
      <c r="AB74" s="11">
        <f t="shared" si="33"/>
        <v>1.0168691826666534</v>
      </c>
      <c r="AC74" s="12">
        <f t="shared" si="50"/>
        <v>2.9256277950295839E-2</v>
      </c>
      <c r="AD74" s="11">
        <f t="shared" si="51"/>
        <v>1.0168691826666534</v>
      </c>
      <c r="AE74" s="12">
        <f t="shared" si="52"/>
        <v>1.6869182666653382</v>
      </c>
      <c r="AF74" s="25">
        <v>3742.793705</v>
      </c>
      <c r="AG74" s="25">
        <v>1.08</v>
      </c>
      <c r="AH74" s="12">
        <f t="shared" si="28"/>
        <v>13.758222891107131</v>
      </c>
      <c r="AI74" s="12">
        <f t="shared" si="53"/>
        <v>8.0878229719427708E-2</v>
      </c>
      <c r="AJ74" s="12">
        <f t="shared" si="54"/>
        <v>1.0378421472436667</v>
      </c>
      <c r="AK74" s="12">
        <f t="shared" si="55"/>
        <v>3.7842147243666746</v>
      </c>
    </row>
    <row r="75" spans="1:37" x14ac:dyDescent="0.3">
      <c r="A75">
        <f t="shared" si="34"/>
        <v>73</v>
      </c>
      <c r="B75" s="7">
        <v>44529</v>
      </c>
      <c r="C75" s="40">
        <v>4.4802999999999997</v>
      </c>
      <c r="D75" s="25">
        <v>3846.216559</v>
      </c>
      <c r="E75" s="25">
        <v>0</v>
      </c>
      <c r="F75" s="26">
        <f t="shared" si="29"/>
        <v>108.45933108598379</v>
      </c>
      <c r="G75" s="26">
        <f t="shared" si="30"/>
        <v>3846.216559</v>
      </c>
      <c r="H75" s="10">
        <f t="shared" si="35"/>
        <v>0.12378953509637469</v>
      </c>
      <c r="I75" s="9">
        <f t="shared" si="36"/>
        <v>1.0300247221488146</v>
      </c>
      <c r="J75" s="10">
        <f t="shared" si="37"/>
        <v>3.0024722148814575</v>
      </c>
      <c r="K75" s="31">
        <f t="shared" si="38"/>
        <v>3954.6758900859836</v>
      </c>
      <c r="L75" s="33">
        <f t="shared" si="39"/>
        <v>0.12119452154670807</v>
      </c>
      <c r="M75" s="32">
        <f t="shared" si="40"/>
        <v>1.0296677477308294</v>
      </c>
      <c r="N75" s="33">
        <f t="shared" si="41"/>
        <v>2.9667747730829364</v>
      </c>
      <c r="O75" s="40">
        <f t="shared" si="42"/>
        <v>2.3199999999999998</v>
      </c>
      <c r="P75" s="25">
        <v>3902.9077050000001</v>
      </c>
      <c r="Q75" s="25">
        <v>0</v>
      </c>
      <c r="R75" s="26">
        <f t="shared" si="31"/>
        <v>106.66006299999999</v>
      </c>
      <c r="S75" s="26">
        <f t="shared" si="32"/>
        <v>3902.9077050000001</v>
      </c>
      <c r="T75" s="10">
        <f t="shared" si="43"/>
        <v>6.0286350925897736E-2</v>
      </c>
      <c r="U75" s="9">
        <f t="shared" si="44"/>
        <v>1.0451997784424374</v>
      </c>
      <c r="V75" s="10">
        <f t="shared" si="45"/>
        <v>4.5199778442437388</v>
      </c>
      <c r="W75" s="31">
        <f t="shared" si="46"/>
        <v>4009.5677679999999</v>
      </c>
      <c r="X75" s="33">
        <f t="shared" si="47"/>
        <v>5.8681709308738839E-2</v>
      </c>
      <c r="Y75" s="32">
        <f t="shared" si="48"/>
        <v>1.0439597903333933</v>
      </c>
      <c r="Z75" s="33">
        <f t="shared" si="49"/>
        <v>4.3959790333393256</v>
      </c>
      <c r="AA75" s="8">
        <v>7.65</v>
      </c>
      <c r="AB75" s="11">
        <f t="shared" si="33"/>
        <v>1.0171666807411253</v>
      </c>
      <c r="AC75" s="12">
        <f t="shared" si="50"/>
        <v>2.9256277950295839E-2</v>
      </c>
      <c r="AD75" s="11">
        <f t="shared" si="51"/>
        <v>1.0171666807411253</v>
      </c>
      <c r="AE75" s="12">
        <f t="shared" si="52"/>
        <v>1.7166680741125262</v>
      </c>
      <c r="AF75" s="25">
        <v>3744.70874</v>
      </c>
      <c r="AG75" s="25">
        <v>1.08</v>
      </c>
      <c r="AH75" s="12">
        <f t="shared" si="28"/>
        <v>13.758222891107131</v>
      </c>
      <c r="AI75" s="12">
        <f t="shared" si="53"/>
        <v>5.1165924465501611E-2</v>
      </c>
      <c r="AJ75" s="12">
        <f t="shared" si="54"/>
        <v>1.0383731687727966</v>
      </c>
      <c r="AK75" s="12">
        <f t="shared" si="55"/>
        <v>3.8373168772796618</v>
      </c>
    </row>
    <row r="76" spans="1:37" x14ac:dyDescent="0.3">
      <c r="A76">
        <f t="shared" si="34"/>
        <v>74</v>
      </c>
      <c r="B76" s="7">
        <v>44530</v>
      </c>
      <c r="C76" s="40">
        <v>4.6959</v>
      </c>
      <c r="D76" s="25">
        <v>3843.332633</v>
      </c>
      <c r="E76" s="25">
        <v>0</v>
      </c>
      <c r="F76" s="26">
        <f t="shared" si="29"/>
        <v>108.49106224934934</v>
      </c>
      <c r="G76" s="26">
        <f t="shared" si="30"/>
        <v>3843.332633</v>
      </c>
      <c r="H76" s="10">
        <f t="shared" si="35"/>
        <v>-7.4980853411688031E-2</v>
      </c>
      <c r="I76" s="9">
        <f t="shared" si="36"/>
        <v>1.029252400821796</v>
      </c>
      <c r="J76" s="10">
        <f t="shared" si="37"/>
        <v>2.9252400821796032</v>
      </c>
      <c r="K76" s="31">
        <f t="shared" si="38"/>
        <v>3951.8236952493494</v>
      </c>
      <c r="L76" s="33">
        <f t="shared" si="39"/>
        <v>-7.2122088279957808E-2</v>
      </c>
      <c r="M76" s="32">
        <f t="shared" si="40"/>
        <v>1.0289251298488207</v>
      </c>
      <c r="N76" s="33">
        <f t="shared" si="41"/>
        <v>2.8925129848820674</v>
      </c>
      <c r="O76" s="40">
        <f t="shared" si="42"/>
        <v>2.3199999999999998</v>
      </c>
      <c r="P76" s="25">
        <v>3905.260593</v>
      </c>
      <c r="Q76" s="25">
        <v>0</v>
      </c>
      <c r="R76" s="26">
        <f t="shared" si="31"/>
        <v>106.66006299999999</v>
      </c>
      <c r="S76" s="26">
        <f t="shared" si="32"/>
        <v>3905.260593</v>
      </c>
      <c r="T76" s="10">
        <f t="shared" si="43"/>
        <v>6.0285514745461732E-2</v>
      </c>
      <c r="U76" s="9">
        <f t="shared" si="44"/>
        <v>1.0458298825089898</v>
      </c>
      <c r="V76" s="10">
        <f t="shared" si="45"/>
        <v>4.5829882508989783</v>
      </c>
      <c r="W76" s="31">
        <f t="shared" si="46"/>
        <v>4011.9206559999998</v>
      </c>
      <c r="X76" s="33">
        <f t="shared" si="47"/>
        <v>5.8681836450746871E-2</v>
      </c>
      <c r="Y76" s="32">
        <f t="shared" si="48"/>
        <v>1.0445724051101684</v>
      </c>
      <c r="Z76" s="33">
        <f t="shared" si="49"/>
        <v>4.4572405110168356</v>
      </c>
      <c r="AA76" s="8">
        <v>7.65</v>
      </c>
      <c r="AB76" s="11">
        <f t="shared" si="33"/>
        <v>1.0174642658524606</v>
      </c>
      <c r="AC76" s="12">
        <f t="shared" si="50"/>
        <v>2.9256277950295839E-2</v>
      </c>
      <c r="AD76" s="11">
        <f t="shared" si="51"/>
        <v>1.0174642658524606</v>
      </c>
      <c r="AE76" s="12">
        <f t="shared" si="52"/>
        <v>1.7464265852460636</v>
      </c>
      <c r="AF76" s="25">
        <v>3746.6247549999998</v>
      </c>
      <c r="AG76" s="25">
        <v>1.08</v>
      </c>
      <c r="AH76" s="12">
        <f t="shared" si="28"/>
        <v>13.758222891107131</v>
      </c>
      <c r="AI76" s="12">
        <f t="shared" si="53"/>
        <v>5.116592859502056E-2</v>
      </c>
      <c r="AJ76" s="12">
        <f t="shared" si="54"/>
        <v>1.0389044620468808</v>
      </c>
      <c r="AK76" s="12">
        <f t="shared" si="55"/>
        <v>3.8904462046880806</v>
      </c>
    </row>
    <row r="77" spans="1:37" x14ac:dyDescent="0.3">
      <c r="A77">
        <f t="shared" si="34"/>
        <v>75</v>
      </c>
      <c r="B77" s="7">
        <v>44531</v>
      </c>
      <c r="C77" s="40">
        <v>4.7363</v>
      </c>
      <c r="D77" s="25">
        <v>3844.9729860000002</v>
      </c>
      <c r="E77" s="25">
        <v>0</v>
      </c>
      <c r="F77" s="26">
        <f t="shared" si="29"/>
        <v>108.52280269607223</v>
      </c>
      <c r="G77" s="26">
        <f t="shared" si="30"/>
        <v>3844.9729860000002</v>
      </c>
      <c r="H77" s="10">
        <f t="shared" si="35"/>
        <v>4.2680484793744533E-2</v>
      </c>
      <c r="I77" s="9">
        <f t="shared" si="36"/>
        <v>1.0296916907362181</v>
      </c>
      <c r="J77" s="10">
        <f t="shared" si="37"/>
        <v>2.9691690736218135</v>
      </c>
      <c r="K77" s="31">
        <f t="shared" si="38"/>
        <v>3953.4957886960724</v>
      </c>
      <c r="L77" s="33">
        <f t="shared" si="39"/>
        <v>4.2311944450679206E-2</v>
      </c>
      <c r="M77" s="32">
        <f t="shared" si="40"/>
        <v>1.0293604880782015</v>
      </c>
      <c r="N77" s="33">
        <f t="shared" si="41"/>
        <v>2.9360488078201463</v>
      </c>
      <c r="O77" s="40">
        <f t="shared" si="42"/>
        <v>2.3199999999999998</v>
      </c>
      <c r="P77" s="25">
        <v>3907.6148669999998</v>
      </c>
      <c r="Q77" s="25">
        <v>0</v>
      </c>
      <c r="R77" s="26">
        <f t="shared" si="31"/>
        <v>106.66006299999999</v>
      </c>
      <c r="S77" s="26">
        <f t="shared" si="32"/>
        <v>3907.6148669999998</v>
      </c>
      <c r="T77" s="10">
        <f t="shared" si="43"/>
        <v>6.0284683798550454E-2</v>
      </c>
      <c r="U77" s="9">
        <f t="shared" si="44"/>
        <v>1.0464603577467311</v>
      </c>
      <c r="V77" s="10">
        <f t="shared" si="45"/>
        <v>4.6460357746731074</v>
      </c>
      <c r="W77" s="31">
        <f t="shared" si="46"/>
        <v>4014.2749299999996</v>
      </c>
      <c r="X77" s="33">
        <f t="shared" si="47"/>
        <v>5.8681968111184979E-2</v>
      </c>
      <c r="Y77" s="32">
        <f t="shared" si="48"/>
        <v>1.0451853807558333</v>
      </c>
      <c r="Z77" s="33">
        <f t="shared" si="49"/>
        <v>4.5185380755833338</v>
      </c>
      <c r="AA77" s="8">
        <v>7.65</v>
      </c>
      <c r="AB77" s="11">
        <f t="shared" si="33"/>
        <v>1.0177619380261234</v>
      </c>
      <c r="AC77" s="12">
        <f t="shared" si="50"/>
        <v>2.9256277950295839E-2</v>
      </c>
      <c r="AD77" s="11">
        <f t="shared" si="51"/>
        <v>1.0177619380261234</v>
      </c>
      <c r="AE77" s="12">
        <f t="shared" si="52"/>
        <v>1.7761938026123358</v>
      </c>
      <c r="AF77" s="25">
        <v>3748.5417499999999</v>
      </c>
      <c r="AG77" s="25">
        <v>1.08</v>
      </c>
      <c r="AH77" s="12">
        <f t="shared" si="28"/>
        <v>13.758222891107131</v>
      </c>
      <c r="AI77" s="12">
        <f t="shared" si="53"/>
        <v>5.1165919336915167E-2</v>
      </c>
      <c r="AJ77" s="12">
        <f t="shared" si="54"/>
        <v>1.0394360270659193</v>
      </c>
      <c r="AK77" s="12">
        <f t="shared" si="55"/>
        <v>3.943602706591931</v>
      </c>
    </row>
    <row r="78" spans="1:37" x14ac:dyDescent="0.3">
      <c r="A78">
        <f t="shared" si="34"/>
        <v>76</v>
      </c>
      <c r="B78" s="7">
        <v>44532</v>
      </c>
      <c r="C78" s="40">
        <v>4.7403000000000004</v>
      </c>
      <c r="D78" s="25">
        <v>3847.5441259999998</v>
      </c>
      <c r="E78" s="25">
        <v>0</v>
      </c>
      <c r="F78" s="26">
        <f t="shared" si="29"/>
        <v>108.55455242886845</v>
      </c>
      <c r="G78" s="26">
        <f t="shared" si="30"/>
        <v>3847.5441259999998</v>
      </c>
      <c r="H78" s="10">
        <f t="shared" si="35"/>
        <v>6.6870170723221101E-2</v>
      </c>
      <c r="I78" s="9">
        <f t="shared" si="36"/>
        <v>1.0303802473277364</v>
      </c>
      <c r="J78" s="10">
        <f t="shared" si="37"/>
        <v>3.0380247327736365</v>
      </c>
      <c r="K78" s="31">
        <f t="shared" si="38"/>
        <v>3956.0986784288684</v>
      </c>
      <c r="L78" s="33">
        <f t="shared" si="39"/>
        <v>6.5837675614544011E-2</v>
      </c>
      <c r="M78" s="32">
        <f t="shared" si="40"/>
        <v>1.0300381950972466</v>
      </c>
      <c r="N78" s="33">
        <f t="shared" si="41"/>
        <v>3.0038195097246589</v>
      </c>
      <c r="O78" s="40">
        <f t="shared" si="42"/>
        <v>2.3199999999999998</v>
      </c>
      <c r="P78" s="25">
        <v>3909.9705279999998</v>
      </c>
      <c r="Q78" s="25">
        <v>0</v>
      </c>
      <c r="R78" s="26">
        <f t="shared" si="31"/>
        <v>106.66006299999999</v>
      </c>
      <c r="S78" s="26">
        <f t="shared" si="32"/>
        <v>3909.9705279999998</v>
      </c>
      <c r="T78" s="10">
        <f t="shared" si="43"/>
        <v>6.0283858061183082E-2</v>
      </c>
      <c r="U78" s="9">
        <f t="shared" si="44"/>
        <v>1.0470912044234617</v>
      </c>
      <c r="V78" s="10">
        <f t="shared" si="45"/>
        <v>4.7091204423461708</v>
      </c>
      <c r="W78" s="31">
        <f t="shared" si="46"/>
        <v>4016.6305909999996</v>
      </c>
      <c r="X78" s="33">
        <f t="shared" si="47"/>
        <v>5.8682104267337998E-2</v>
      </c>
      <c r="Y78" s="32">
        <f t="shared" si="48"/>
        <v>1.0457987175307555</v>
      </c>
      <c r="Z78" s="33">
        <f t="shared" si="49"/>
        <v>4.5798717530755484</v>
      </c>
      <c r="AA78" s="8">
        <v>7.65</v>
      </c>
      <c r="AB78" s="11">
        <f t="shared" si="33"/>
        <v>1.0180596972875846</v>
      </c>
      <c r="AC78" s="12">
        <f t="shared" si="50"/>
        <v>2.9256277950295839E-2</v>
      </c>
      <c r="AD78" s="11">
        <f t="shared" si="51"/>
        <v>1.0180596972875846</v>
      </c>
      <c r="AE78" s="12">
        <f t="shared" si="52"/>
        <v>1.8059697287584608</v>
      </c>
      <c r="AF78" s="25">
        <v>3750.459726</v>
      </c>
      <c r="AG78" s="25">
        <v>1.08</v>
      </c>
      <c r="AH78" s="12">
        <f t="shared" si="28"/>
        <v>13.758222891107131</v>
      </c>
      <c r="AI78" s="12">
        <f t="shared" si="53"/>
        <v>5.1165923388740708E-2</v>
      </c>
      <c r="AJ78" s="12">
        <f t="shared" si="54"/>
        <v>1.0399678641072028</v>
      </c>
      <c r="AK78" s="12">
        <f t="shared" si="55"/>
        <v>3.9967864107202766</v>
      </c>
    </row>
    <row r="79" spans="1:37" x14ac:dyDescent="0.3">
      <c r="A79">
        <f t="shared" si="34"/>
        <v>77</v>
      </c>
      <c r="B79" s="7">
        <v>44533</v>
      </c>
      <c r="C79" s="40">
        <v>4.7196999999999996</v>
      </c>
      <c r="D79" s="25">
        <v>3850.7397850000002</v>
      </c>
      <c r="E79" s="25">
        <v>0</v>
      </c>
      <c r="F79" s="26">
        <f t="shared" si="29"/>
        <v>108.58631145045474</v>
      </c>
      <c r="G79" s="26">
        <f t="shared" si="30"/>
        <v>3850.7397850000002</v>
      </c>
      <c r="H79" s="10">
        <f t="shared" si="35"/>
        <v>8.3057111116824345E-2</v>
      </c>
      <c r="I79" s="9">
        <f t="shared" si="36"/>
        <v>1.0312360513946852</v>
      </c>
      <c r="J79" s="10">
        <f t="shared" si="37"/>
        <v>3.1236051394685216</v>
      </c>
      <c r="K79" s="31">
        <f t="shared" si="38"/>
        <v>3959.3260964504548</v>
      </c>
      <c r="L79" s="33">
        <f t="shared" si="39"/>
        <v>8.1580827070482087E-2</v>
      </c>
      <c r="M79" s="32">
        <f t="shared" si="40"/>
        <v>1.0308785087759489</v>
      </c>
      <c r="N79" s="33">
        <f t="shared" si="41"/>
        <v>3.0878508775948887</v>
      </c>
      <c r="O79" s="40">
        <f t="shared" si="42"/>
        <v>2.3199999999999998</v>
      </c>
      <c r="P79" s="25">
        <v>3912.3275760000001</v>
      </c>
      <c r="Q79" s="25">
        <v>0</v>
      </c>
      <c r="R79" s="26">
        <f t="shared" si="31"/>
        <v>106.66006299999999</v>
      </c>
      <c r="S79" s="26">
        <f t="shared" si="32"/>
        <v>3912.3275760000001</v>
      </c>
      <c r="T79" s="10">
        <f t="shared" si="43"/>
        <v>6.0283011933748298E-2</v>
      </c>
      <c r="U79" s="9">
        <f t="shared" si="44"/>
        <v>1.0477224225391815</v>
      </c>
      <c r="V79" s="10">
        <f t="shared" si="45"/>
        <v>4.7722422539181464</v>
      </c>
      <c r="W79" s="31">
        <f t="shared" si="46"/>
        <v>4018.9876389999999</v>
      </c>
      <c r="X79" s="33">
        <f t="shared" si="47"/>
        <v>5.86822200000503E-2</v>
      </c>
      <c r="Y79" s="32">
        <f t="shared" si="48"/>
        <v>1.0464124154349346</v>
      </c>
      <c r="Z79" s="33">
        <f t="shared" si="49"/>
        <v>4.6412415434934573</v>
      </c>
      <c r="AA79" s="8">
        <v>7.65</v>
      </c>
      <c r="AB79" s="11">
        <f t="shared" si="33"/>
        <v>1.0183575436623229</v>
      </c>
      <c r="AC79" s="12">
        <f t="shared" si="50"/>
        <v>2.9256277950295839E-2</v>
      </c>
      <c r="AD79" s="11">
        <f t="shared" si="51"/>
        <v>1.0183575436623229</v>
      </c>
      <c r="AE79" s="12">
        <f t="shared" si="52"/>
        <v>1.8357543662322895</v>
      </c>
      <c r="AF79" s="25">
        <v>3752.3786829999999</v>
      </c>
      <c r="AG79" s="25">
        <v>1.08</v>
      </c>
      <c r="AH79" s="12">
        <f t="shared" si="28"/>
        <v>13.758222891107131</v>
      </c>
      <c r="AI79" s="12">
        <f t="shared" si="53"/>
        <v>5.116591405305293E-2</v>
      </c>
      <c r="AJ79" s="12">
        <f t="shared" si="54"/>
        <v>1.0404999731707312</v>
      </c>
      <c r="AK79" s="12">
        <f t="shared" si="55"/>
        <v>4.0499973170731174</v>
      </c>
    </row>
    <row r="80" spans="1:37" x14ac:dyDescent="0.3">
      <c r="A80">
        <f t="shared" si="34"/>
        <v>78</v>
      </c>
      <c r="B80" s="7">
        <v>44536</v>
      </c>
      <c r="C80" s="40">
        <v>4.8</v>
      </c>
      <c r="D80" s="25">
        <v>3851.4073109999999</v>
      </c>
      <c r="E80" s="25">
        <v>0</v>
      </c>
      <c r="F80" s="26">
        <f t="shared" si="29"/>
        <v>108.61807976354866</v>
      </c>
      <c r="G80" s="26">
        <f t="shared" si="30"/>
        <v>3851.4073109999999</v>
      </c>
      <c r="H80" s="10">
        <f t="shared" si="35"/>
        <v>1.7335006707019929E-2</v>
      </c>
      <c r="I80" s="9">
        <f t="shared" si="36"/>
        <v>1.0314148162333596</v>
      </c>
      <c r="J80" s="10">
        <f t="shared" si="37"/>
        <v>3.1414816233359621</v>
      </c>
      <c r="K80" s="31">
        <f t="shared" si="38"/>
        <v>3960.0253907635488</v>
      </c>
      <c r="L80" s="33">
        <f t="shared" si="39"/>
        <v>1.7661952970260408E-2</v>
      </c>
      <c r="M80" s="32">
        <f t="shared" si="40"/>
        <v>1.0310605820533494</v>
      </c>
      <c r="N80" s="33">
        <f t="shared" si="41"/>
        <v>3.1060582053349384</v>
      </c>
      <c r="O80" s="40">
        <f t="shared" si="42"/>
        <v>2.3199999999999998</v>
      </c>
      <c r="P80" s="25">
        <v>3914.6860139999999</v>
      </c>
      <c r="Q80" s="25">
        <v>0</v>
      </c>
      <c r="R80" s="26">
        <f t="shared" si="31"/>
        <v>106.66006299999999</v>
      </c>
      <c r="S80" s="26">
        <f t="shared" si="32"/>
        <v>3914.6860139999999</v>
      </c>
      <c r="T80" s="10">
        <f t="shared" si="43"/>
        <v>6.0282222134655505E-2</v>
      </c>
      <c r="U80" s="9">
        <f t="shared" si="44"/>
        <v>1.048354012897291</v>
      </c>
      <c r="V80" s="10">
        <f t="shared" si="45"/>
        <v>4.8354012897291021</v>
      </c>
      <c r="W80" s="31">
        <f t="shared" si="46"/>
        <v>4021.3460769999997</v>
      </c>
      <c r="X80" s="33">
        <f t="shared" si="47"/>
        <v>5.8682389990782902E-2</v>
      </c>
      <c r="Y80" s="32">
        <f t="shared" si="48"/>
        <v>1.047026475249472</v>
      </c>
      <c r="Z80" s="33">
        <f t="shared" si="49"/>
        <v>4.7026475249472011</v>
      </c>
      <c r="AA80" s="8">
        <v>7.65</v>
      </c>
      <c r="AB80" s="11">
        <f t="shared" si="33"/>
        <v>1.0186554771758245</v>
      </c>
      <c r="AC80" s="12">
        <f t="shared" si="50"/>
        <v>2.9256277950295839E-2</v>
      </c>
      <c r="AD80" s="11">
        <f t="shared" si="51"/>
        <v>1.0186554771758245</v>
      </c>
      <c r="AE80" s="12">
        <f t="shared" si="52"/>
        <v>1.8655477175824497</v>
      </c>
      <c r="AF80" s="25">
        <v>3754.2986230000001</v>
      </c>
      <c r="AG80" s="25">
        <v>1.08</v>
      </c>
      <c r="AH80" s="12">
        <f t="shared" si="28"/>
        <v>13.758222891107131</v>
      </c>
      <c r="AI80" s="12">
        <f t="shared" si="53"/>
        <v>5.1165944649955719E-2</v>
      </c>
      <c r="AJ80" s="12">
        <f t="shared" si="54"/>
        <v>1.0410323548110865</v>
      </c>
      <c r="AK80" s="12">
        <f t="shared" si="55"/>
        <v>4.1032354811086469</v>
      </c>
    </row>
    <row r="81" spans="1:37" x14ac:dyDescent="0.3">
      <c r="A81">
        <f t="shared" si="34"/>
        <v>79</v>
      </c>
      <c r="B81" s="7">
        <v>44537</v>
      </c>
      <c r="C81" s="40">
        <v>4.9073000000000002</v>
      </c>
      <c r="D81" s="25">
        <v>3851.4246840000001</v>
      </c>
      <c r="E81" s="25">
        <v>0</v>
      </c>
      <c r="F81" s="26">
        <f t="shared" si="29"/>
        <v>108.64985737086856</v>
      </c>
      <c r="G81" s="26">
        <f t="shared" si="30"/>
        <v>3851.4246840000001</v>
      </c>
      <c r="H81" s="10">
        <f t="shared" si="35"/>
        <v>4.5108186690345775E-4</v>
      </c>
      <c r="I81" s="9">
        <f t="shared" si="36"/>
        <v>1.0314194687585683</v>
      </c>
      <c r="J81" s="10">
        <f t="shared" si="37"/>
        <v>3.141946875856827</v>
      </c>
      <c r="K81" s="31">
        <f t="shared" si="38"/>
        <v>3960.0745413708687</v>
      </c>
      <c r="L81" s="33">
        <f t="shared" si="39"/>
        <v>1.2411689943814253E-3</v>
      </c>
      <c r="M81" s="32">
        <f t="shared" si="40"/>
        <v>1.0310733792576072</v>
      </c>
      <c r="N81" s="33">
        <f t="shared" si="41"/>
        <v>3.1073379257607225</v>
      </c>
      <c r="O81" s="40">
        <f t="shared" si="42"/>
        <v>2.3199999999999998</v>
      </c>
      <c r="P81" s="25">
        <v>3917.0458389999999</v>
      </c>
      <c r="Q81" s="25">
        <v>0</v>
      </c>
      <c r="R81" s="26">
        <f t="shared" si="31"/>
        <v>106.66006299999999</v>
      </c>
      <c r="S81" s="26">
        <f t="shared" si="32"/>
        <v>3917.0458389999999</v>
      </c>
      <c r="T81" s="10">
        <f t="shared" si="43"/>
        <v>6.0281335247847068E-2</v>
      </c>
      <c r="U81" s="9">
        <f t="shared" si="44"/>
        <v>1.0489859746943899</v>
      </c>
      <c r="V81" s="10">
        <f t="shared" si="45"/>
        <v>4.8985974694389922</v>
      </c>
      <c r="W81" s="31">
        <f t="shared" si="46"/>
        <v>4023.7059019999997</v>
      </c>
      <c r="X81" s="33">
        <f t="shared" si="47"/>
        <v>5.8682464896442355E-2</v>
      </c>
      <c r="Y81" s="32">
        <f t="shared" si="48"/>
        <v>1.0476408961932668</v>
      </c>
      <c r="Z81" s="33">
        <f t="shared" si="49"/>
        <v>4.7640896193266835</v>
      </c>
      <c r="AA81" s="8">
        <v>7.65</v>
      </c>
      <c r="AB81" s="11">
        <f t="shared" si="33"/>
        <v>1.018953497853583</v>
      </c>
      <c r="AC81" s="12">
        <f t="shared" si="50"/>
        <v>2.9256277950295839E-2</v>
      </c>
      <c r="AD81" s="11">
        <f t="shared" si="51"/>
        <v>1.018953497853583</v>
      </c>
      <c r="AE81" s="12">
        <f t="shared" si="52"/>
        <v>1.8953497853583023</v>
      </c>
      <c r="AF81" s="25">
        <v>3756.219544</v>
      </c>
      <c r="AG81" s="25">
        <v>1.08</v>
      </c>
      <c r="AH81" s="12">
        <f t="shared" si="28"/>
        <v>13.758222891107131</v>
      </c>
      <c r="AI81" s="12">
        <f t="shared" si="53"/>
        <v>5.1165908546324523E-2</v>
      </c>
      <c r="AJ81" s="12">
        <f t="shared" si="54"/>
        <v>1.0415650084736867</v>
      </c>
      <c r="AK81" s="12">
        <f t="shared" si="55"/>
        <v>4.1565008473686715</v>
      </c>
    </row>
    <row r="82" spans="1:37" x14ac:dyDescent="0.3">
      <c r="A82">
        <f t="shared" si="34"/>
        <v>80</v>
      </c>
      <c r="B82" s="7">
        <v>44538</v>
      </c>
      <c r="C82" s="40">
        <v>4.9524999999999997</v>
      </c>
      <c r="D82" s="25">
        <v>3853.0119709999999</v>
      </c>
      <c r="E82" s="25">
        <v>0</v>
      </c>
      <c r="F82" s="26">
        <f t="shared" si="29"/>
        <v>108.68164427513358</v>
      </c>
      <c r="G82" s="26">
        <f t="shared" si="30"/>
        <v>3853.0119709999999</v>
      </c>
      <c r="H82" s="10">
        <f t="shared" si="35"/>
        <v>4.1212982992866465E-2</v>
      </c>
      <c r="I82" s="9">
        <f t="shared" si="36"/>
        <v>1.0318445474888129</v>
      </c>
      <c r="J82" s="10">
        <f t="shared" si="37"/>
        <v>3.1844547488812935</v>
      </c>
      <c r="K82" s="31">
        <f t="shared" si="38"/>
        <v>3961.6936152751337</v>
      </c>
      <c r="L82" s="33">
        <f t="shared" si="39"/>
        <v>4.0884935052365456E-2</v>
      </c>
      <c r="M82" s="32">
        <f t="shared" si="40"/>
        <v>1.031494932939059</v>
      </c>
      <c r="N82" s="33">
        <f t="shared" si="41"/>
        <v>3.1494932939059028</v>
      </c>
      <c r="O82" s="40">
        <f t="shared" si="42"/>
        <v>2.3199999999999998</v>
      </c>
      <c r="P82" s="25">
        <v>3919.4032980000002</v>
      </c>
      <c r="Q82" s="25">
        <v>0</v>
      </c>
      <c r="R82" s="26">
        <f t="shared" si="31"/>
        <v>106.66006299999999</v>
      </c>
      <c r="S82" s="26">
        <f t="shared" si="32"/>
        <v>3919.4032980000002</v>
      </c>
      <c r="T82" s="10">
        <f t="shared" si="43"/>
        <v>6.0184616083081011E-2</v>
      </c>
      <c r="U82" s="9">
        <f t="shared" si="44"/>
        <v>1.0496173028760252</v>
      </c>
      <c r="V82" s="10">
        <f t="shared" si="45"/>
        <v>4.9617302876025171</v>
      </c>
      <c r="W82" s="31">
        <f t="shared" si="46"/>
        <v>4026.063361</v>
      </c>
      <c r="X82" s="33">
        <f t="shared" si="47"/>
        <v>5.8589247261542354E-2</v>
      </c>
      <c r="Y82" s="32">
        <f t="shared" si="48"/>
        <v>1.0482547011083505</v>
      </c>
      <c r="Z82" s="33">
        <f t="shared" si="49"/>
        <v>4.8254701108350506</v>
      </c>
      <c r="AA82" s="8">
        <v>7.65</v>
      </c>
      <c r="AB82" s="11">
        <f t="shared" si="33"/>
        <v>1.0192516057210994</v>
      </c>
      <c r="AC82" s="12">
        <f t="shared" si="50"/>
        <v>2.9256277950295839E-2</v>
      </c>
      <c r="AD82" s="11">
        <f t="shared" si="51"/>
        <v>1.0192516057210994</v>
      </c>
      <c r="AE82" s="12">
        <f t="shared" si="52"/>
        <v>1.9251605721099407</v>
      </c>
      <c r="AF82" s="25">
        <v>3758.1414490000002</v>
      </c>
      <c r="AG82" s="25">
        <v>1.08</v>
      </c>
      <c r="AH82" s="12">
        <f t="shared" si="28"/>
        <v>13.758222891107131</v>
      </c>
      <c r="AI82" s="12">
        <f t="shared" si="53"/>
        <v>5.1165938984309989E-2</v>
      </c>
      <c r="AJ82" s="12">
        <f t="shared" si="54"/>
        <v>1.0420979349904043</v>
      </c>
      <c r="AK82" s="12">
        <f t="shared" si="55"/>
        <v>4.2097934990404262</v>
      </c>
    </row>
    <row r="83" spans="1:37" x14ac:dyDescent="0.3">
      <c r="A83">
        <f t="shared" si="34"/>
        <v>81</v>
      </c>
      <c r="B83" s="7">
        <v>44539</v>
      </c>
      <c r="C83" s="40">
        <v>5.2157999999999998</v>
      </c>
      <c r="D83" s="25">
        <v>3849.2718629999999</v>
      </c>
      <c r="E83" s="25">
        <v>0</v>
      </c>
      <c r="F83" s="26">
        <f t="shared" si="29"/>
        <v>108.71344047906366</v>
      </c>
      <c r="G83" s="26">
        <f t="shared" si="30"/>
        <v>3849.2718629999999</v>
      </c>
      <c r="H83" s="10">
        <f t="shared" si="35"/>
        <v>-9.7069721769627026E-2</v>
      </c>
      <c r="I83" s="9">
        <f t="shared" si="36"/>
        <v>1.0308429388574705</v>
      </c>
      <c r="J83" s="10">
        <f t="shared" si="37"/>
        <v>3.084293885747047</v>
      </c>
      <c r="K83" s="31">
        <f t="shared" si="38"/>
        <v>3957.9853034790635</v>
      </c>
      <c r="L83" s="33">
        <f t="shared" si="39"/>
        <v>-9.360420456978602E-2</v>
      </c>
      <c r="M83" s="32">
        <f t="shared" si="40"/>
        <v>1.0305294103119038</v>
      </c>
      <c r="N83" s="33">
        <f t="shared" si="41"/>
        <v>3.0529410311903815</v>
      </c>
      <c r="O83" s="40">
        <f t="shared" si="42"/>
        <v>2.3199999999999998</v>
      </c>
      <c r="P83" s="25">
        <v>3921.765903</v>
      </c>
      <c r="Q83" s="25">
        <v>0</v>
      </c>
      <c r="R83" s="26">
        <f t="shared" si="31"/>
        <v>106.66006299999999</v>
      </c>
      <c r="S83" s="26">
        <f t="shared" si="32"/>
        <v>3921.765903</v>
      </c>
      <c r="T83" s="10">
        <f t="shared" si="43"/>
        <v>6.0279711485811127E-2</v>
      </c>
      <c r="U83" s="9">
        <f t="shared" si="44"/>
        <v>1.0502500091579039</v>
      </c>
      <c r="V83" s="10">
        <f t="shared" si="45"/>
        <v>5.0250009157903897</v>
      </c>
      <c r="W83" s="31">
        <f t="shared" si="46"/>
        <v>4028.4259659999998</v>
      </c>
      <c r="X83" s="33">
        <f t="shared" si="47"/>
        <v>5.8682757526518081E-2</v>
      </c>
      <c r="Y83" s="32">
        <f t="shared" si="48"/>
        <v>1.0488698458728622</v>
      </c>
      <c r="Z83" s="33">
        <f t="shared" si="49"/>
        <v>4.886984587286225</v>
      </c>
      <c r="AA83" s="8">
        <v>7.65</v>
      </c>
      <c r="AB83" s="11">
        <f t="shared" si="33"/>
        <v>1.0195498008038821</v>
      </c>
      <c r="AC83" s="12">
        <f t="shared" si="50"/>
        <v>2.9256277950295839E-2</v>
      </c>
      <c r="AD83" s="11">
        <f t="shared" si="51"/>
        <v>1.0195498008038821</v>
      </c>
      <c r="AE83" s="12">
        <f t="shared" si="52"/>
        <v>1.9549800803882134</v>
      </c>
      <c r="AF83" s="25">
        <v>3760.0643369999998</v>
      </c>
      <c r="AG83" s="25">
        <v>1.08</v>
      </c>
      <c r="AH83" s="12">
        <f t="shared" si="28"/>
        <v>13.758222891107131</v>
      </c>
      <c r="AI83" s="12">
        <f t="shared" si="53"/>
        <v>5.116592938543274E-2</v>
      </c>
      <c r="AJ83" s="12">
        <f t="shared" si="54"/>
        <v>1.0426311340839485</v>
      </c>
      <c r="AK83" s="12">
        <f t="shared" si="55"/>
        <v>4.2631134083948474</v>
      </c>
    </row>
    <row r="84" spans="1:37" x14ac:dyDescent="0.3">
      <c r="A84">
        <f t="shared" si="34"/>
        <v>82</v>
      </c>
      <c r="B84" s="7">
        <v>44540</v>
      </c>
      <c r="C84" s="40">
        <v>5.2744999999999997</v>
      </c>
      <c r="D84" s="25">
        <v>3846.347604</v>
      </c>
      <c r="E84" s="25">
        <v>0</v>
      </c>
      <c r="F84" s="26">
        <f t="shared" si="29"/>
        <v>108.74524598537955</v>
      </c>
      <c r="G84" s="26">
        <f t="shared" si="30"/>
        <v>3846.347604</v>
      </c>
      <c r="H84" s="10">
        <f t="shared" si="35"/>
        <v>-7.5969146999166348E-2</v>
      </c>
      <c r="I84" s="9">
        <f t="shared" si="36"/>
        <v>1.0300598162699193</v>
      </c>
      <c r="J84" s="10">
        <f t="shared" si="37"/>
        <v>3.0059816269919271</v>
      </c>
      <c r="K84" s="31">
        <f t="shared" si="38"/>
        <v>3955.0928499853794</v>
      </c>
      <c r="L84" s="33">
        <f t="shared" si="39"/>
        <v>-7.3078934657533345E-2</v>
      </c>
      <c r="M84" s="32">
        <f t="shared" si="40"/>
        <v>1.0297763103975153</v>
      </c>
      <c r="N84" s="33">
        <f t="shared" si="41"/>
        <v>2.9776310397515271</v>
      </c>
      <c r="O84" s="40">
        <f t="shared" si="42"/>
        <v>2.3199999999999998</v>
      </c>
      <c r="P84" s="25">
        <v>3919.8059170000001</v>
      </c>
      <c r="Q84" s="25">
        <v>0</v>
      </c>
      <c r="R84" s="26">
        <f t="shared" si="31"/>
        <v>106.66006299999999</v>
      </c>
      <c r="S84" s="26">
        <f t="shared" si="32"/>
        <v>3919.8059170000001</v>
      </c>
      <c r="T84" s="10">
        <f t="shared" si="43"/>
        <v>-4.9977128887279676E-2</v>
      </c>
      <c r="U84" s="9">
        <f t="shared" si="44"/>
        <v>1.0497251243571883</v>
      </c>
      <c r="V84" s="10">
        <f t="shared" si="45"/>
        <v>4.9725124357188344</v>
      </c>
      <c r="W84" s="31">
        <f t="shared" si="46"/>
        <v>4026.4659799999999</v>
      </c>
      <c r="X84" s="33">
        <f t="shared" si="47"/>
        <v>-4.8653891533367855E-2</v>
      </c>
      <c r="Y84" s="32">
        <f t="shared" si="48"/>
        <v>1.0483595298757251</v>
      </c>
      <c r="Z84" s="33">
        <f t="shared" si="49"/>
        <v>4.8359529875725116</v>
      </c>
      <c r="AA84" s="8">
        <v>9.15</v>
      </c>
      <c r="AB84" s="11">
        <f t="shared" si="33"/>
        <v>1.019848083127447</v>
      </c>
      <c r="AC84" s="12">
        <f t="shared" si="50"/>
        <v>2.9256277950295839E-2</v>
      </c>
      <c r="AD84" s="11">
        <f t="shared" si="51"/>
        <v>1.019848083127447</v>
      </c>
      <c r="AE84" s="12">
        <f t="shared" si="52"/>
        <v>1.9848083127447014</v>
      </c>
      <c r="AF84" s="25">
        <v>3757.842889</v>
      </c>
      <c r="AG84" s="25">
        <v>0.95</v>
      </c>
      <c r="AH84" s="12">
        <f t="shared" si="28"/>
        <v>12.014921627417685</v>
      </c>
      <c r="AI84" s="12">
        <f t="shared" si="53"/>
        <v>-5.9080052916649084E-2</v>
      </c>
      <c r="AJ84" s="12">
        <f t="shared" si="54"/>
        <v>1.0420151470582062</v>
      </c>
      <c r="AK84" s="12">
        <f t="shared" si="55"/>
        <v>4.2015147058206193</v>
      </c>
    </row>
    <row r="85" spans="1:37" x14ac:dyDescent="0.3">
      <c r="A85">
        <f t="shared" si="34"/>
        <v>83</v>
      </c>
      <c r="B85" s="7">
        <v>44543</v>
      </c>
      <c r="C85" s="40">
        <v>5.29</v>
      </c>
      <c r="D85" s="25">
        <v>3848.4897099999998</v>
      </c>
      <c r="E85" s="25">
        <v>0</v>
      </c>
      <c r="F85" s="26">
        <f t="shared" si="29"/>
        <v>108.77706079680277</v>
      </c>
      <c r="G85" s="26">
        <f t="shared" si="30"/>
        <v>3848.4897099999998</v>
      </c>
      <c r="H85" s="10">
        <f t="shared" si="35"/>
        <v>5.5691950404379575E-2</v>
      </c>
      <c r="I85" s="9">
        <f t="shared" si="36"/>
        <v>1.0306334766719318</v>
      </c>
      <c r="J85" s="10">
        <f t="shared" si="37"/>
        <v>3.0633476671931836</v>
      </c>
      <c r="K85" s="31">
        <f t="shared" si="38"/>
        <v>3957.2667707968026</v>
      </c>
      <c r="L85" s="33">
        <f t="shared" si="39"/>
        <v>5.4965101803650107E-2</v>
      </c>
      <c r="M85" s="32">
        <f t="shared" si="40"/>
        <v>1.0303423279948751</v>
      </c>
      <c r="N85" s="33">
        <f t="shared" si="41"/>
        <v>3.0342327994875129</v>
      </c>
      <c r="O85" s="40">
        <f t="shared" si="42"/>
        <v>2.3199999999999998</v>
      </c>
      <c r="P85" s="25">
        <v>3921.9284739999998</v>
      </c>
      <c r="Q85" s="25">
        <v>0</v>
      </c>
      <c r="R85" s="26">
        <f t="shared" si="31"/>
        <v>106.66006299999999</v>
      </c>
      <c r="S85" s="26">
        <f t="shared" si="32"/>
        <v>3921.9284739999998</v>
      </c>
      <c r="T85" s="10">
        <f t="shared" si="43"/>
        <v>5.414954324127752E-2</v>
      </c>
      <c r="U85" s="9">
        <f t="shared" si="44"/>
        <v>1.0502935457173166</v>
      </c>
      <c r="V85" s="10">
        <f t="shared" si="45"/>
        <v>5.029354571731659</v>
      </c>
      <c r="W85" s="31">
        <f t="shared" si="46"/>
        <v>4028.5885369999996</v>
      </c>
      <c r="X85" s="33">
        <f t="shared" si="47"/>
        <v>5.2715135569081362E-2</v>
      </c>
      <c r="Y85" s="32">
        <f t="shared" si="48"/>
        <v>1.0489121740231504</v>
      </c>
      <c r="Z85" s="33">
        <f t="shared" si="49"/>
        <v>4.8912174023150401</v>
      </c>
      <c r="AA85" s="8">
        <v>9.15</v>
      </c>
      <c r="AB85" s="11">
        <f t="shared" si="33"/>
        <v>1.0202024726798413</v>
      </c>
      <c r="AC85" s="12">
        <f t="shared" si="50"/>
        <v>3.4749249251664338E-2</v>
      </c>
      <c r="AD85" s="11">
        <f t="shared" si="51"/>
        <v>1.0202024726798413</v>
      </c>
      <c r="AE85" s="12">
        <f t="shared" si="52"/>
        <v>2.0202472679841321</v>
      </c>
      <c r="AF85" s="25">
        <v>3759.5353449999998</v>
      </c>
      <c r="AG85" s="25">
        <v>0.95</v>
      </c>
      <c r="AH85" s="12">
        <f t="shared" si="28"/>
        <v>12.014921627417685</v>
      </c>
      <c r="AI85" s="12">
        <f t="shared" si="53"/>
        <v>4.5037965928651502E-2</v>
      </c>
      <c r="AJ85" s="12">
        <f t="shared" si="54"/>
        <v>1.0424844494851098</v>
      </c>
      <c r="AK85" s="12">
        <f t="shared" si="55"/>
        <v>4.2484449485109765</v>
      </c>
    </row>
    <row r="86" spans="1:37" x14ac:dyDescent="0.3">
      <c r="A86">
        <f t="shared" si="34"/>
        <v>84</v>
      </c>
      <c r="B86" s="7">
        <v>44544</v>
      </c>
      <c r="C86" s="40">
        <v>5.5128000000000004</v>
      </c>
      <c r="D86" s="25">
        <v>3845.6719050000002</v>
      </c>
      <c r="E86" s="25">
        <v>0</v>
      </c>
      <c r="F86" s="26">
        <f t="shared" si="29"/>
        <v>108.81486000878769</v>
      </c>
      <c r="G86" s="26">
        <f t="shared" si="30"/>
        <v>3845.6719050000002</v>
      </c>
      <c r="H86" s="10">
        <f t="shared" si="35"/>
        <v>-7.3218462626467584E-2</v>
      </c>
      <c r="I86" s="9">
        <f t="shared" si="36"/>
        <v>1.0298788626849988</v>
      </c>
      <c r="J86" s="10">
        <f t="shared" si="37"/>
        <v>2.9878862684998841</v>
      </c>
      <c r="K86" s="31">
        <f t="shared" si="38"/>
        <v>3954.4867650087876</v>
      </c>
      <c r="L86" s="33">
        <f t="shared" si="39"/>
        <v>-7.0250654025405534E-2</v>
      </c>
      <c r="M86" s="32">
        <f t="shared" si="40"/>
        <v>1.0296185057707581</v>
      </c>
      <c r="N86" s="33">
        <f t="shared" si="41"/>
        <v>2.9618505770758086</v>
      </c>
      <c r="O86" s="40">
        <f t="shared" si="42"/>
        <v>2.3199999999999998</v>
      </c>
      <c r="P86" s="25">
        <v>3924.0521469999999</v>
      </c>
      <c r="Q86" s="25">
        <v>0</v>
      </c>
      <c r="R86" s="26">
        <f t="shared" si="31"/>
        <v>106.66006299999999</v>
      </c>
      <c r="S86" s="26">
        <f t="shared" si="32"/>
        <v>3924.0521469999999</v>
      </c>
      <c r="T86" s="10">
        <f t="shared" si="43"/>
        <v>5.4148692768851703E-2</v>
      </c>
      <c r="U86" s="9">
        <f t="shared" si="44"/>
        <v>1.0508622659425582</v>
      </c>
      <c r="V86" s="10">
        <f t="shared" si="45"/>
        <v>5.086226594255816</v>
      </c>
      <c r="W86" s="31">
        <f t="shared" si="46"/>
        <v>4030.7122099999997</v>
      </c>
      <c r="X86" s="33">
        <f t="shared" si="47"/>
        <v>5.2715063365127435E-2</v>
      </c>
      <c r="Y86" s="32">
        <f t="shared" si="48"/>
        <v>1.0494651087403313</v>
      </c>
      <c r="Z86" s="33">
        <f t="shared" si="49"/>
        <v>4.9465108740331276</v>
      </c>
      <c r="AA86" s="8">
        <v>9.15</v>
      </c>
      <c r="AB86" s="11">
        <f t="shared" si="33"/>
        <v>1.0205569853799445</v>
      </c>
      <c r="AC86" s="12">
        <f t="shared" si="50"/>
        <v>3.4749249251664338E-2</v>
      </c>
      <c r="AD86" s="11">
        <f t="shared" si="51"/>
        <v>1.0205569853799445</v>
      </c>
      <c r="AE86" s="12">
        <f t="shared" si="52"/>
        <v>2.0556985379944548</v>
      </c>
      <c r="AF86" s="25">
        <v>3761.2285630000001</v>
      </c>
      <c r="AG86" s="25">
        <v>0.95</v>
      </c>
      <c r="AH86" s="12">
        <f t="shared" si="28"/>
        <v>12.014921627417685</v>
      </c>
      <c r="AI86" s="12">
        <f t="shared" si="53"/>
        <v>4.5037959338567468E-2</v>
      </c>
      <c r="AJ86" s="12">
        <f t="shared" si="54"/>
        <v>1.0429539632075797</v>
      </c>
      <c r="AK86" s="12">
        <f t="shared" si="55"/>
        <v>4.2953963207579715</v>
      </c>
    </row>
    <row r="87" spans="1:37" x14ac:dyDescent="0.3">
      <c r="A87">
        <f t="shared" si="34"/>
        <v>85</v>
      </c>
      <c r="B87" s="7">
        <v>44545</v>
      </c>
      <c r="C87" s="40">
        <v>5.5042</v>
      </c>
      <c r="D87" s="25">
        <v>3848.4274329999998</v>
      </c>
      <c r="E87" s="25">
        <v>0</v>
      </c>
      <c r="F87" s="26">
        <f t="shared" si="29"/>
        <v>108.85267235571499</v>
      </c>
      <c r="G87" s="26">
        <f t="shared" si="30"/>
        <v>3848.4274329999998</v>
      </c>
      <c r="H87" s="10">
        <f t="shared" si="35"/>
        <v>7.1652706420866075E-2</v>
      </c>
      <c r="I87" s="9">
        <f t="shared" si="36"/>
        <v>1.0306167987629691</v>
      </c>
      <c r="J87" s="10">
        <f t="shared" si="37"/>
        <v>3.0616798762969077</v>
      </c>
      <c r="K87" s="31">
        <f t="shared" si="38"/>
        <v>3957.280105355715</v>
      </c>
      <c r="L87" s="33">
        <f t="shared" si="39"/>
        <v>7.0637241010484964E-2</v>
      </c>
      <c r="M87" s="32">
        <f t="shared" si="40"/>
        <v>1.030345799876168</v>
      </c>
      <c r="N87" s="33">
        <f t="shared" si="41"/>
        <v>3.0345799876168034</v>
      </c>
      <c r="O87" s="40">
        <f t="shared" si="42"/>
        <v>2.3199999999999998</v>
      </c>
      <c r="P87" s="25">
        <v>3926.1769389999999</v>
      </c>
      <c r="Q87" s="25">
        <v>0</v>
      </c>
      <c r="R87" s="26">
        <f t="shared" si="31"/>
        <v>106.66006299999999</v>
      </c>
      <c r="S87" s="26">
        <f t="shared" si="32"/>
        <v>3926.1769389999999</v>
      </c>
      <c r="T87" s="10">
        <f t="shared" si="43"/>
        <v>5.4147904268408986E-2</v>
      </c>
      <c r="U87" s="9">
        <f t="shared" si="44"/>
        <v>1.0514312858363135</v>
      </c>
      <c r="V87" s="10">
        <f t="shared" si="45"/>
        <v>5.1431285836313512</v>
      </c>
      <c r="W87" s="31">
        <f t="shared" si="46"/>
        <v>4032.8370019999998</v>
      </c>
      <c r="X87" s="33">
        <f t="shared" si="47"/>
        <v>5.2715051070340024E-2</v>
      </c>
      <c r="Y87" s="32">
        <f t="shared" si="48"/>
        <v>1.0500183348083691</v>
      </c>
      <c r="Z87" s="33">
        <f t="shared" si="49"/>
        <v>5.0018334808369147</v>
      </c>
      <c r="AA87" s="8">
        <v>9.15</v>
      </c>
      <c r="AB87" s="11">
        <f t="shared" si="33"/>
        <v>1.0209116212705496</v>
      </c>
      <c r="AC87" s="12">
        <f t="shared" si="50"/>
        <v>3.4749249251664338E-2</v>
      </c>
      <c r="AD87" s="11">
        <f t="shared" si="51"/>
        <v>1.0209116212705496</v>
      </c>
      <c r="AE87" s="12">
        <f t="shared" si="52"/>
        <v>2.0911621270549574</v>
      </c>
      <c r="AF87" s="25">
        <v>3762.9225449999999</v>
      </c>
      <c r="AG87" s="25">
        <v>0.95</v>
      </c>
      <c r="AH87" s="12">
        <f t="shared" si="28"/>
        <v>12.014921627417685</v>
      </c>
      <c r="AI87" s="12">
        <f t="shared" si="53"/>
        <v>4.5037996804131453E-2</v>
      </c>
      <c r="AJ87" s="12">
        <f t="shared" si="54"/>
        <v>1.0434236887801978</v>
      </c>
      <c r="AK87" s="12">
        <f t="shared" si="55"/>
        <v>4.3423688780197756</v>
      </c>
    </row>
    <row r="88" spans="1:37" x14ac:dyDescent="0.3">
      <c r="A88">
        <f t="shared" si="34"/>
        <v>86</v>
      </c>
      <c r="B88" s="7">
        <v>44546</v>
      </c>
      <c r="C88" s="40">
        <v>5.6223000000000001</v>
      </c>
      <c r="D88" s="25">
        <v>3847.6020440000002</v>
      </c>
      <c r="E88" s="25">
        <v>0</v>
      </c>
      <c r="F88" s="26">
        <f t="shared" si="29"/>
        <v>108.89049784214897</v>
      </c>
      <c r="G88" s="26">
        <f t="shared" si="30"/>
        <v>3847.6020440000002</v>
      </c>
      <c r="H88" s="10">
        <f t="shared" si="35"/>
        <v>-2.1447435721977381E-2</v>
      </c>
      <c r="I88" s="9">
        <f t="shared" si="36"/>
        <v>1.0303957578875145</v>
      </c>
      <c r="J88" s="10">
        <f t="shared" si="37"/>
        <v>3.0395757887514474</v>
      </c>
      <c r="K88" s="31">
        <f t="shared" si="38"/>
        <v>3956.492541842149</v>
      </c>
      <c r="L88" s="33">
        <f t="shared" si="39"/>
        <v>-1.9901636795949251E-2</v>
      </c>
      <c r="M88" s="32">
        <f t="shared" si="40"/>
        <v>1.0301407441973343</v>
      </c>
      <c r="N88" s="33">
        <f t="shared" si="41"/>
        <v>3.0140744197334257</v>
      </c>
      <c r="O88" s="40">
        <f t="shared" si="42"/>
        <v>2.3199999999999998</v>
      </c>
      <c r="P88" s="25">
        <v>3927.7085069999998</v>
      </c>
      <c r="Q88" s="25">
        <v>0</v>
      </c>
      <c r="R88" s="26">
        <f t="shared" si="31"/>
        <v>106.66006299999999</v>
      </c>
      <c r="S88" s="26">
        <f t="shared" si="32"/>
        <v>3927.7085069999998</v>
      </c>
      <c r="T88" s="10">
        <f t="shared" si="43"/>
        <v>3.9009143596824281E-2</v>
      </c>
      <c r="U88" s="9">
        <f t="shared" si="44"/>
        <v>1.0518414401764273</v>
      </c>
      <c r="V88" s="10">
        <f t="shared" si="45"/>
        <v>5.1841440176427334</v>
      </c>
      <c r="W88" s="31">
        <f t="shared" si="46"/>
        <v>4034.3685699999996</v>
      </c>
      <c r="X88" s="33">
        <f t="shared" si="47"/>
        <v>3.7977433733127341E-2</v>
      </c>
      <c r="Y88" s="32">
        <f t="shared" si="48"/>
        <v>1.0504171048256568</v>
      </c>
      <c r="Z88" s="33">
        <f t="shared" si="49"/>
        <v>5.0417104825656756</v>
      </c>
      <c r="AA88" s="8">
        <v>9.15</v>
      </c>
      <c r="AB88" s="11">
        <f t="shared" si="33"/>
        <v>1.0212663803944642</v>
      </c>
      <c r="AC88" s="12">
        <f t="shared" si="50"/>
        <v>3.4749249251664338E-2</v>
      </c>
      <c r="AD88" s="11">
        <f t="shared" si="51"/>
        <v>1.0212663803944642</v>
      </c>
      <c r="AE88" s="12">
        <f t="shared" si="52"/>
        <v>2.1266380394464157</v>
      </c>
      <c r="AF88" s="25">
        <v>3764.0477129999999</v>
      </c>
      <c r="AG88" s="25">
        <v>0.69</v>
      </c>
      <c r="AH88" s="12">
        <f t="shared" si="28"/>
        <v>8.6015666489925202</v>
      </c>
      <c r="AI88" s="12">
        <f t="shared" si="53"/>
        <v>2.9901439281410092E-2</v>
      </c>
      <c r="AJ88" s="12">
        <f t="shared" si="54"/>
        <v>1.0437356874809463</v>
      </c>
      <c r="AK88" s="12">
        <f t="shared" si="55"/>
        <v>4.373568748094625</v>
      </c>
    </row>
    <row r="89" spans="1:37" x14ac:dyDescent="0.3">
      <c r="A89">
        <f t="shared" si="34"/>
        <v>87</v>
      </c>
      <c r="B89" s="7">
        <v>44547</v>
      </c>
      <c r="C89" s="40">
        <v>5.7282999999999999</v>
      </c>
      <c r="D89" s="25">
        <v>3847.0996209999998</v>
      </c>
      <c r="E89" s="25">
        <v>0</v>
      </c>
      <c r="F89" s="26">
        <f t="shared" si="29"/>
        <v>108.92833647265552</v>
      </c>
      <c r="G89" s="26">
        <f t="shared" si="30"/>
        <v>3847.0996209999998</v>
      </c>
      <c r="H89" s="10">
        <f t="shared" si="35"/>
        <v>-1.3058081221883899E-2</v>
      </c>
      <c r="I89" s="9">
        <f t="shared" si="36"/>
        <v>1.0302612079725426</v>
      </c>
      <c r="J89" s="10">
        <f t="shared" si="37"/>
        <v>3.0261207972542614</v>
      </c>
      <c r="K89" s="31">
        <f t="shared" si="38"/>
        <v>3956.0279574726555</v>
      </c>
      <c r="L89" s="33">
        <f t="shared" si="39"/>
        <v>-1.174232895879701E-2</v>
      </c>
      <c r="M89" s="32">
        <f t="shared" si="40"/>
        <v>1.0300197816824119</v>
      </c>
      <c r="N89" s="33">
        <f t="shared" si="41"/>
        <v>3.0019781682411928</v>
      </c>
      <c r="O89" s="40">
        <f t="shared" si="42"/>
        <v>2.3199999999999998</v>
      </c>
      <c r="P89" s="25">
        <v>3929.2406390000001</v>
      </c>
      <c r="Q89" s="25">
        <v>0</v>
      </c>
      <c r="R89" s="26">
        <f t="shared" si="31"/>
        <v>106.66006299999999</v>
      </c>
      <c r="S89" s="26">
        <f t="shared" si="32"/>
        <v>3929.2406390000001</v>
      </c>
      <c r="T89" s="10">
        <f t="shared" si="43"/>
        <v>3.9008291915498816E-2</v>
      </c>
      <c r="U89" s="9">
        <f t="shared" si="44"/>
        <v>1.0522517455558995</v>
      </c>
      <c r="V89" s="10">
        <f t="shared" si="45"/>
        <v>5.2251745555899509</v>
      </c>
      <c r="W89" s="31">
        <f t="shared" si="46"/>
        <v>4035.9007019999999</v>
      </c>
      <c r="X89" s="33">
        <f t="shared" si="47"/>
        <v>3.7976996236621652E-2</v>
      </c>
      <c r="Y89" s="32">
        <f t="shared" si="48"/>
        <v>1.0508160216900253</v>
      </c>
      <c r="Z89" s="33">
        <f t="shared" si="49"/>
        <v>5.0816021690025304</v>
      </c>
      <c r="AA89" s="8">
        <v>9.15</v>
      </c>
      <c r="AB89" s="11">
        <f t="shared" si="33"/>
        <v>1.0216212627945109</v>
      </c>
      <c r="AC89" s="12">
        <f t="shared" si="50"/>
        <v>3.4749249251664338E-2</v>
      </c>
      <c r="AD89" s="11">
        <f t="shared" si="51"/>
        <v>1.0216212627945109</v>
      </c>
      <c r="AE89" s="12">
        <f t="shared" si="52"/>
        <v>2.1621262794510931</v>
      </c>
      <c r="AF89" s="25">
        <v>3765.173217</v>
      </c>
      <c r="AG89" s="25">
        <v>0.69</v>
      </c>
      <c r="AH89" s="12">
        <f t="shared" si="28"/>
        <v>8.6015666489925202</v>
      </c>
      <c r="AI89" s="12">
        <f t="shared" si="53"/>
        <v>2.9901427553991056E-2</v>
      </c>
      <c r="AJ89" s="12">
        <f t="shared" si="54"/>
        <v>1.0440477793513936</v>
      </c>
      <c r="AK89" s="12">
        <f t="shared" si="55"/>
        <v>4.404777935139359</v>
      </c>
    </row>
    <row r="90" spans="1:37" x14ac:dyDescent="0.3">
      <c r="A90">
        <f t="shared" si="34"/>
        <v>88</v>
      </c>
      <c r="B90" s="7">
        <v>44550</v>
      </c>
      <c r="C90" s="40">
        <v>5.9321999999999999</v>
      </c>
      <c r="D90" s="25">
        <v>3844.3556050000002</v>
      </c>
      <c r="E90" s="25">
        <v>0</v>
      </c>
      <c r="F90" s="26">
        <f t="shared" si="29"/>
        <v>108.96618825180209</v>
      </c>
      <c r="G90" s="26">
        <f t="shared" si="30"/>
        <v>3844.3556050000002</v>
      </c>
      <c r="H90" s="10">
        <f t="shared" si="35"/>
        <v>-7.1326876616895074E-2</v>
      </c>
      <c r="I90" s="9">
        <f t="shared" si="36"/>
        <v>1.0295263548319002</v>
      </c>
      <c r="J90" s="10">
        <f t="shared" si="37"/>
        <v>2.9526354831900248</v>
      </c>
      <c r="K90" s="31">
        <f t="shared" si="38"/>
        <v>3953.3217932518023</v>
      </c>
      <c r="L90" s="33">
        <f t="shared" si="39"/>
        <v>-6.8406094444850574E-2</v>
      </c>
      <c r="M90" s="32">
        <f t="shared" si="40"/>
        <v>1.0293151853777536</v>
      </c>
      <c r="N90" s="33">
        <f t="shared" si="41"/>
        <v>2.9315185377753572</v>
      </c>
      <c r="O90" s="40">
        <f t="shared" si="42"/>
        <v>2.3199999999999998</v>
      </c>
      <c r="P90" s="25">
        <v>3930.7733370000001</v>
      </c>
      <c r="Q90" s="25">
        <v>0</v>
      </c>
      <c r="R90" s="26">
        <f t="shared" si="31"/>
        <v>106.66006299999999</v>
      </c>
      <c r="S90" s="26">
        <f t="shared" si="32"/>
        <v>3930.7733370000001</v>
      </c>
      <c r="T90" s="10">
        <f t="shared" si="43"/>
        <v>3.9007486199427177E-2</v>
      </c>
      <c r="U90" s="9">
        <f t="shared" si="44"/>
        <v>1.0526622025103305</v>
      </c>
      <c r="V90" s="10">
        <f t="shared" si="45"/>
        <v>5.2662202510330491</v>
      </c>
      <c r="W90" s="31">
        <f t="shared" si="46"/>
        <v>4037.4333999999999</v>
      </c>
      <c r="X90" s="33">
        <f t="shared" si="47"/>
        <v>3.7976603320299951E-2</v>
      </c>
      <c r="Y90" s="32">
        <f t="shared" si="48"/>
        <v>1.0512150859222087</v>
      </c>
      <c r="Z90" s="33">
        <f t="shared" si="49"/>
        <v>5.1215085922208692</v>
      </c>
      <c r="AA90" s="8">
        <v>9.15</v>
      </c>
      <c r="AB90" s="11">
        <f t="shared" si="33"/>
        <v>1.0219762685135274</v>
      </c>
      <c r="AC90" s="12">
        <f t="shared" si="50"/>
        <v>3.4749249251664338E-2</v>
      </c>
      <c r="AD90" s="11">
        <f t="shared" si="51"/>
        <v>1.0219762685135274</v>
      </c>
      <c r="AE90" s="12">
        <f t="shared" si="52"/>
        <v>2.1976268513527408</v>
      </c>
      <c r="AF90" s="25">
        <v>3766.2990580000001</v>
      </c>
      <c r="AG90" s="25">
        <v>0.69</v>
      </c>
      <c r="AH90" s="12">
        <f t="shared" si="28"/>
        <v>8.6015666489925202</v>
      </c>
      <c r="AI90" s="12">
        <f t="shared" si="53"/>
        <v>2.9901439724389078E-2</v>
      </c>
      <c r="AJ90" s="12">
        <f t="shared" si="54"/>
        <v>1.0443599646688302</v>
      </c>
      <c r="AK90" s="12">
        <f t="shared" si="55"/>
        <v>4.4359964668830187</v>
      </c>
    </row>
    <row r="91" spans="1:37" x14ac:dyDescent="0.3">
      <c r="A91">
        <f t="shared" si="34"/>
        <v>89</v>
      </c>
      <c r="B91" s="7">
        <v>44551</v>
      </c>
      <c r="C91" s="40">
        <v>5.9367000000000001</v>
      </c>
      <c r="D91" s="25">
        <v>3846.2774460000001</v>
      </c>
      <c r="E91" s="25">
        <v>0</v>
      </c>
      <c r="F91" s="26">
        <f t="shared" si="29"/>
        <v>109.00405318415775</v>
      </c>
      <c r="G91" s="26">
        <f t="shared" si="30"/>
        <v>3846.2774460000001</v>
      </c>
      <c r="H91" s="10">
        <f t="shared" si="35"/>
        <v>4.9991239038882362E-2</v>
      </c>
      <c r="I91" s="9">
        <f t="shared" si="36"/>
        <v>1.0300410278129126</v>
      </c>
      <c r="J91" s="10">
        <f t="shared" si="37"/>
        <v>3.0041027812912624</v>
      </c>
      <c r="K91" s="31">
        <f t="shared" si="38"/>
        <v>3955.2814991841578</v>
      </c>
      <c r="L91" s="33">
        <f t="shared" si="39"/>
        <v>4.9571121068381352E-2</v>
      </c>
      <c r="M91" s="32">
        <f t="shared" si="40"/>
        <v>1.0298254284544723</v>
      </c>
      <c r="N91" s="33">
        <f t="shared" si="41"/>
        <v>2.9825428454472336</v>
      </c>
      <c r="O91" s="40">
        <f t="shared" si="42"/>
        <v>2.3199999999999998</v>
      </c>
      <c r="P91" s="25">
        <v>3932.3066009999998</v>
      </c>
      <c r="Q91" s="25">
        <v>0</v>
      </c>
      <c r="R91" s="26">
        <f t="shared" si="31"/>
        <v>106.66006299999999</v>
      </c>
      <c r="S91" s="26">
        <f t="shared" si="32"/>
        <v>3932.3066009999998</v>
      </c>
      <c r="T91" s="10">
        <f t="shared" si="43"/>
        <v>3.9006675494790422E-2</v>
      </c>
      <c r="U91" s="9">
        <f t="shared" si="44"/>
        <v>1.0530728110397201</v>
      </c>
      <c r="V91" s="10">
        <f t="shared" si="45"/>
        <v>5.3072811039720058</v>
      </c>
      <c r="W91" s="31">
        <f t="shared" si="46"/>
        <v>4038.9666639999996</v>
      </c>
      <c r="X91" s="33">
        <f t="shared" si="47"/>
        <v>3.7976205378398298E-2</v>
      </c>
      <c r="Y91" s="32">
        <f t="shared" si="48"/>
        <v>1.0516142975222071</v>
      </c>
      <c r="Z91" s="33">
        <f t="shared" si="49"/>
        <v>5.1614297522207142</v>
      </c>
      <c r="AA91" s="8">
        <v>9.15</v>
      </c>
      <c r="AB91" s="11">
        <f t="shared" si="33"/>
        <v>1.022331397594366</v>
      </c>
      <c r="AC91" s="12">
        <f t="shared" si="50"/>
        <v>3.4749249251664338E-2</v>
      </c>
      <c r="AD91" s="11">
        <f t="shared" si="51"/>
        <v>1.022331397594366</v>
      </c>
      <c r="AE91" s="12">
        <f t="shared" si="52"/>
        <v>2.2331397594365976</v>
      </c>
      <c r="AF91" s="25">
        <v>3767.425236</v>
      </c>
      <c r="AG91" s="25">
        <v>0.69</v>
      </c>
      <c r="AH91" s="12">
        <f t="shared" si="28"/>
        <v>8.6015666489925202</v>
      </c>
      <c r="AI91" s="12">
        <f t="shared" si="53"/>
        <v>2.9901449211999775E-2</v>
      </c>
      <c r="AJ91" s="12">
        <f t="shared" si="54"/>
        <v>1.044672243433256</v>
      </c>
      <c r="AK91" s="12">
        <f t="shared" si="55"/>
        <v>4.4672243433256043</v>
      </c>
    </row>
    <row r="92" spans="1:37" x14ac:dyDescent="0.3">
      <c r="A92">
        <f t="shared" si="34"/>
        <v>90</v>
      </c>
      <c r="B92" s="7">
        <v>44552</v>
      </c>
      <c r="C92" s="40">
        <v>5.9859999999999998</v>
      </c>
      <c r="D92" s="25">
        <v>3847.1788139999999</v>
      </c>
      <c r="E92" s="25">
        <v>0</v>
      </c>
      <c r="F92" s="26">
        <f t="shared" si="29"/>
        <v>109.04193127429313</v>
      </c>
      <c r="G92" s="26">
        <f t="shared" si="30"/>
        <v>3847.1788139999999</v>
      </c>
      <c r="H92" s="10">
        <f t="shared" si="35"/>
        <v>2.3434814899725431E-2</v>
      </c>
      <c r="I92" s="9">
        <f t="shared" si="36"/>
        <v>1.0302824160211719</v>
      </c>
      <c r="J92" s="10">
        <f t="shared" si="37"/>
        <v>3.0282416021171876</v>
      </c>
      <c r="K92" s="31">
        <f t="shared" si="38"/>
        <v>3956.2207452742932</v>
      </c>
      <c r="L92" s="33">
        <f t="shared" si="39"/>
        <v>2.3746630684295944E-2</v>
      </c>
      <c r="M92" s="32">
        <f t="shared" si="40"/>
        <v>1.0300699772956603</v>
      </c>
      <c r="N92" s="33">
        <f t="shared" si="41"/>
        <v>3.00699772956603</v>
      </c>
      <c r="O92" s="40">
        <f t="shared" si="42"/>
        <v>2.3199999999999998</v>
      </c>
      <c r="P92" s="25">
        <v>3933.8404300000002</v>
      </c>
      <c r="Q92" s="25">
        <v>0</v>
      </c>
      <c r="R92" s="26">
        <f t="shared" si="31"/>
        <v>106.66006299999999</v>
      </c>
      <c r="S92" s="26">
        <f t="shared" si="32"/>
        <v>3933.8404300000002</v>
      </c>
      <c r="T92" s="10">
        <f t="shared" si="43"/>
        <v>3.9005834377481285E-2</v>
      </c>
      <c r="U92" s="9">
        <f t="shared" si="44"/>
        <v>1.0534835708762684</v>
      </c>
      <c r="V92" s="10">
        <f t="shared" si="45"/>
        <v>5.3483570876268427</v>
      </c>
      <c r="W92" s="31">
        <f t="shared" si="46"/>
        <v>4040.500493</v>
      </c>
      <c r="X92" s="33">
        <f t="shared" si="47"/>
        <v>3.7975777657983656E-2</v>
      </c>
      <c r="Y92" s="32">
        <f t="shared" si="48"/>
        <v>1.0520136562296538</v>
      </c>
      <c r="Z92" s="33">
        <f t="shared" si="49"/>
        <v>5.2013656229653815</v>
      </c>
      <c r="AA92" s="8">
        <v>9.15</v>
      </c>
      <c r="AB92" s="11">
        <f t="shared" si="33"/>
        <v>1.0226866500798941</v>
      </c>
      <c r="AC92" s="12">
        <f t="shared" si="50"/>
        <v>3.4749249251664338E-2</v>
      </c>
      <c r="AD92" s="11">
        <f t="shared" si="51"/>
        <v>1.0226866500798941</v>
      </c>
      <c r="AE92" s="12">
        <f t="shared" si="52"/>
        <v>2.2686650079894122</v>
      </c>
      <c r="AF92" s="25">
        <v>3768.551751</v>
      </c>
      <c r="AG92" s="25">
        <v>0.69</v>
      </c>
      <c r="AH92" s="12">
        <f t="shared" si="28"/>
        <v>8.6015666489925202</v>
      </c>
      <c r="AI92" s="12">
        <f t="shared" si="53"/>
        <v>2.9901456019221229E-2</v>
      </c>
      <c r="AJ92" s="12">
        <f t="shared" si="54"/>
        <v>1.0449846156446712</v>
      </c>
      <c r="AK92" s="12">
        <f t="shared" si="55"/>
        <v>4.4984615644671155</v>
      </c>
    </row>
    <row r="93" spans="1:37" x14ac:dyDescent="0.3">
      <c r="A93">
        <f t="shared" si="34"/>
        <v>91</v>
      </c>
      <c r="B93" s="7">
        <v>44553</v>
      </c>
      <c r="C93" s="40">
        <v>5.8808999999999996</v>
      </c>
      <c r="D93" s="25">
        <v>3851.616336</v>
      </c>
      <c r="E93" s="25">
        <v>0</v>
      </c>
      <c r="F93" s="26">
        <f t="shared" si="29"/>
        <v>109.07982252678046</v>
      </c>
      <c r="G93" s="26">
        <f t="shared" si="30"/>
        <v>3851.616336</v>
      </c>
      <c r="H93" s="10">
        <f t="shared" si="35"/>
        <v>0.11534483356614444</v>
      </c>
      <c r="I93" s="9">
        <f t="shared" si="36"/>
        <v>1.0314707935591927</v>
      </c>
      <c r="J93" s="10">
        <f t="shared" si="37"/>
        <v>3.1470793559192689</v>
      </c>
      <c r="K93" s="31">
        <f t="shared" si="38"/>
        <v>3960.6961585267804</v>
      </c>
      <c r="L93" s="33">
        <f t="shared" si="39"/>
        <v>0.11312344635554528</v>
      </c>
      <c r="M93" s="32">
        <f t="shared" si="40"/>
        <v>1.031235227953851</v>
      </c>
      <c r="N93" s="33">
        <f t="shared" si="41"/>
        <v>3.123522795385103</v>
      </c>
      <c r="O93" s="40">
        <f t="shared" si="42"/>
        <v>2.3199999999999998</v>
      </c>
      <c r="P93" s="25">
        <v>3935.374824</v>
      </c>
      <c r="Q93" s="25">
        <v>0</v>
      </c>
      <c r="R93" s="26">
        <f t="shared" si="31"/>
        <v>106.66006299999999</v>
      </c>
      <c r="S93" s="26">
        <f t="shared" si="32"/>
        <v>3935.374824</v>
      </c>
      <c r="T93" s="10">
        <f t="shared" si="43"/>
        <v>3.9004988313662281E-2</v>
      </c>
      <c r="U93" s="9">
        <f t="shared" si="44"/>
        <v>1.0538944820199752</v>
      </c>
      <c r="V93" s="10">
        <f t="shared" si="45"/>
        <v>5.3894482019975154</v>
      </c>
      <c r="W93" s="31">
        <f t="shared" si="46"/>
        <v>4042.0348869999998</v>
      </c>
      <c r="X93" s="33">
        <f t="shared" si="47"/>
        <v>3.7975344951890477E-2</v>
      </c>
      <c r="Y93" s="32">
        <f t="shared" si="48"/>
        <v>1.052413162044548</v>
      </c>
      <c r="Z93" s="33">
        <f t="shared" si="49"/>
        <v>5.2413162044548045</v>
      </c>
      <c r="AA93" s="8">
        <v>9.15</v>
      </c>
      <c r="AB93" s="11">
        <f t="shared" si="33"/>
        <v>1.023042026012994</v>
      </c>
      <c r="AC93" s="12">
        <f t="shared" si="50"/>
        <v>3.4749249251664338E-2</v>
      </c>
      <c r="AD93" s="11">
        <f t="shared" si="51"/>
        <v>1.023042026012994</v>
      </c>
      <c r="AE93" s="12">
        <f t="shared" si="52"/>
        <v>2.3042026012993988</v>
      </c>
      <c r="AF93" s="25">
        <v>3769.678602</v>
      </c>
      <c r="AG93" s="25">
        <v>0.69</v>
      </c>
      <c r="AH93" s="12">
        <f t="shared" si="28"/>
        <v>8.6015666489925202</v>
      </c>
      <c r="AI93" s="12">
        <f t="shared" si="53"/>
        <v>2.9901433613077621E-2</v>
      </c>
      <c r="AJ93" s="12">
        <f t="shared" si="54"/>
        <v>1.0452970810257851</v>
      </c>
      <c r="AK93" s="12">
        <f t="shared" si="55"/>
        <v>4.5297081025785113</v>
      </c>
    </row>
    <row r="94" spans="1:37" x14ac:dyDescent="0.3">
      <c r="A94">
        <f t="shared" si="34"/>
        <v>92</v>
      </c>
      <c r="B94" s="7">
        <v>44554</v>
      </c>
      <c r="C94" s="40">
        <v>5.8808999999999996</v>
      </c>
      <c r="D94" s="25">
        <v>3852.8272870000001</v>
      </c>
      <c r="E94" s="25">
        <v>0</v>
      </c>
      <c r="F94" s="26">
        <f t="shared" si="29"/>
        <v>109.11772694619357</v>
      </c>
      <c r="G94" s="26">
        <f t="shared" si="30"/>
        <v>3852.8272870000001</v>
      </c>
      <c r="H94" s="10">
        <f t="shared" si="35"/>
        <v>3.1440073318877992E-2</v>
      </c>
      <c r="I94" s="9">
        <f t="shared" si="36"/>
        <v>1.0317950887329506</v>
      </c>
      <c r="J94" s="10">
        <f t="shared" si="37"/>
        <v>3.179508873295056</v>
      </c>
      <c r="K94" s="31">
        <f t="shared" si="38"/>
        <v>3961.9450139461937</v>
      </c>
      <c r="L94" s="33">
        <f t="shared" si="39"/>
        <v>3.153120990422309E-2</v>
      </c>
      <c r="M94" s="32">
        <f t="shared" si="40"/>
        <v>1.0315603888981835</v>
      </c>
      <c r="N94" s="33">
        <f t="shared" si="41"/>
        <v>3.1560388898183467</v>
      </c>
      <c r="O94" s="40">
        <f t="shared" si="42"/>
        <v>2.3199999999999998</v>
      </c>
      <c r="P94" s="25">
        <v>3936.0765980000001</v>
      </c>
      <c r="Q94" s="25">
        <v>0</v>
      </c>
      <c r="R94" s="26">
        <f t="shared" si="31"/>
        <v>106.66006299999999</v>
      </c>
      <c r="S94" s="26">
        <f t="shared" si="32"/>
        <v>3936.0765980000001</v>
      </c>
      <c r="T94" s="10">
        <f t="shared" si="43"/>
        <v>1.7832456408473085E-2</v>
      </c>
      <c r="U94" s="9">
        <f t="shared" si="44"/>
        <v>1.0540824172940726</v>
      </c>
      <c r="V94" s="10">
        <f t="shared" si="45"/>
        <v>5.4082417294072593</v>
      </c>
      <c r="W94" s="31">
        <f t="shared" si="46"/>
        <v>4042.7366609999999</v>
      </c>
      <c r="X94" s="33">
        <f t="shared" si="47"/>
        <v>1.7361898638168505E-2</v>
      </c>
      <c r="Y94" s="32">
        <f t="shared" si="48"/>
        <v>1.052595880950997</v>
      </c>
      <c r="Z94" s="33">
        <f t="shared" si="49"/>
        <v>5.2595880950996987</v>
      </c>
      <c r="AA94" s="8">
        <v>9.15</v>
      </c>
      <c r="AB94" s="11">
        <f t="shared" si="33"/>
        <v>1.0233975254365626</v>
      </c>
      <c r="AC94" s="12">
        <f t="shared" si="50"/>
        <v>3.4749249251664338E-2</v>
      </c>
      <c r="AD94" s="11">
        <f t="shared" si="51"/>
        <v>1.0233975254365626</v>
      </c>
      <c r="AE94" s="12">
        <f t="shared" si="52"/>
        <v>2.3397525436562594</v>
      </c>
      <c r="AF94" s="25">
        <v>3770.0077569999999</v>
      </c>
      <c r="AG94" s="25">
        <v>0.62</v>
      </c>
      <c r="AH94" s="12">
        <f t="shared" si="28"/>
        <v>7.6990210897167399</v>
      </c>
      <c r="AI94" s="12">
        <f t="shared" si="53"/>
        <v>8.7316462423325802E-3</v>
      </c>
      <c r="AJ94" s="12">
        <f t="shared" si="54"/>
        <v>1.0453883526690817</v>
      </c>
      <c r="AK94" s="12">
        <f t="shared" si="55"/>
        <v>4.53883526690817</v>
      </c>
    </row>
    <row r="95" spans="1:37" x14ac:dyDescent="0.3">
      <c r="A95">
        <f t="shared" si="34"/>
        <v>93</v>
      </c>
      <c r="B95" s="7">
        <v>44557</v>
      </c>
      <c r="C95" s="40">
        <v>5.8704999999999998</v>
      </c>
      <c r="D95" s="25">
        <v>3854.9714880000001</v>
      </c>
      <c r="E95" s="25">
        <v>0</v>
      </c>
      <c r="F95" s="26">
        <f t="shared" si="29"/>
        <v>109.15564453710786</v>
      </c>
      <c r="G95" s="26">
        <f t="shared" si="30"/>
        <v>3854.9714880000001</v>
      </c>
      <c r="H95" s="10">
        <f t="shared" si="35"/>
        <v>5.5652663363203736E-2</v>
      </c>
      <c r="I95" s="9">
        <f t="shared" si="36"/>
        <v>1.0323693101802811</v>
      </c>
      <c r="J95" s="10">
        <f t="shared" si="37"/>
        <v>3.2369310180281108</v>
      </c>
      <c r="K95" s="31">
        <f t="shared" si="38"/>
        <v>3964.1271325371081</v>
      </c>
      <c r="L95" s="33">
        <f t="shared" si="39"/>
        <v>5.5076952941890411E-2</v>
      </c>
      <c r="M95" s="32">
        <f t="shared" si="40"/>
        <v>1.0321285409281442</v>
      </c>
      <c r="N95" s="33">
        <f t="shared" si="41"/>
        <v>3.2128540928144211</v>
      </c>
      <c r="O95" s="40">
        <f t="shared" si="42"/>
        <v>2.3199999999999998</v>
      </c>
      <c r="P95" s="25">
        <v>3937.492741</v>
      </c>
      <c r="Q95" s="25">
        <v>0</v>
      </c>
      <c r="R95" s="26">
        <f t="shared" si="31"/>
        <v>106.66006299999999</v>
      </c>
      <c r="S95" s="26">
        <f t="shared" si="32"/>
        <v>3937.492741</v>
      </c>
      <c r="T95" s="10">
        <f t="shared" si="43"/>
        <v>3.5978542712289396E-2</v>
      </c>
      <c r="U95" s="9">
        <f t="shared" si="44"/>
        <v>1.0544616607868014</v>
      </c>
      <c r="V95" s="10">
        <f t="shared" si="45"/>
        <v>5.4461660786801369</v>
      </c>
      <c r="W95" s="31">
        <f t="shared" si="46"/>
        <v>4044.1528039999998</v>
      </c>
      <c r="X95" s="33">
        <f t="shared" si="47"/>
        <v>3.5029315999257626E-2</v>
      </c>
      <c r="Y95" s="32">
        <f t="shared" si="48"/>
        <v>1.0529645980883304</v>
      </c>
      <c r="Z95" s="33">
        <f t="shared" si="49"/>
        <v>5.2964598088330428</v>
      </c>
      <c r="AA95" s="8">
        <v>9.15</v>
      </c>
      <c r="AB95" s="11">
        <f t="shared" si="33"/>
        <v>1.0237531483935118</v>
      </c>
      <c r="AC95" s="12">
        <f t="shared" si="50"/>
        <v>3.4749249251664338E-2</v>
      </c>
      <c r="AD95" s="11">
        <f t="shared" si="51"/>
        <v>1.0237531483935118</v>
      </c>
      <c r="AE95" s="12">
        <f t="shared" si="52"/>
        <v>2.3753148393511836</v>
      </c>
      <c r="AF95" s="25">
        <v>3771.0210189999998</v>
      </c>
      <c r="AG95" s="25">
        <v>0.62</v>
      </c>
      <c r="AH95" s="12">
        <f t="shared" si="28"/>
        <v>7.6990210897167399</v>
      </c>
      <c r="AI95" s="12">
        <f t="shared" si="53"/>
        <v>2.6876920826457429E-2</v>
      </c>
      <c r="AJ95" s="12">
        <f t="shared" si="54"/>
        <v>1.0456693208689576</v>
      </c>
      <c r="AK95" s="12">
        <f t="shared" si="55"/>
        <v>4.5669320868957586</v>
      </c>
    </row>
    <row r="96" spans="1:37" x14ac:dyDescent="0.3">
      <c r="A96">
        <f t="shared" si="34"/>
        <v>94</v>
      </c>
      <c r="B96" s="7">
        <v>44558</v>
      </c>
      <c r="C96" s="40">
        <v>5.8095999999999997</v>
      </c>
      <c r="D96" s="25">
        <v>3858.248173</v>
      </c>
      <c r="E96" s="25">
        <v>0</v>
      </c>
      <c r="F96" s="26">
        <f t="shared" si="29"/>
        <v>109.19357530410032</v>
      </c>
      <c r="G96" s="26">
        <f t="shared" si="30"/>
        <v>3858.248173</v>
      </c>
      <c r="H96" s="10">
        <f t="shared" si="35"/>
        <v>8.4998942539504796E-2</v>
      </c>
      <c r="I96" s="9">
        <f t="shared" si="36"/>
        <v>1.0332468131770367</v>
      </c>
      <c r="J96" s="10">
        <f t="shared" si="37"/>
        <v>3.3246813177036705</v>
      </c>
      <c r="K96" s="31">
        <f t="shared" si="38"/>
        <v>3967.4417483041002</v>
      </c>
      <c r="L96" s="33">
        <f t="shared" si="39"/>
        <v>8.3615274086090707E-2</v>
      </c>
      <c r="M96" s="32">
        <f t="shared" si="40"/>
        <v>1.0329915580365621</v>
      </c>
      <c r="N96" s="33">
        <f t="shared" si="41"/>
        <v>3.2991558036562063</v>
      </c>
      <c r="O96" s="40">
        <f t="shared" si="42"/>
        <v>2.3199999999999998</v>
      </c>
      <c r="P96" s="25">
        <v>3938.9093600000001</v>
      </c>
      <c r="Q96" s="25">
        <v>0</v>
      </c>
      <c r="R96" s="26">
        <f t="shared" si="31"/>
        <v>106.66006299999999</v>
      </c>
      <c r="S96" s="26">
        <f t="shared" si="32"/>
        <v>3938.9093600000001</v>
      </c>
      <c r="T96" s="10">
        <f t="shared" si="43"/>
        <v>3.597769172369869E-2</v>
      </c>
      <c r="U96" s="9">
        <f t="shared" si="44"/>
        <v>1.0548410317524639</v>
      </c>
      <c r="V96" s="10">
        <f t="shared" si="45"/>
        <v>5.4841031752463909</v>
      </c>
      <c r="W96" s="31">
        <f t="shared" si="46"/>
        <v>4045.5694229999999</v>
      </c>
      <c r="X96" s="33">
        <f t="shared" si="47"/>
        <v>3.5028819845761561E-2</v>
      </c>
      <c r="Y96" s="32">
        <f t="shared" si="48"/>
        <v>1.0533334391604345</v>
      </c>
      <c r="Z96" s="33">
        <f t="shared" si="49"/>
        <v>5.3333439160434537</v>
      </c>
      <c r="AA96" s="8">
        <v>9.15</v>
      </c>
      <c r="AB96" s="11">
        <f t="shared" si="33"/>
        <v>1.0241088949267689</v>
      </c>
      <c r="AC96" s="12">
        <f t="shared" si="50"/>
        <v>3.4749249251664338E-2</v>
      </c>
      <c r="AD96" s="11">
        <f t="shared" si="51"/>
        <v>1.0241088949267689</v>
      </c>
      <c r="AE96" s="12">
        <f t="shared" si="52"/>
        <v>2.4108894926768931</v>
      </c>
      <c r="AF96" s="25">
        <v>3772.0345520000001</v>
      </c>
      <c r="AG96" s="25">
        <v>0.62</v>
      </c>
      <c r="AH96" s="12">
        <f t="shared" si="28"/>
        <v>7.6990210897167399</v>
      </c>
      <c r="AI96" s="12">
        <f t="shared" si="53"/>
        <v>2.6876885461346589E-2</v>
      </c>
      <c r="AJ96" s="12">
        <f t="shared" si="54"/>
        <v>1.0459503642146319</v>
      </c>
      <c r="AK96" s="12">
        <f t="shared" si="55"/>
        <v>4.5950364214631945</v>
      </c>
    </row>
    <row r="97" spans="1:37" x14ac:dyDescent="0.3">
      <c r="A97">
        <f t="shared" si="34"/>
        <v>95</v>
      </c>
      <c r="B97" s="7">
        <v>44559</v>
      </c>
      <c r="C97" s="40">
        <v>5.75</v>
      </c>
      <c r="D97" s="25">
        <v>3861.4848390000002</v>
      </c>
      <c r="E97" s="25">
        <v>0</v>
      </c>
      <c r="F97" s="26">
        <f t="shared" si="29"/>
        <v>109.23151925174955</v>
      </c>
      <c r="G97" s="26">
        <f t="shared" si="30"/>
        <v>3861.4848390000002</v>
      </c>
      <c r="H97" s="10">
        <f t="shared" si="35"/>
        <v>8.3889523298430468E-2</v>
      </c>
      <c r="I97" s="9">
        <f t="shared" si="36"/>
        <v>1.0341135990031072</v>
      </c>
      <c r="J97" s="10">
        <f t="shared" si="37"/>
        <v>3.4113599003107176</v>
      </c>
      <c r="K97" s="31">
        <f t="shared" si="38"/>
        <v>3970.7163582517496</v>
      </c>
      <c r="L97" s="33">
        <f t="shared" si="39"/>
        <v>8.2537064319820885E-2</v>
      </c>
      <c r="M97" s="32">
        <f t="shared" si="40"/>
        <v>1.033844158943237</v>
      </c>
      <c r="N97" s="33">
        <f t="shared" si="41"/>
        <v>3.3844158943237002</v>
      </c>
      <c r="O97" s="40">
        <f t="shared" si="42"/>
        <v>2.3199999999999998</v>
      </c>
      <c r="P97" s="25">
        <v>3940.3264570000001</v>
      </c>
      <c r="Q97" s="25">
        <v>0</v>
      </c>
      <c r="R97" s="26">
        <f t="shared" si="31"/>
        <v>106.66006299999999</v>
      </c>
      <c r="S97" s="26">
        <f t="shared" si="32"/>
        <v>3940.3264570000001</v>
      </c>
      <c r="T97" s="10">
        <f t="shared" si="43"/>
        <v>3.5976887774835653E-2</v>
      </c>
      <c r="U97" s="9">
        <f t="shared" si="44"/>
        <v>1.0552205307266604</v>
      </c>
      <c r="V97" s="10">
        <f t="shared" si="45"/>
        <v>5.5220530726660444</v>
      </c>
      <c r="W97" s="31">
        <f t="shared" si="46"/>
        <v>4046.9865199999999</v>
      </c>
      <c r="X97" s="33">
        <f t="shared" si="47"/>
        <v>3.5028369354961342E-2</v>
      </c>
      <c r="Y97" s="32">
        <f t="shared" si="48"/>
        <v>1.053702404688043</v>
      </c>
      <c r="Z97" s="33">
        <f t="shared" si="49"/>
        <v>5.3702404688042993</v>
      </c>
      <c r="AA97" s="8">
        <v>9.15</v>
      </c>
      <c r="AB97" s="11">
        <f t="shared" si="33"/>
        <v>1.0244647650792755</v>
      </c>
      <c r="AC97" s="12">
        <f t="shared" si="50"/>
        <v>3.4749249251664338E-2</v>
      </c>
      <c r="AD97" s="11">
        <f t="shared" si="51"/>
        <v>1.0244647650792755</v>
      </c>
      <c r="AE97" s="12">
        <f t="shared" si="52"/>
        <v>2.446476507927553</v>
      </c>
      <c r="AF97" s="25">
        <v>3773.0483589999999</v>
      </c>
      <c r="AG97" s="25">
        <v>0.62</v>
      </c>
      <c r="AH97" s="12">
        <f t="shared" si="28"/>
        <v>7.6990210897167399</v>
      </c>
      <c r="AI97" s="12">
        <f t="shared" si="53"/>
        <v>2.6876927716967813E-2</v>
      </c>
      <c r="AJ97" s="12">
        <f t="shared" si="54"/>
        <v>1.0462314835379773</v>
      </c>
      <c r="AK97" s="12">
        <f t="shared" si="55"/>
        <v>4.6231483537977347</v>
      </c>
    </row>
    <row r="98" spans="1:37" x14ac:dyDescent="0.3">
      <c r="A98">
        <f t="shared" si="34"/>
        <v>96</v>
      </c>
      <c r="B98" s="7">
        <v>44560</v>
      </c>
      <c r="C98" s="40">
        <v>5.69</v>
      </c>
      <c r="D98" s="25">
        <v>3864.7154169999999</v>
      </c>
      <c r="E98" s="25">
        <v>0</v>
      </c>
      <c r="F98" s="26">
        <f t="shared" si="29"/>
        <v>109.26947638463572</v>
      </c>
      <c r="G98" s="26">
        <f t="shared" si="30"/>
        <v>3864.7154169999999</v>
      </c>
      <c r="H98" s="10">
        <f t="shared" si="35"/>
        <v>8.3661548204760905E-2</v>
      </c>
      <c r="I98" s="9">
        <f t="shared" si="36"/>
        <v>1.0349787544502291</v>
      </c>
      <c r="J98" s="10">
        <f t="shared" si="37"/>
        <v>3.4978754450229133</v>
      </c>
      <c r="K98" s="31">
        <f t="shared" si="38"/>
        <v>3973.9848933846356</v>
      </c>
      <c r="L98" s="33">
        <f t="shared" si="39"/>
        <v>8.231600643278103E-2</v>
      </c>
      <c r="M98" s="32">
        <f t="shared" si="40"/>
        <v>1.0346951781676177</v>
      </c>
      <c r="N98" s="33">
        <f t="shared" si="41"/>
        <v>3.4695178167617691</v>
      </c>
      <c r="O98" s="40">
        <f t="shared" si="42"/>
        <v>2.3199999999999998</v>
      </c>
      <c r="P98" s="25">
        <v>3941.7440320000001</v>
      </c>
      <c r="Q98" s="25">
        <v>0</v>
      </c>
      <c r="R98" s="26">
        <f t="shared" si="31"/>
        <v>106.66006299999999</v>
      </c>
      <c r="S98" s="26">
        <f t="shared" si="32"/>
        <v>3941.7440320000001</v>
      </c>
      <c r="T98" s="10">
        <f t="shared" si="43"/>
        <v>3.5976080039801239E-2</v>
      </c>
      <c r="U98" s="9">
        <f t="shared" si="44"/>
        <v>1.055600157709391</v>
      </c>
      <c r="V98" s="10">
        <f t="shared" si="45"/>
        <v>5.5600157709390974</v>
      </c>
      <c r="W98" s="31">
        <f t="shared" si="46"/>
        <v>4048.4040949999999</v>
      </c>
      <c r="X98" s="33">
        <f t="shared" si="47"/>
        <v>3.5027915042329383E-2</v>
      </c>
      <c r="Y98" s="32">
        <f t="shared" si="48"/>
        <v>1.054071494671156</v>
      </c>
      <c r="Z98" s="33">
        <f t="shared" si="49"/>
        <v>5.4071494671156017</v>
      </c>
      <c r="AA98" s="8">
        <v>9.15</v>
      </c>
      <c r="AB98" s="11">
        <f t="shared" si="33"/>
        <v>1.0248207588939884</v>
      </c>
      <c r="AC98" s="12">
        <f t="shared" si="50"/>
        <v>3.4749249251664338E-2</v>
      </c>
      <c r="AD98" s="11">
        <f t="shared" si="51"/>
        <v>1.0248207588939884</v>
      </c>
      <c r="AE98" s="12">
        <f t="shared" si="52"/>
        <v>2.4820758893988382</v>
      </c>
      <c r="AF98" s="25">
        <v>3774.0624379999999</v>
      </c>
      <c r="AG98" s="25">
        <v>0.62</v>
      </c>
      <c r="AH98" s="12">
        <f t="shared" si="28"/>
        <v>7.6990210897167399</v>
      </c>
      <c r="AI98" s="12">
        <f t="shared" si="53"/>
        <v>2.6876914990525691E-2</v>
      </c>
      <c r="AJ98" s="12">
        <f t="shared" si="54"/>
        <v>1.0465126782844119</v>
      </c>
      <c r="AK98" s="12">
        <f t="shared" si="55"/>
        <v>4.6512678284411857</v>
      </c>
    </row>
    <row r="99" spans="1:37" x14ac:dyDescent="0.3">
      <c r="A99">
        <f t="shared" si="34"/>
        <v>97</v>
      </c>
      <c r="B99" s="7">
        <v>44561</v>
      </c>
      <c r="C99" s="40">
        <v>5.69</v>
      </c>
      <c r="D99" s="25">
        <v>3866.603525</v>
      </c>
      <c r="E99" s="25">
        <v>0</v>
      </c>
      <c r="F99" s="26">
        <f t="shared" si="29"/>
        <v>109.3074467073406</v>
      </c>
      <c r="G99" s="26">
        <f t="shared" si="30"/>
        <v>3866.603525</v>
      </c>
      <c r="H99" s="10">
        <f t="shared" si="35"/>
        <v>4.8855033198424991E-2</v>
      </c>
      <c r="I99" s="9">
        <f t="shared" si="36"/>
        <v>1.0354843936643123</v>
      </c>
      <c r="J99" s="10">
        <f t="shared" si="37"/>
        <v>3.548439366431233</v>
      </c>
      <c r="K99" s="31">
        <f t="shared" si="38"/>
        <v>3975.9109717073407</v>
      </c>
      <c r="L99" s="33">
        <f t="shared" si="39"/>
        <v>4.8467177766853276E-2</v>
      </c>
      <c r="M99" s="32">
        <f t="shared" si="40"/>
        <v>1.0351966657189653</v>
      </c>
      <c r="N99" s="33">
        <f t="shared" si="41"/>
        <v>3.5196665718965292</v>
      </c>
      <c r="O99" s="40">
        <f t="shared" si="42"/>
        <v>2.3199999999999998</v>
      </c>
      <c r="P99" s="25">
        <v>3943.1620830000002</v>
      </c>
      <c r="Q99" s="25">
        <v>0</v>
      </c>
      <c r="R99" s="26">
        <f t="shared" si="31"/>
        <v>106.66006299999999</v>
      </c>
      <c r="S99" s="26">
        <f t="shared" si="32"/>
        <v>3943.1620830000002</v>
      </c>
      <c r="T99" s="10">
        <f t="shared" si="43"/>
        <v>3.5975217784001146E-2</v>
      </c>
      <c r="U99" s="9">
        <f t="shared" si="44"/>
        <v>1.0559799121650553</v>
      </c>
      <c r="V99" s="10">
        <f t="shared" si="45"/>
        <v>5.5979912165055268</v>
      </c>
      <c r="W99" s="31">
        <f t="shared" si="46"/>
        <v>4049.822146</v>
      </c>
      <c r="X99" s="33">
        <f t="shared" si="47"/>
        <v>3.5027407509824471E-2</v>
      </c>
      <c r="Y99" s="32">
        <f t="shared" si="48"/>
        <v>1.0544407085890395</v>
      </c>
      <c r="Z99" s="33">
        <f t="shared" si="49"/>
        <v>5.4440708589039488</v>
      </c>
      <c r="AA99" s="8">
        <v>9.15</v>
      </c>
      <c r="AB99" s="11">
        <f t="shared" si="33"/>
        <v>1.0251768764138793</v>
      </c>
      <c r="AC99" s="12">
        <f t="shared" si="50"/>
        <v>3.4749249251664338E-2</v>
      </c>
      <c r="AD99" s="11">
        <f t="shared" si="51"/>
        <v>1.0251768764138793</v>
      </c>
      <c r="AE99" s="12">
        <f t="shared" si="52"/>
        <v>2.5176876413879334</v>
      </c>
      <c r="AF99" s="25">
        <v>3775.0767890000002</v>
      </c>
      <c r="AG99" s="25">
        <v>0.62</v>
      </c>
      <c r="AH99" s="12">
        <f t="shared" si="28"/>
        <v>7.6990210897167399</v>
      </c>
      <c r="AI99" s="12">
        <f t="shared" si="53"/>
        <v>2.6876900333894227E-2</v>
      </c>
      <c r="AJ99" s="12">
        <f t="shared" si="54"/>
        <v>1.0467939484539359</v>
      </c>
      <c r="AK99" s="12">
        <f t="shared" si="55"/>
        <v>4.6793948453935919</v>
      </c>
    </row>
    <row r="100" spans="1:37" x14ac:dyDescent="0.3">
      <c r="A100">
        <f t="shared" si="34"/>
        <v>98</v>
      </c>
      <c r="B100" s="7">
        <v>44564</v>
      </c>
      <c r="C100" s="40">
        <v>5.5515999999999996</v>
      </c>
      <c r="D100" s="25">
        <v>3871.539675</v>
      </c>
      <c r="E100" s="25">
        <v>0</v>
      </c>
      <c r="F100" s="26">
        <f t="shared" si="29"/>
        <v>109.34543022444757</v>
      </c>
      <c r="G100" s="26">
        <f t="shared" si="30"/>
        <v>3871.539675</v>
      </c>
      <c r="H100" s="10">
        <f t="shared" si="35"/>
        <v>0.12766113639748333</v>
      </c>
      <c r="I100" s="9">
        <f t="shared" si="36"/>
        <v>1.0368063048084828</v>
      </c>
      <c r="J100" s="10">
        <f t="shared" si="37"/>
        <v>3.6806304808482793</v>
      </c>
      <c r="K100" s="31">
        <f t="shared" si="38"/>
        <v>3980.8851052244477</v>
      </c>
      <c r="L100" s="33">
        <f t="shared" si="39"/>
        <v>0.12510676301615842</v>
      </c>
      <c r="M100" s="32">
        <f t="shared" si="40"/>
        <v>1.0364917667582976</v>
      </c>
      <c r="N100" s="33">
        <f t="shared" si="41"/>
        <v>3.6491766758297572</v>
      </c>
      <c r="O100" s="40">
        <f t="shared" si="42"/>
        <v>2.3199999999999998</v>
      </c>
      <c r="P100" s="25">
        <v>3944.5806109999999</v>
      </c>
      <c r="Q100" s="25">
        <v>0</v>
      </c>
      <c r="R100" s="26">
        <f t="shared" si="31"/>
        <v>106.66006299999999</v>
      </c>
      <c r="S100" s="26">
        <f t="shared" si="32"/>
        <v>3944.5806109999999</v>
      </c>
      <c r="T100" s="10">
        <f t="shared" si="43"/>
        <v>3.5974377165870486E-2</v>
      </c>
      <c r="U100" s="9">
        <f t="shared" si="44"/>
        <v>1.0563597943614533</v>
      </c>
      <c r="V100" s="10">
        <f t="shared" si="45"/>
        <v>5.635979436145333</v>
      </c>
      <c r="W100" s="31">
        <f t="shared" si="46"/>
        <v>4051.2406739999997</v>
      </c>
      <c r="X100" s="33">
        <f t="shared" si="47"/>
        <v>3.5026920908132197E-2</v>
      </c>
      <c r="Y100" s="32">
        <f t="shared" si="48"/>
        <v>1.05481004670206</v>
      </c>
      <c r="Z100" s="33">
        <f t="shared" si="49"/>
        <v>5.4810046702060022</v>
      </c>
      <c r="AA100" s="8">
        <v>9.15</v>
      </c>
      <c r="AB100" s="11">
        <f t="shared" si="33"/>
        <v>1.0255331176819349</v>
      </c>
      <c r="AC100" s="12">
        <f t="shared" si="50"/>
        <v>3.4749249251664338E-2</v>
      </c>
      <c r="AD100" s="11">
        <f t="shared" si="51"/>
        <v>1.0255331176819349</v>
      </c>
      <c r="AE100" s="12">
        <f t="shared" si="52"/>
        <v>2.5533117681934892</v>
      </c>
      <c r="AF100" s="25">
        <v>3776.0914130000001</v>
      </c>
      <c r="AG100" s="25">
        <v>0.62</v>
      </c>
      <c r="AH100" s="12">
        <f t="shared" si="28"/>
        <v>7.6990210897167399</v>
      </c>
      <c r="AI100" s="12">
        <f t="shared" si="53"/>
        <v>2.6876910238127216E-2</v>
      </c>
      <c r="AJ100" s="12">
        <f t="shared" si="54"/>
        <v>1.0470752943238399</v>
      </c>
      <c r="AK100" s="12">
        <f t="shared" si="55"/>
        <v>4.7075294323839945</v>
      </c>
    </row>
    <row r="101" spans="1:37" x14ac:dyDescent="0.3">
      <c r="A101">
        <f t="shared" si="34"/>
        <v>99</v>
      </c>
      <c r="B101" s="7">
        <v>44565</v>
      </c>
      <c r="C101" s="40">
        <v>5.5571000000000002</v>
      </c>
      <c r="D101" s="25">
        <v>3873.2903219999998</v>
      </c>
      <c r="E101" s="25">
        <v>0</v>
      </c>
      <c r="F101" s="26">
        <f t="shared" si="29"/>
        <v>109.38342694054157</v>
      </c>
      <c r="G101" s="26">
        <f t="shared" si="30"/>
        <v>3873.2903219999998</v>
      </c>
      <c r="H101" s="10">
        <f t="shared" si="35"/>
        <v>4.5218366514609976E-2</v>
      </c>
      <c r="I101" s="9">
        <f t="shared" si="36"/>
        <v>1.0372751316834377</v>
      </c>
      <c r="J101" s="10">
        <f t="shared" si="37"/>
        <v>3.7275131683437657</v>
      </c>
      <c r="K101" s="31">
        <f t="shared" si="38"/>
        <v>3982.6737489405414</v>
      </c>
      <c r="L101" s="33">
        <f t="shared" si="39"/>
        <v>4.4930804803833269E-2</v>
      </c>
      <c r="M101" s="32">
        <f t="shared" si="40"/>
        <v>1.0369574708508276</v>
      </c>
      <c r="N101" s="33">
        <f t="shared" si="41"/>
        <v>3.6957470850827567</v>
      </c>
      <c r="O101" s="40">
        <f t="shared" si="42"/>
        <v>2.3199999999999998</v>
      </c>
      <c r="P101" s="25">
        <v>3945.9996179999998</v>
      </c>
      <c r="Q101" s="25">
        <v>0</v>
      </c>
      <c r="R101" s="26">
        <f t="shared" si="31"/>
        <v>106.66006299999999</v>
      </c>
      <c r="S101" s="26">
        <f t="shared" si="32"/>
        <v>3945.9996179999998</v>
      </c>
      <c r="T101" s="10">
        <f t="shared" si="43"/>
        <v>3.5973583504489426E-2</v>
      </c>
      <c r="U101" s="9">
        <f t="shared" si="44"/>
        <v>1.0567398048341858</v>
      </c>
      <c r="V101" s="10">
        <f t="shared" si="45"/>
        <v>5.6739804834185836</v>
      </c>
      <c r="W101" s="31">
        <f t="shared" si="46"/>
        <v>4052.6596809999996</v>
      </c>
      <c r="X101" s="33">
        <f t="shared" si="47"/>
        <v>3.5026479890643003E-2</v>
      </c>
      <c r="Y101" s="32">
        <f t="shared" si="48"/>
        <v>1.0551795095309526</v>
      </c>
      <c r="Z101" s="33">
        <f t="shared" si="49"/>
        <v>5.5179509530952631</v>
      </c>
      <c r="AA101" s="8">
        <v>9.15</v>
      </c>
      <c r="AB101" s="11">
        <f t="shared" si="33"/>
        <v>1.0258894827411567</v>
      </c>
      <c r="AC101" s="12">
        <f t="shared" si="50"/>
        <v>3.4749249251664338E-2</v>
      </c>
      <c r="AD101" s="11">
        <f t="shared" si="51"/>
        <v>1.0258894827411567</v>
      </c>
      <c r="AE101" s="12">
        <f t="shared" si="52"/>
        <v>2.5889482741156655</v>
      </c>
      <c r="AF101" s="25">
        <v>3777.1063100000001</v>
      </c>
      <c r="AG101" s="25">
        <v>0.62</v>
      </c>
      <c r="AH101" s="12">
        <f t="shared" si="28"/>
        <v>7.6990210897167399</v>
      </c>
      <c r="AI101" s="12">
        <f t="shared" si="53"/>
        <v>2.6876918193918797E-2</v>
      </c>
      <c r="AJ101" s="12">
        <f t="shared" si="54"/>
        <v>1.0473567158941242</v>
      </c>
      <c r="AK101" s="12">
        <f t="shared" si="55"/>
        <v>4.7356715894124157</v>
      </c>
    </row>
    <row r="102" spans="1:37" x14ac:dyDescent="0.3">
      <c r="A102">
        <f t="shared" si="34"/>
        <v>100</v>
      </c>
      <c r="B102" s="7">
        <v>44566</v>
      </c>
      <c r="C102" s="40">
        <v>5.4965000000000002</v>
      </c>
      <c r="D102" s="25">
        <v>3876.4810929999999</v>
      </c>
      <c r="E102" s="25">
        <v>0</v>
      </c>
      <c r="F102" s="26">
        <f t="shared" si="29"/>
        <v>109.42143686020916</v>
      </c>
      <c r="G102" s="26">
        <f t="shared" si="30"/>
        <v>3876.4810929999999</v>
      </c>
      <c r="H102" s="10">
        <f t="shared" si="35"/>
        <v>8.2378823551554348E-2</v>
      </c>
      <c r="I102" s="9">
        <f t="shared" si="36"/>
        <v>1.0381296267339113</v>
      </c>
      <c r="J102" s="10">
        <f t="shared" si="37"/>
        <v>3.8129626733911293</v>
      </c>
      <c r="K102" s="31">
        <f t="shared" si="38"/>
        <v>3985.9025298602091</v>
      </c>
      <c r="L102" s="33">
        <f t="shared" si="39"/>
        <v>8.1070685755424421E-2</v>
      </c>
      <c r="M102" s="32">
        <f t="shared" si="40"/>
        <v>1.0377981393834383</v>
      </c>
      <c r="N102" s="33">
        <f t="shared" si="41"/>
        <v>3.7798139383438345</v>
      </c>
      <c r="O102" s="40">
        <f t="shared" si="42"/>
        <v>2.3199999999999998</v>
      </c>
      <c r="P102" s="25">
        <v>3947.4191019999998</v>
      </c>
      <c r="Q102" s="25">
        <v>0</v>
      </c>
      <c r="R102" s="26">
        <f t="shared" si="31"/>
        <v>106.66006299999999</v>
      </c>
      <c r="S102" s="26">
        <f t="shared" si="32"/>
        <v>3947.4191019999998</v>
      </c>
      <c r="T102" s="10">
        <f t="shared" si="43"/>
        <v>3.5972735362799213E-2</v>
      </c>
      <c r="U102" s="9">
        <f t="shared" si="44"/>
        <v>1.0571199430476521</v>
      </c>
      <c r="V102" s="10">
        <f t="shared" si="45"/>
        <v>5.7119943047652111</v>
      </c>
      <c r="W102" s="31">
        <f t="shared" si="46"/>
        <v>4054.0791649999996</v>
      </c>
      <c r="X102" s="33">
        <f t="shared" si="47"/>
        <v>3.5025985691694572E-2</v>
      </c>
      <c r="Y102" s="32">
        <f t="shared" si="48"/>
        <v>1.0555490965549825</v>
      </c>
      <c r="Z102" s="33">
        <f t="shared" si="49"/>
        <v>5.5549096554982524</v>
      </c>
      <c r="AA102" s="8">
        <v>9.15</v>
      </c>
      <c r="AB102" s="11">
        <f t="shared" si="33"/>
        <v>1.0262459716345609</v>
      </c>
      <c r="AC102" s="12">
        <f t="shared" si="50"/>
        <v>3.4749249251664338E-2</v>
      </c>
      <c r="AD102" s="11">
        <f t="shared" si="51"/>
        <v>1.0262459716345609</v>
      </c>
      <c r="AE102" s="12">
        <f t="shared" si="52"/>
        <v>2.6245971634560883</v>
      </c>
      <c r="AF102" s="25">
        <v>3778.1214789999999</v>
      </c>
      <c r="AG102" s="25">
        <v>0.62</v>
      </c>
      <c r="AH102" s="12">
        <f t="shared" si="28"/>
        <v>7.6990210897167399</v>
      </c>
      <c r="AI102" s="12">
        <f t="shared" si="53"/>
        <v>2.6876897727556859E-2</v>
      </c>
      <c r="AJ102" s="12">
        <f t="shared" si="54"/>
        <v>1.0476382128874977</v>
      </c>
      <c r="AK102" s="12">
        <f t="shared" si="55"/>
        <v>4.76382128874977</v>
      </c>
    </row>
    <row r="103" spans="1:37" x14ac:dyDescent="0.3">
      <c r="A103">
        <f t="shared" si="34"/>
        <v>101</v>
      </c>
      <c r="B103" s="7">
        <v>44567</v>
      </c>
      <c r="C103" s="40">
        <v>5.5103999999999997</v>
      </c>
      <c r="D103" s="25">
        <v>3878.048272</v>
      </c>
      <c r="E103" s="25">
        <v>0</v>
      </c>
      <c r="F103" s="26">
        <f t="shared" si="29"/>
        <v>109.45945998803846</v>
      </c>
      <c r="G103" s="26">
        <f t="shared" si="30"/>
        <v>3878.048272</v>
      </c>
      <c r="H103" s="10">
        <f t="shared" si="35"/>
        <v>4.042787678830706E-2</v>
      </c>
      <c r="I103" s="9">
        <f t="shared" si="36"/>
        <v>1.0385493205003102</v>
      </c>
      <c r="J103" s="10">
        <f t="shared" si="37"/>
        <v>3.8549320500310236</v>
      </c>
      <c r="K103" s="31">
        <f t="shared" si="38"/>
        <v>3987.5077319880384</v>
      </c>
      <c r="L103" s="33">
        <f t="shared" si="39"/>
        <v>4.0271986477447008E-2</v>
      </c>
      <c r="M103" s="32">
        <f t="shared" si="40"/>
        <v>1.038216081309794</v>
      </c>
      <c r="N103" s="33">
        <f t="shared" si="41"/>
        <v>3.8216081309794037</v>
      </c>
      <c r="O103" s="40">
        <f t="shared" si="42"/>
        <v>2.3199999999999998</v>
      </c>
      <c r="P103" s="25">
        <v>3948.8428439999998</v>
      </c>
      <c r="Q103" s="25">
        <v>0</v>
      </c>
      <c r="R103" s="26">
        <f t="shared" si="31"/>
        <v>106.66006299999999</v>
      </c>
      <c r="S103" s="26">
        <f t="shared" si="32"/>
        <v>3948.8428439999998</v>
      </c>
      <c r="T103" s="10">
        <f t="shared" si="43"/>
        <v>3.606766758763591E-2</v>
      </c>
      <c r="U103" s="9">
        <f t="shared" si="44"/>
        <v>1.057501221554713</v>
      </c>
      <c r="V103" s="10">
        <f t="shared" si="45"/>
        <v>5.7501221554713045</v>
      </c>
      <c r="W103" s="31">
        <f t="shared" si="46"/>
        <v>4055.5029069999996</v>
      </c>
      <c r="X103" s="33">
        <f t="shared" si="47"/>
        <v>3.511875180661761E-2</v>
      </c>
      <c r="Y103" s="32">
        <f t="shared" si="48"/>
        <v>1.0559197922223986</v>
      </c>
      <c r="Z103" s="33">
        <f t="shared" si="49"/>
        <v>5.5919792222398623</v>
      </c>
      <c r="AA103" s="8">
        <v>9.15</v>
      </c>
      <c r="AB103" s="11">
        <f t="shared" si="33"/>
        <v>1.0266025844051794</v>
      </c>
      <c r="AC103" s="12">
        <f t="shared" si="50"/>
        <v>3.4749249251664338E-2</v>
      </c>
      <c r="AD103" s="11">
        <f t="shared" si="51"/>
        <v>1.0266025844051794</v>
      </c>
      <c r="AE103" s="12">
        <f t="shared" si="52"/>
        <v>2.6602584405179375</v>
      </c>
      <c r="AF103" s="25">
        <v>3779.1369220000001</v>
      </c>
      <c r="AG103" s="25">
        <v>0.62</v>
      </c>
      <c r="AH103" s="12">
        <f t="shared" si="28"/>
        <v>7.6990210897167399</v>
      </c>
      <c r="AI103" s="12">
        <f t="shared" si="53"/>
        <v>2.6876928273589229E-2</v>
      </c>
      <c r="AJ103" s="12">
        <f t="shared" si="54"/>
        <v>1.0479197858585423</v>
      </c>
      <c r="AK103" s="12">
        <f t="shared" si="55"/>
        <v>4.7919785858542285</v>
      </c>
    </row>
    <row r="104" spans="1:37" x14ac:dyDescent="0.3">
      <c r="A104">
        <f t="shared" si="34"/>
        <v>102</v>
      </c>
      <c r="B104" s="7">
        <v>44568</v>
      </c>
      <c r="C104" s="40">
        <v>5.6109999999999998</v>
      </c>
      <c r="D104" s="25">
        <v>3877.7523970000002</v>
      </c>
      <c r="E104" s="25">
        <v>0</v>
      </c>
      <c r="F104" s="26">
        <f t="shared" si="29"/>
        <v>109.49749632861923</v>
      </c>
      <c r="G104" s="26">
        <f t="shared" si="30"/>
        <v>3877.7523970000002</v>
      </c>
      <c r="H104" s="10">
        <f t="shared" si="35"/>
        <v>-7.6294821324429662E-3</v>
      </c>
      <c r="I104" s="9">
        <f t="shared" si="36"/>
        <v>1.038470084565466</v>
      </c>
      <c r="J104" s="10">
        <f t="shared" si="37"/>
        <v>3.8470084565465967</v>
      </c>
      <c r="K104" s="31">
        <f t="shared" si="38"/>
        <v>3987.2498933286192</v>
      </c>
      <c r="L104" s="33">
        <f t="shared" si="39"/>
        <v>-6.4661607387161979E-3</v>
      </c>
      <c r="M104" s="32">
        <f t="shared" si="40"/>
        <v>1.0381489485891613</v>
      </c>
      <c r="N104" s="33">
        <f t="shared" si="41"/>
        <v>3.8148948589161291</v>
      </c>
      <c r="O104" s="40">
        <f t="shared" si="42"/>
        <v>2.3199999999999998</v>
      </c>
      <c r="P104" s="25">
        <v>3950.263285</v>
      </c>
      <c r="Q104" s="25">
        <v>0</v>
      </c>
      <c r="R104" s="26">
        <f t="shared" si="31"/>
        <v>106.66006299999999</v>
      </c>
      <c r="S104" s="26">
        <f t="shared" si="32"/>
        <v>3950.263285</v>
      </c>
      <c r="T104" s="10">
        <f t="shared" si="43"/>
        <v>3.5971069402229716E-2</v>
      </c>
      <c r="U104" s="9">
        <f t="shared" si="44"/>
        <v>1.057881616053048</v>
      </c>
      <c r="V104" s="10">
        <f t="shared" si="45"/>
        <v>5.788161605304798</v>
      </c>
      <c r="W104" s="31">
        <f t="shared" si="46"/>
        <v>4056.9233479999998</v>
      </c>
      <c r="X104" s="33">
        <f t="shared" si="47"/>
        <v>3.5025027291890609E-2</v>
      </c>
      <c r="Y104" s="32">
        <f t="shared" si="48"/>
        <v>1.0562896284178049</v>
      </c>
      <c r="Z104" s="33">
        <f t="shared" si="49"/>
        <v>5.6289628417804938</v>
      </c>
      <c r="AA104" s="8">
        <v>9.15</v>
      </c>
      <c r="AB104" s="11">
        <f t="shared" si="33"/>
        <v>1.0269593210960584</v>
      </c>
      <c r="AC104" s="12">
        <f t="shared" si="50"/>
        <v>3.4749249251664338E-2</v>
      </c>
      <c r="AD104" s="11">
        <f t="shared" si="51"/>
        <v>1.0269593210960584</v>
      </c>
      <c r="AE104" s="12">
        <f t="shared" si="52"/>
        <v>2.6959321096058364</v>
      </c>
      <c r="AF104" s="25">
        <v>3780.1526370000001</v>
      </c>
      <c r="AG104" s="25">
        <v>0.62</v>
      </c>
      <c r="AH104" s="12">
        <f t="shared" si="28"/>
        <v>7.6990210897167399</v>
      </c>
      <c r="AI104" s="12">
        <f t="shared" si="53"/>
        <v>2.6876903932415708E-2</v>
      </c>
      <c r="AJ104" s="12">
        <f t="shared" si="54"/>
        <v>1.0482014342526762</v>
      </c>
      <c r="AK104" s="12">
        <f t="shared" si="55"/>
        <v>4.8201434252676201</v>
      </c>
    </row>
    <row r="105" spans="1:37" x14ac:dyDescent="0.3">
      <c r="A105">
        <f t="shared" si="34"/>
        <v>103</v>
      </c>
      <c r="B105" s="7">
        <v>44571</v>
      </c>
      <c r="C105" s="40">
        <v>5.4160000000000004</v>
      </c>
      <c r="D105" s="25">
        <v>3883.804666</v>
      </c>
      <c r="E105" s="25">
        <v>0</v>
      </c>
      <c r="F105" s="26">
        <f t="shared" si="29"/>
        <v>109.53554588654279</v>
      </c>
      <c r="G105" s="26">
        <f t="shared" si="30"/>
        <v>3883.804666</v>
      </c>
      <c r="H105" s="10">
        <f t="shared" si="35"/>
        <v>0.15607672642230508</v>
      </c>
      <c r="I105" s="9">
        <f t="shared" si="36"/>
        <v>1.0400908946783307</v>
      </c>
      <c r="J105" s="10">
        <f t="shared" si="37"/>
        <v>4.0090894678330713</v>
      </c>
      <c r="K105" s="31">
        <f t="shared" si="38"/>
        <v>3993.3402118865429</v>
      </c>
      <c r="L105" s="33">
        <f t="shared" si="39"/>
        <v>0.15274484220599849</v>
      </c>
      <c r="M105" s="32">
        <f t="shared" si="40"/>
        <v>1.039734667562547</v>
      </c>
      <c r="N105" s="33">
        <f t="shared" si="41"/>
        <v>3.9734667562546955</v>
      </c>
      <c r="O105" s="40">
        <f t="shared" si="42"/>
        <v>2.3199999999999998</v>
      </c>
      <c r="P105" s="25">
        <v>3951.684205</v>
      </c>
      <c r="Q105" s="25">
        <v>0</v>
      </c>
      <c r="R105" s="26">
        <f t="shared" si="31"/>
        <v>106.66006299999999</v>
      </c>
      <c r="S105" s="26">
        <f t="shared" si="32"/>
        <v>3951.684205</v>
      </c>
      <c r="T105" s="10">
        <f t="shared" si="43"/>
        <v>3.5970260650608488E-2</v>
      </c>
      <c r="U105" s="9">
        <f t="shared" si="44"/>
        <v>1.0582621388277171</v>
      </c>
      <c r="V105" s="10">
        <f t="shared" si="45"/>
        <v>5.8262138827717136</v>
      </c>
      <c r="W105" s="31">
        <f t="shared" si="46"/>
        <v>4058.3442679999998</v>
      </c>
      <c r="X105" s="33">
        <f t="shared" si="47"/>
        <v>3.5024571038566599E-2</v>
      </c>
      <c r="Y105" s="32">
        <f t="shared" si="48"/>
        <v>1.0566595893290831</v>
      </c>
      <c r="Z105" s="33">
        <f t="shared" si="49"/>
        <v>5.6659589329083104</v>
      </c>
      <c r="AA105" s="8">
        <v>9.15</v>
      </c>
      <c r="AB105" s="11">
        <f t="shared" si="33"/>
        <v>1.0273161817502592</v>
      </c>
      <c r="AC105" s="12">
        <f t="shared" si="50"/>
        <v>3.4749249251664338E-2</v>
      </c>
      <c r="AD105" s="11">
        <f t="shared" si="51"/>
        <v>1.0273161817502592</v>
      </c>
      <c r="AE105" s="12">
        <f t="shared" si="52"/>
        <v>2.7316181750259183</v>
      </c>
      <c r="AF105" s="25">
        <v>3781.1686249999998</v>
      </c>
      <c r="AG105" s="25">
        <v>0.62</v>
      </c>
      <c r="AH105" s="12">
        <f t="shared" si="28"/>
        <v>7.6990210897167399</v>
      </c>
      <c r="AI105" s="12">
        <f t="shared" si="53"/>
        <v>2.687690412432886E-2</v>
      </c>
      <c r="AJ105" s="12">
        <f t="shared" si="54"/>
        <v>1.0484831583471901</v>
      </c>
      <c r="AK105" s="12">
        <f t="shared" si="55"/>
        <v>4.8483158347190081</v>
      </c>
    </row>
    <row r="106" spans="1:37" x14ac:dyDescent="0.3">
      <c r="A106">
        <f t="shared" si="34"/>
        <v>104</v>
      </c>
      <c r="B106" s="7">
        <v>44572</v>
      </c>
      <c r="C106" s="40">
        <v>5.48</v>
      </c>
      <c r="D106" s="25">
        <v>3887.806329</v>
      </c>
      <c r="E106" s="25">
        <v>0</v>
      </c>
      <c r="F106" s="26">
        <f t="shared" si="29"/>
        <v>109.57360866640208</v>
      </c>
      <c r="G106" s="26">
        <f t="shared" si="30"/>
        <v>3887.806329</v>
      </c>
      <c r="H106" s="10">
        <f t="shared" si="35"/>
        <v>0.10303461023752902</v>
      </c>
      <c r="I106" s="9">
        <f t="shared" si="36"/>
        <v>1.0411625482777787</v>
      </c>
      <c r="J106" s="10">
        <f t="shared" si="37"/>
        <v>4.1162548277778654</v>
      </c>
      <c r="K106" s="31">
        <f t="shared" si="38"/>
        <v>3997.3799376664019</v>
      </c>
      <c r="L106" s="33">
        <f t="shared" si="39"/>
        <v>0.10116157315709362</v>
      </c>
      <c r="M106" s="32">
        <f t="shared" si="40"/>
        <v>1.040786479508913</v>
      </c>
      <c r="N106" s="33">
        <f t="shared" si="41"/>
        <v>4.0786479508913009</v>
      </c>
      <c r="O106" s="40">
        <f t="shared" si="42"/>
        <v>2.3199999999999998</v>
      </c>
      <c r="P106" s="25">
        <v>3956.673945</v>
      </c>
      <c r="Q106" s="25">
        <v>0</v>
      </c>
      <c r="R106" s="26">
        <f t="shared" si="31"/>
        <v>106.66006299999999</v>
      </c>
      <c r="S106" s="26">
        <f t="shared" si="32"/>
        <v>3956.673945</v>
      </c>
      <c r="T106" s="10">
        <f t="shared" si="43"/>
        <v>0.12626869307235111</v>
      </c>
      <c r="U106" s="9">
        <f t="shared" si="44"/>
        <v>1.0595983925996943</v>
      </c>
      <c r="V106" s="10">
        <f t="shared" si="45"/>
        <v>5.959839259969435</v>
      </c>
      <c r="W106" s="31">
        <f t="shared" si="46"/>
        <v>4063.3340079999998</v>
      </c>
      <c r="X106" s="33">
        <f t="shared" si="47"/>
        <v>0.12295014100562884</v>
      </c>
      <c r="Y106" s="32">
        <f t="shared" si="48"/>
        <v>1.0579587537841126</v>
      </c>
      <c r="Z106" s="33">
        <f t="shared" si="49"/>
        <v>5.7958753784112638</v>
      </c>
      <c r="AA106" s="8">
        <v>9.15</v>
      </c>
      <c r="AB106" s="11">
        <f t="shared" si="33"/>
        <v>1.0276731664108583</v>
      </c>
      <c r="AC106" s="12">
        <f t="shared" si="50"/>
        <v>3.4749249251664338E-2</v>
      </c>
      <c r="AD106" s="11">
        <f t="shared" si="51"/>
        <v>1.0276731664108583</v>
      </c>
      <c r="AE106" s="12">
        <f t="shared" si="52"/>
        <v>2.7673166410858263</v>
      </c>
      <c r="AF106" s="25">
        <v>3785.5989439999998</v>
      </c>
      <c r="AG106" s="25">
        <v>0.73</v>
      </c>
      <c r="AH106" s="12">
        <f t="shared" si="28"/>
        <v>9.1204146012370035</v>
      </c>
      <c r="AI106" s="12">
        <f t="shared" si="53"/>
        <v>0.11716798268948114</v>
      </c>
      <c r="AJ106" s="12">
        <f t="shared" si="54"/>
        <v>1.0497116449126644</v>
      </c>
      <c r="AK106" s="12">
        <f t="shared" si="55"/>
        <v>4.9711644912664443</v>
      </c>
    </row>
    <row r="107" spans="1:37" x14ac:dyDescent="0.3">
      <c r="A107">
        <f t="shared" si="34"/>
        <v>105</v>
      </c>
      <c r="B107" s="7">
        <v>44573</v>
      </c>
      <c r="C107" s="40">
        <v>5.5808</v>
      </c>
      <c r="D107" s="25">
        <v>3887.7294830000001</v>
      </c>
      <c r="E107" s="25">
        <v>0</v>
      </c>
      <c r="F107" s="26">
        <f t="shared" si="29"/>
        <v>109.61168467279161</v>
      </c>
      <c r="G107" s="26">
        <f t="shared" si="30"/>
        <v>3887.7294830000001</v>
      </c>
      <c r="H107" s="10">
        <f t="shared" si="35"/>
        <v>-1.9765902284474279E-3</v>
      </c>
      <c r="I107" s="9">
        <f t="shared" si="36"/>
        <v>1.0411419687605872</v>
      </c>
      <c r="J107" s="10">
        <f t="shared" si="37"/>
        <v>4.1141968760587178</v>
      </c>
      <c r="K107" s="31">
        <f t="shared" si="38"/>
        <v>3997.3411676727915</v>
      </c>
      <c r="L107" s="33">
        <f t="shared" si="39"/>
        <v>-9.6988513013096522E-4</v>
      </c>
      <c r="M107" s="32">
        <f t="shared" si="40"/>
        <v>1.0407763850756118</v>
      </c>
      <c r="N107" s="33">
        <f t="shared" si="41"/>
        <v>4.0776385075611765</v>
      </c>
      <c r="O107" s="40">
        <f t="shared" si="42"/>
        <v>2.3199999999999998</v>
      </c>
      <c r="P107" s="25">
        <v>3958.2850699999999</v>
      </c>
      <c r="Q107" s="25">
        <v>0</v>
      </c>
      <c r="R107" s="26">
        <f t="shared" si="31"/>
        <v>106.66006299999999</v>
      </c>
      <c r="S107" s="26">
        <f t="shared" si="32"/>
        <v>3958.2850699999999</v>
      </c>
      <c r="T107" s="10">
        <f t="shared" si="43"/>
        <v>4.0719175307235567E-2</v>
      </c>
      <c r="U107" s="9">
        <f t="shared" si="44"/>
        <v>1.0600298523267297</v>
      </c>
      <c r="V107" s="10">
        <f t="shared" si="45"/>
        <v>6.0029852326729749</v>
      </c>
      <c r="W107" s="31">
        <f t="shared" si="46"/>
        <v>4064.9451329999997</v>
      </c>
      <c r="X107" s="33">
        <f t="shared" si="47"/>
        <v>3.9650321554374202E-2</v>
      </c>
      <c r="Y107" s="32">
        <f t="shared" si="48"/>
        <v>1.0583782378319007</v>
      </c>
      <c r="Z107" s="33">
        <f t="shared" si="49"/>
        <v>5.8378237831900659</v>
      </c>
      <c r="AA107" s="8">
        <v>9.15</v>
      </c>
      <c r="AB107" s="11">
        <f t="shared" si="33"/>
        <v>1.0280302751209469</v>
      </c>
      <c r="AC107" s="12">
        <f t="shared" si="50"/>
        <v>3.4749249251664338E-2</v>
      </c>
      <c r="AD107" s="11">
        <f t="shared" si="51"/>
        <v>1.0280302751209469</v>
      </c>
      <c r="AE107" s="12">
        <f t="shared" si="52"/>
        <v>2.8030275120946913</v>
      </c>
      <c r="AF107" s="25">
        <v>3786.7962170000001</v>
      </c>
      <c r="AG107" s="25">
        <v>0.73</v>
      </c>
      <c r="AH107" s="12">
        <f t="shared" si="28"/>
        <v>9.1204146012370035</v>
      </c>
      <c r="AI107" s="12">
        <f t="shared" si="53"/>
        <v>3.1627042846094078E-2</v>
      </c>
      <c r="AJ107" s="12">
        <f t="shared" si="54"/>
        <v>1.0500436376643614</v>
      </c>
      <c r="AK107" s="12">
        <f t="shared" si="55"/>
        <v>5.0043637664361373</v>
      </c>
    </row>
    <row r="108" spans="1:37" x14ac:dyDescent="0.3">
      <c r="A108">
        <f t="shared" si="34"/>
        <v>106</v>
      </c>
      <c r="B108" s="7">
        <v>44574</v>
      </c>
      <c r="C108" s="40">
        <v>5.7666000000000004</v>
      </c>
      <c r="D108" s="25">
        <v>3885.905933</v>
      </c>
      <c r="E108" s="25">
        <v>0</v>
      </c>
      <c r="F108" s="26">
        <f t="shared" si="29"/>
        <v>109.6497739103075</v>
      </c>
      <c r="G108" s="26">
        <f t="shared" si="30"/>
        <v>3885.905933</v>
      </c>
      <c r="H108" s="10">
        <f t="shared" si="35"/>
        <v>-4.6905269720387555E-2</v>
      </c>
      <c r="I108" s="9">
        <f t="shared" si="36"/>
        <v>1.0406536183119679</v>
      </c>
      <c r="J108" s="10">
        <f t="shared" si="37"/>
        <v>4.0653618311967898</v>
      </c>
      <c r="K108" s="31">
        <f t="shared" si="38"/>
        <v>3995.5557069103074</v>
      </c>
      <c r="L108" s="33">
        <f t="shared" si="39"/>
        <v>-4.4666209052246497E-2</v>
      </c>
      <c r="M108" s="32">
        <f t="shared" si="40"/>
        <v>1.0403115097196876</v>
      </c>
      <c r="N108" s="33">
        <f t="shared" si="41"/>
        <v>4.0311509719687555</v>
      </c>
      <c r="O108" s="40">
        <f t="shared" si="42"/>
        <v>2.3199999999999998</v>
      </c>
      <c r="P108" s="25">
        <v>3959.8968169999998</v>
      </c>
      <c r="Q108" s="25">
        <v>0</v>
      </c>
      <c r="R108" s="26">
        <f t="shared" si="31"/>
        <v>106.66006299999999</v>
      </c>
      <c r="S108" s="26">
        <f t="shared" si="32"/>
        <v>3959.8968169999998</v>
      </c>
      <c r="T108" s="10">
        <f t="shared" si="43"/>
        <v>4.0718315419363549E-2</v>
      </c>
      <c r="U108" s="9">
        <f t="shared" si="44"/>
        <v>1.0604614786255395</v>
      </c>
      <c r="V108" s="10">
        <f t="shared" si="45"/>
        <v>6.0461478625539522</v>
      </c>
      <c r="W108" s="31">
        <f t="shared" si="46"/>
        <v>4066.5568799999996</v>
      </c>
      <c r="X108" s="33">
        <f t="shared" si="47"/>
        <v>3.9649907865069167E-2</v>
      </c>
      <c r="Y108" s="32">
        <f t="shared" si="48"/>
        <v>1.0587978838280649</v>
      </c>
      <c r="Z108" s="33">
        <f t="shared" si="49"/>
        <v>5.8797883828064945</v>
      </c>
      <c r="AA108" s="8">
        <v>9.15</v>
      </c>
      <c r="AB108" s="11">
        <f t="shared" si="33"/>
        <v>1.0283875079236313</v>
      </c>
      <c r="AC108" s="12">
        <f t="shared" si="50"/>
        <v>3.4749249251664338E-2</v>
      </c>
      <c r="AD108" s="11">
        <f t="shared" si="51"/>
        <v>1.0283875079236313</v>
      </c>
      <c r="AE108" s="12">
        <f t="shared" si="52"/>
        <v>2.8387507923631317</v>
      </c>
      <c r="AF108" s="25">
        <v>3787.993868</v>
      </c>
      <c r="AG108" s="25">
        <v>0.73</v>
      </c>
      <c r="AH108" s="12">
        <f t="shared" si="28"/>
        <v>9.1204146012370035</v>
      </c>
      <c r="AI108" s="12">
        <f t="shared" si="53"/>
        <v>3.1627025363101247E-2</v>
      </c>
      <c r="AJ108" s="12">
        <f t="shared" si="54"/>
        <v>1.0503757352319691</v>
      </c>
      <c r="AK108" s="12">
        <f t="shared" si="55"/>
        <v>5.0375735231969143</v>
      </c>
    </row>
    <row r="109" spans="1:37" x14ac:dyDescent="0.3">
      <c r="A109">
        <f t="shared" si="34"/>
        <v>107</v>
      </c>
      <c r="B109" s="7">
        <v>44575</v>
      </c>
      <c r="C109" s="40">
        <v>5.81</v>
      </c>
      <c r="D109" s="25">
        <v>3887.0970390000002</v>
      </c>
      <c r="E109" s="25">
        <v>0</v>
      </c>
      <c r="F109" s="26">
        <f t="shared" si="29"/>
        <v>109.68787638354748</v>
      </c>
      <c r="G109" s="26">
        <f t="shared" si="30"/>
        <v>3887.0970390000002</v>
      </c>
      <c r="H109" s="10">
        <f t="shared" si="35"/>
        <v>3.065195145062205E-2</v>
      </c>
      <c r="I109" s="9">
        <f t="shared" si="36"/>
        <v>1.0409725989538221</v>
      </c>
      <c r="J109" s="10">
        <f t="shared" si="37"/>
        <v>4.0972598953822104</v>
      </c>
      <c r="K109" s="31">
        <f t="shared" si="38"/>
        <v>3996.7849153835477</v>
      </c>
      <c r="L109" s="33">
        <f t="shared" si="39"/>
        <v>3.0764393326165873E-2</v>
      </c>
      <c r="M109" s="32">
        <f t="shared" si="40"/>
        <v>1.040631555244355</v>
      </c>
      <c r="N109" s="33">
        <f t="shared" si="41"/>
        <v>4.0631555244355022</v>
      </c>
      <c r="O109" s="40">
        <f t="shared" si="42"/>
        <v>2.3199999999999998</v>
      </c>
      <c r="P109" s="25">
        <v>3961.5091889999999</v>
      </c>
      <c r="Q109" s="25">
        <v>0</v>
      </c>
      <c r="R109" s="26">
        <f t="shared" si="31"/>
        <v>106.66006299999999</v>
      </c>
      <c r="S109" s="26">
        <f t="shared" si="32"/>
        <v>3961.5091889999999</v>
      </c>
      <c r="T109" s="10">
        <f t="shared" si="43"/>
        <v>4.0717525595068693E-2</v>
      </c>
      <c r="U109" s="9">
        <f t="shared" si="44"/>
        <v>1.0608932722995248</v>
      </c>
      <c r="V109" s="10">
        <f t="shared" si="45"/>
        <v>6.0893272299524792</v>
      </c>
      <c r="W109" s="31">
        <f t="shared" si="46"/>
        <v>4068.1692519999997</v>
      </c>
      <c r="X109" s="33">
        <f t="shared" si="47"/>
        <v>3.9649562211452327E-2</v>
      </c>
      <c r="Y109" s="32">
        <f t="shared" si="48"/>
        <v>1.0592176925537069</v>
      </c>
      <c r="Z109" s="33">
        <f t="shared" si="49"/>
        <v>5.9217692553706902</v>
      </c>
      <c r="AA109" s="8">
        <v>9.15</v>
      </c>
      <c r="AB109" s="11">
        <f t="shared" si="33"/>
        <v>1.0287448648620328</v>
      </c>
      <c r="AC109" s="12">
        <f t="shared" si="50"/>
        <v>3.4749249251664338E-2</v>
      </c>
      <c r="AD109" s="11">
        <f t="shared" si="51"/>
        <v>1.0287448648620328</v>
      </c>
      <c r="AE109" s="12">
        <f t="shared" si="52"/>
        <v>2.874486486203276</v>
      </c>
      <c r="AF109" s="25">
        <v>3789.1918989999999</v>
      </c>
      <c r="AG109" s="25">
        <v>0.73</v>
      </c>
      <c r="AH109" s="12">
        <f t="shared" si="28"/>
        <v>9.1204146012370035</v>
      </c>
      <c r="AI109" s="12">
        <f t="shared" si="53"/>
        <v>3.1627057533545333E-2</v>
      </c>
      <c r="AJ109" s="12">
        <f t="shared" si="54"/>
        <v>1.0507079381700695</v>
      </c>
      <c r="AK109" s="12">
        <f t="shared" si="55"/>
        <v>5.0707938170069466</v>
      </c>
    </row>
    <row r="110" spans="1:37" x14ac:dyDescent="0.3">
      <c r="A110">
        <f t="shared" si="34"/>
        <v>108</v>
      </c>
      <c r="B110" s="7">
        <v>44578</v>
      </c>
      <c r="C110" s="40">
        <v>6.0111999999999997</v>
      </c>
      <c r="D110" s="25">
        <v>3885.0553049999999</v>
      </c>
      <c r="E110" s="25">
        <v>0</v>
      </c>
      <c r="F110" s="26">
        <f t="shared" si="29"/>
        <v>109.72599209711085</v>
      </c>
      <c r="G110" s="26">
        <f t="shared" si="30"/>
        <v>3885.0553049999999</v>
      </c>
      <c r="H110" s="10">
        <f t="shared" si="35"/>
        <v>-5.2525933351166287E-2</v>
      </c>
      <c r="I110" s="9">
        <f t="shared" si="36"/>
        <v>1.0404258183802917</v>
      </c>
      <c r="J110" s="10">
        <f t="shared" si="37"/>
        <v>4.0425818380291689</v>
      </c>
      <c r="K110" s="31">
        <f t="shared" si="38"/>
        <v>3994.7812970971108</v>
      </c>
      <c r="L110" s="33">
        <f t="shared" si="39"/>
        <v>-5.0130750812360514E-2</v>
      </c>
      <c r="M110" s="32">
        <f t="shared" si="40"/>
        <v>1.0401098788325207</v>
      </c>
      <c r="N110" s="33">
        <f t="shared" si="41"/>
        <v>4.0109878832520707</v>
      </c>
      <c r="O110" s="40">
        <f t="shared" si="42"/>
        <v>2.3199999999999998</v>
      </c>
      <c r="P110" s="25">
        <v>3963.1221839999998</v>
      </c>
      <c r="Q110" s="25">
        <v>0</v>
      </c>
      <c r="R110" s="26">
        <f t="shared" si="31"/>
        <v>106.66006299999999</v>
      </c>
      <c r="S110" s="26">
        <f t="shared" si="32"/>
        <v>3963.1221839999998</v>
      </c>
      <c r="T110" s="10">
        <f t="shared" si="43"/>
        <v>4.071667950382718E-2</v>
      </c>
      <c r="U110" s="9">
        <f t="shared" si="44"/>
        <v>1.0613252328130847</v>
      </c>
      <c r="V110" s="10">
        <f t="shared" si="45"/>
        <v>6.1325232813084662</v>
      </c>
      <c r="W110" s="31">
        <f t="shared" si="46"/>
        <v>4069.7822469999996</v>
      </c>
      <c r="X110" s="33">
        <f t="shared" si="47"/>
        <v>3.9649161578192427E-2</v>
      </c>
      <c r="Y110" s="32">
        <f t="shared" si="48"/>
        <v>1.0596376634880924</v>
      </c>
      <c r="Z110" s="33">
        <f t="shared" si="49"/>
        <v>5.9637663488092407</v>
      </c>
      <c r="AA110" s="8">
        <v>9.15</v>
      </c>
      <c r="AB110" s="11">
        <f t="shared" si="33"/>
        <v>1.0291023459792874</v>
      </c>
      <c r="AC110" s="12">
        <f t="shared" si="50"/>
        <v>3.4749249251664338E-2</v>
      </c>
      <c r="AD110" s="11">
        <f t="shared" si="51"/>
        <v>1.0291023459792874</v>
      </c>
      <c r="AE110" s="12">
        <f t="shared" si="52"/>
        <v>2.9102345979287403</v>
      </c>
      <c r="AF110" s="25">
        <v>3790.390308</v>
      </c>
      <c r="AG110" s="25">
        <v>0.73</v>
      </c>
      <c r="AH110" s="12">
        <f t="shared" si="28"/>
        <v>9.1204146012370035</v>
      </c>
      <c r="AI110" s="12">
        <f t="shared" si="53"/>
        <v>3.1627033730230458E-2</v>
      </c>
      <c r="AJ110" s="12">
        <f t="shared" si="54"/>
        <v>1.0510402459240806</v>
      </c>
      <c r="AK110" s="12">
        <f t="shared" si="55"/>
        <v>5.1040245924080629</v>
      </c>
    </row>
    <row r="111" spans="1:37" x14ac:dyDescent="0.3">
      <c r="A111">
        <f t="shared" si="34"/>
        <v>109</v>
      </c>
      <c r="B111" s="7">
        <v>44579</v>
      </c>
      <c r="C111" s="40">
        <v>6.1410999999999998</v>
      </c>
      <c r="D111" s="25">
        <v>3884.1345040000001</v>
      </c>
      <c r="E111" s="25">
        <v>0</v>
      </c>
      <c r="F111" s="26">
        <f t="shared" si="29"/>
        <v>109.76412105559854</v>
      </c>
      <c r="G111" s="26">
        <f t="shared" si="30"/>
        <v>3884.1345040000001</v>
      </c>
      <c r="H111" s="10">
        <f t="shared" si="35"/>
        <v>-2.370110404386061E-2</v>
      </c>
      <c r="I111" s="9">
        <f t="shared" si="36"/>
        <v>1.0401792259745781</v>
      </c>
      <c r="J111" s="10">
        <f t="shared" si="37"/>
        <v>4.0179225974578126</v>
      </c>
      <c r="K111" s="31">
        <f t="shared" si="38"/>
        <v>3993.8986250555986</v>
      </c>
      <c r="L111" s="33">
        <f t="shared" si="39"/>
        <v>-2.2095628668172829E-2</v>
      </c>
      <c r="M111" s="32">
        <f t="shared" si="40"/>
        <v>1.0398800600159528</v>
      </c>
      <c r="N111" s="33">
        <f t="shared" si="41"/>
        <v>3.988006001595279</v>
      </c>
      <c r="O111" s="40">
        <f t="shared" si="42"/>
        <v>2.3199999999999998</v>
      </c>
      <c r="P111" s="25">
        <v>3964.3335649999999</v>
      </c>
      <c r="Q111" s="25">
        <v>0</v>
      </c>
      <c r="R111" s="26">
        <f t="shared" si="31"/>
        <v>106.66006299999999</v>
      </c>
      <c r="S111" s="26">
        <f t="shared" si="32"/>
        <v>3964.3335649999999</v>
      </c>
      <c r="T111" s="10">
        <f t="shared" si="43"/>
        <v>3.0566329872216969E-2</v>
      </c>
      <c r="U111" s="9">
        <f t="shared" si="44"/>
        <v>1.0616496409847633</v>
      </c>
      <c r="V111" s="10">
        <f t="shared" si="45"/>
        <v>6.1649640984763332</v>
      </c>
      <c r="W111" s="31">
        <f t="shared" si="46"/>
        <v>4070.9936279999997</v>
      </c>
      <c r="X111" s="33">
        <f t="shared" si="47"/>
        <v>2.9765253433233774E-2</v>
      </c>
      <c r="Y111" s="32">
        <f t="shared" si="48"/>
        <v>1.0599530673241035</v>
      </c>
      <c r="Z111" s="33">
        <f t="shared" si="49"/>
        <v>5.9953067324103548</v>
      </c>
      <c r="AA111" s="8">
        <v>9.15</v>
      </c>
      <c r="AB111" s="11">
        <f t="shared" si="33"/>
        <v>1.0294599513185465</v>
      </c>
      <c r="AC111" s="12">
        <f t="shared" si="50"/>
        <v>3.4749249251664338E-2</v>
      </c>
      <c r="AD111" s="11">
        <f t="shared" si="51"/>
        <v>1.0294599513185465</v>
      </c>
      <c r="AE111" s="12">
        <f t="shared" si="52"/>
        <v>2.9459951318546507</v>
      </c>
      <c r="AF111" s="25">
        <v>3791.2007990000002</v>
      </c>
      <c r="AG111" s="25">
        <v>0.45</v>
      </c>
      <c r="AH111" s="12">
        <f t="shared" si="28"/>
        <v>5.5356751950101257</v>
      </c>
      <c r="AI111" s="12">
        <f t="shared" si="53"/>
        <v>2.1382784730361593E-2</v>
      </c>
      <c r="AJ111" s="12">
        <f t="shared" si="54"/>
        <v>1.0512649875972961</v>
      </c>
      <c r="AK111" s="12">
        <f t="shared" si="55"/>
        <v>5.1264987597296141</v>
      </c>
    </row>
    <row r="112" spans="1:37" x14ac:dyDescent="0.3">
      <c r="A112">
        <f t="shared" si="34"/>
        <v>110</v>
      </c>
      <c r="B112" s="7">
        <v>44580</v>
      </c>
      <c r="C112" s="40">
        <v>6.1</v>
      </c>
      <c r="D112" s="25">
        <v>3886.7169490000001</v>
      </c>
      <c r="E112" s="25">
        <v>0</v>
      </c>
      <c r="F112" s="26">
        <f t="shared" si="29"/>
        <v>109.80226326361304</v>
      </c>
      <c r="G112" s="26">
        <f t="shared" si="30"/>
        <v>3886.7169490000001</v>
      </c>
      <c r="H112" s="10">
        <f t="shared" si="35"/>
        <v>6.6487012675287005E-2</v>
      </c>
      <c r="I112" s="9">
        <f t="shared" si="36"/>
        <v>1.0408708100683977</v>
      </c>
      <c r="J112" s="10">
        <f t="shared" si="37"/>
        <v>4.0870810068397656</v>
      </c>
      <c r="K112" s="31">
        <f t="shared" si="38"/>
        <v>3996.5192122636131</v>
      </c>
      <c r="L112" s="33">
        <f t="shared" si="39"/>
        <v>6.5614765271559961E-2</v>
      </c>
      <c r="M112" s="32">
        <f t="shared" si="40"/>
        <v>1.0405623748764381</v>
      </c>
      <c r="N112" s="33">
        <f t="shared" si="41"/>
        <v>4.0562374876438101</v>
      </c>
      <c r="O112" s="40">
        <f t="shared" si="42"/>
        <v>2.3199999999999998</v>
      </c>
      <c r="P112" s="25">
        <v>3965.541491</v>
      </c>
      <c r="Q112" s="25">
        <v>0</v>
      </c>
      <c r="R112" s="26">
        <f t="shared" si="31"/>
        <v>106.66006299999999</v>
      </c>
      <c r="S112" s="26">
        <f t="shared" si="32"/>
        <v>3965.541491</v>
      </c>
      <c r="T112" s="10">
        <f t="shared" si="43"/>
        <v>3.0469837620739071E-2</v>
      </c>
      <c r="U112" s="9">
        <f t="shared" si="44"/>
        <v>1.0619731239064725</v>
      </c>
      <c r="V112" s="10">
        <f t="shared" si="45"/>
        <v>6.1973123906472471</v>
      </c>
      <c r="W112" s="31">
        <f t="shared" si="46"/>
        <v>4072.2015539999998</v>
      </c>
      <c r="X112" s="33">
        <f t="shared" si="47"/>
        <v>2.9671527650942942E-2</v>
      </c>
      <c r="Y112" s="32">
        <f t="shared" si="48"/>
        <v>1.0602675715915617</v>
      </c>
      <c r="Z112" s="33">
        <f t="shared" si="49"/>
        <v>6.0267571591561708</v>
      </c>
      <c r="AA112" s="8">
        <v>9.15</v>
      </c>
      <c r="AB112" s="11">
        <f t="shared" si="33"/>
        <v>1.0298176809229762</v>
      </c>
      <c r="AC112" s="12">
        <f t="shared" si="50"/>
        <v>3.4749249251664338E-2</v>
      </c>
      <c r="AD112" s="11">
        <f t="shared" si="51"/>
        <v>1.0298176809229762</v>
      </c>
      <c r="AE112" s="12">
        <f t="shared" si="52"/>
        <v>2.9817680922976209</v>
      </c>
      <c r="AF112" s="25">
        <v>3792.0114629999998</v>
      </c>
      <c r="AG112" s="25">
        <v>0.45</v>
      </c>
      <c r="AH112" s="12">
        <f t="shared" si="28"/>
        <v>5.5356751950101257</v>
      </c>
      <c r="AI112" s="12">
        <f t="shared" si="53"/>
        <v>2.1382776671008408E-2</v>
      </c>
      <c r="AJ112" s="12">
        <f t="shared" si="54"/>
        <v>1.0514897772418146</v>
      </c>
      <c r="AK112" s="12">
        <f t="shared" si="55"/>
        <v>5.1489777241814583</v>
      </c>
    </row>
    <row r="113" spans="1:37" x14ac:dyDescent="0.3">
      <c r="A113">
        <f t="shared" si="34"/>
        <v>111</v>
      </c>
      <c r="B113" s="7">
        <v>44581</v>
      </c>
      <c r="C113" s="40">
        <v>6.2077999999999998</v>
      </c>
      <c r="D113" s="25">
        <v>3886.2926130000001</v>
      </c>
      <c r="E113" s="25">
        <v>0</v>
      </c>
      <c r="F113" s="26">
        <f t="shared" si="29"/>
        <v>109.84041872575848</v>
      </c>
      <c r="G113" s="26">
        <f t="shared" si="30"/>
        <v>3886.2926130000001</v>
      </c>
      <c r="H113" s="10">
        <f t="shared" si="35"/>
        <v>-1.0917594606651981E-2</v>
      </c>
      <c r="I113" s="9">
        <f t="shared" si="36"/>
        <v>1.0407571720129754</v>
      </c>
      <c r="J113" s="10">
        <f t="shared" si="37"/>
        <v>4.0757172012975351</v>
      </c>
      <c r="K113" s="31">
        <f t="shared" si="38"/>
        <v>3996.1330317257584</v>
      </c>
      <c r="L113" s="33">
        <f t="shared" si="39"/>
        <v>-9.6629220915467329E-3</v>
      </c>
      <c r="M113" s="32">
        <f t="shared" si="40"/>
        <v>1.04046182614484</v>
      </c>
      <c r="N113" s="33">
        <f t="shared" si="41"/>
        <v>4.0461826144839952</v>
      </c>
      <c r="O113" s="40">
        <f t="shared" si="42"/>
        <v>2.3199999999999998</v>
      </c>
      <c r="P113" s="25">
        <v>3966.7497530000001</v>
      </c>
      <c r="Q113" s="25">
        <v>0</v>
      </c>
      <c r="R113" s="26">
        <f t="shared" si="31"/>
        <v>106.66006299999999</v>
      </c>
      <c r="S113" s="26">
        <f t="shared" si="32"/>
        <v>3966.7497530000001</v>
      </c>
      <c r="T113" s="10">
        <f t="shared" si="43"/>
        <v>3.0469029330348896E-2</v>
      </c>
      <c r="U113" s="9">
        <f t="shared" si="44"/>
        <v>1.0622966968090759</v>
      </c>
      <c r="V113" s="10">
        <f t="shared" si="45"/>
        <v>6.2296696809075902</v>
      </c>
      <c r="W113" s="31">
        <f t="shared" si="46"/>
        <v>4073.4098159999999</v>
      </c>
      <c r="X113" s="33">
        <f t="shared" si="47"/>
        <v>2.9670977331974768E-2</v>
      </c>
      <c r="Y113" s="32">
        <f t="shared" si="48"/>
        <v>1.0605821633423869</v>
      </c>
      <c r="Z113" s="33">
        <f t="shared" si="49"/>
        <v>6.0582163342386863</v>
      </c>
      <c r="AA113" s="8">
        <v>9.15</v>
      </c>
      <c r="AB113" s="11">
        <f t="shared" si="33"/>
        <v>1.0301755348357577</v>
      </c>
      <c r="AC113" s="12">
        <f t="shared" si="50"/>
        <v>3.4749249251664338E-2</v>
      </c>
      <c r="AD113" s="11">
        <f t="shared" si="51"/>
        <v>1.0301755348357577</v>
      </c>
      <c r="AE113" s="12">
        <f t="shared" si="52"/>
        <v>3.0175534835757745</v>
      </c>
      <c r="AF113" s="25">
        <v>3792.8223010000002</v>
      </c>
      <c r="AG113" s="25">
        <v>0.45</v>
      </c>
      <c r="AH113" s="12">
        <f t="shared" si="28"/>
        <v>5.5356751950101257</v>
      </c>
      <c r="AI113" s="12">
        <f t="shared" si="53"/>
        <v>2.1382794010826878E-2</v>
      </c>
      <c r="AJ113" s="12">
        <f t="shared" si="54"/>
        <v>1.051714615134927</v>
      </c>
      <c r="AK113" s="12">
        <f t="shared" si="55"/>
        <v>5.1714615134927033</v>
      </c>
    </row>
    <row r="114" spans="1:37" x14ac:dyDescent="0.3">
      <c r="A114">
        <f t="shared" si="34"/>
        <v>112</v>
      </c>
      <c r="B114" s="7">
        <v>44582</v>
      </c>
      <c r="C114" s="40">
        <v>7.0468999999999999</v>
      </c>
      <c r="D114" s="25">
        <v>3871.4027940000001</v>
      </c>
      <c r="E114" s="25">
        <v>0</v>
      </c>
      <c r="F114" s="26">
        <f t="shared" si="29"/>
        <v>109.87858744664057</v>
      </c>
      <c r="G114" s="26">
        <f t="shared" si="30"/>
        <v>3871.4027940000001</v>
      </c>
      <c r="H114" s="10">
        <f t="shared" si="35"/>
        <v>-0.38313684744664123</v>
      </c>
      <c r="I114" s="9">
        <f t="shared" si="36"/>
        <v>1.0367696477945501</v>
      </c>
      <c r="J114" s="10">
        <f t="shared" si="37"/>
        <v>3.6769647794550053</v>
      </c>
      <c r="K114" s="31">
        <f t="shared" si="38"/>
        <v>3981.2813814466408</v>
      </c>
      <c r="L114" s="33">
        <f t="shared" si="39"/>
        <v>-0.37165054719672241</v>
      </c>
      <c r="M114" s="32">
        <f t="shared" si="40"/>
        <v>1.0365949440745996</v>
      </c>
      <c r="N114" s="33">
        <f t="shared" si="41"/>
        <v>3.6594944074599622</v>
      </c>
      <c r="O114" s="40">
        <f t="shared" si="42"/>
        <v>2.3199999999999998</v>
      </c>
      <c r="P114" s="25">
        <v>3967.958349</v>
      </c>
      <c r="Q114" s="25">
        <v>0</v>
      </c>
      <c r="R114" s="26">
        <f t="shared" si="31"/>
        <v>106.66006299999999</v>
      </c>
      <c r="S114" s="26">
        <f t="shared" si="32"/>
        <v>3967.958349</v>
      </c>
      <c r="T114" s="10">
        <f t="shared" si="43"/>
        <v>3.0468168532338247E-2</v>
      </c>
      <c r="U114" s="9">
        <f t="shared" si="44"/>
        <v>1.0626203591569732</v>
      </c>
      <c r="V114" s="10">
        <f t="shared" si="45"/>
        <v>6.2620359156973171</v>
      </c>
      <c r="W114" s="31">
        <f t="shared" si="46"/>
        <v>4074.6184119999998</v>
      </c>
      <c r="X114" s="33">
        <f t="shared" si="47"/>
        <v>2.9670375793089399E-2</v>
      </c>
      <c r="Y114" s="32">
        <f t="shared" si="48"/>
        <v>1.0608968420558451</v>
      </c>
      <c r="Z114" s="33">
        <f t="shared" si="49"/>
        <v>6.0896842055845113</v>
      </c>
      <c r="AA114" s="8">
        <v>9.15</v>
      </c>
      <c r="AB114" s="11">
        <f t="shared" si="33"/>
        <v>1.0305335131000875</v>
      </c>
      <c r="AC114" s="12">
        <f t="shared" si="50"/>
        <v>3.4749249251664338E-2</v>
      </c>
      <c r="AD114" s="11">
        <f t="shared" si="51"/>
        <v>1.0305335131000875</v>
      </c>
      <c r="AE114" s="12">
        <f t="shared" si="52"/>
        <v>3.053351310008745</v>
      </c>
      <c r="AF114" s="25">
        <v>3793.6333119999999</v>
      </c>
      <c r="AG114" s="25">
        <v>0.45</v>
      </c>
      <c r="AH114" s="12">
        <f t="shared" si="28"/>
        <v>5.5356751950101257</v>
      </c>
      <c r="AI114" s="12">
        <f t="shared" si="53"/>
        <v>2.1382783996659604E-2</v>
      </c>
      <c r="AJ114" s="12">
        <f t="shared" si="54"/>
        <v>1.0519395009993426</v>
      </c>
      <c r="AK114" s="12">
        <f t="shared" si="55"/>
        <v>5.1939500999342636</v>
      </c>
    </row>
    <row r="115" spans="1:37" x14ac:dyDescent="0.3">
      <c r="A115">
        <f t="shared" si="34"/>
        <v>113</v>
      </c>
      <c r="B115" s="7">
        <v>44585</v>
      </c>
      <c r="C115" s="40">
        <v>6.8140000000000001</v>
      </c>
      <c r="D115" s="25">
        <v>3877.8463860000002</v>
      </c>
      <c r="E115" s="25">
        <v>0</v>
      </c>
      <c r="F115" s="26">
        <f t="shared" si="29"/>
        <v>109.91676943086661</v>
      </c>
      <c r="G115" s="26">
        <f t="shared" si="30"/>
        <v>3877.8463860000002</v>
      </c>
      <c r="H115" s="10">
        <f t="shared" si="35"/>
        <v>0.16644075398164482</v>
      </c>
      <c r="I115" s="9">
        <f t="shared" si="36"/>
        <v>1.0384952550133921</v>
      </c>
      <c r="J115" s="10">
        <f t="shared" si="37"/>
        <v>3.8495255013392127</v>
      </c>
      <c r="K115" s="31">
        <f t="shared" si="38"/>
        <v>3987.7631554308668</v>
      </c>
      <c r="L115" s="33">
        <f t="shared" si="39"/>
        <v>0.16280622651871912</v>
      </c>
      <c r="M115" s="32">
        <f t="shared" si="40"/>
        <v>1.0382825851873314</v>
      </c>
      <c r="N115" s="33">
        <f t="shared" si="41"/>
        <v>3.8282585187331408</v>
      </c>
      <c r="O115" s="40">
        <f t="shared" si="42"/>
        <v>2.3199999999999998</v>
      </c>
      <c r="P115" s="25">
        <v>3969.167281</v>
      </c>
      <c r="Q115" s="25">
        <v>0</v>
      </c>
      <c r="R115" s="26">
        <f t="shared" si="31"/>
        <v>106.66006299999999</v>
      </c>
      <c r="S115" s="26">
        <f t="shared" si="32"/>
        <v>3969.167281</v>
      </c>
      <c r="T115" s="10">
        <f t="shared" si="43"/>
        <v>3.0467356097751974E-2</v>
      </c>
      <c r="U115" s="9">
        <f t="shared" si="44"/>
        <v>1.0629441114857647</v>
      </c>
      <c r="V115" s="10">
        <f t="shared" si="45"/>
        <v>6.2944111485764731</v>
      </c>
      <c r="W115" s="31">
        <f t="shared" si="46"/>
        <v>4075.8273439999998</v>
      </c>
      <c r="X115" s="33">
        <f t="shared" si="47"/>
        <v>2.9669821263245133E-2</v>
      </c>
      <c r="Y115" s="32">
        <f t="shared" si="48"/>
        <v>1.0612116082526706</v>
      </c>
      <c r="Z115" s="33">
        <f t="shared" si="49"/>
        <v>6.121160825267058</v>
      </c>
      <c r="AA115" s="8">
        <v>9.15</v>
      </c>
      <c r="AB115" s="11">
        <f t="shared" si="33"/>
        <v>1.0308916157591765</v>
      </c>
      <c r="AC115" s="12">
        <f t="shared" si="50"/>
        <v>3.4749249251664338E-2</v>
      </c>
      <c r="AD115" s="11">
        <f t="shared" si="51"/>
        <v>1.0308916157591765</v>
      </c>
      <c r="AE115" s="12">
        <f t="shared" si="52"/>
        <v>3.0891615759176538</v>
      </c>
      <c r="AF115" s="25">
        <v>3794.4444960000001</v>
      </c>
      <c r="AG115" s="25">
        <v>0.45</v>
      </c>
      <c r="AH115" s="12">
        <f t="shared" si="28"/>
        <v>5.5356751950101257</v>
      </c>
      <c r="AI115" s="12">
        <f t="shared" si="53"/>
        <v>2.138277301166891E-2</v>
      </c>
      <c r="AJ115" s="12">
        <f t="shared" si="54"/>
        <v>1.0521644348350614</v>
      </c>
      <c r="AK115" s="12">
        <f t="shared" si="55"/>
        <v>5.2164434835061391</v>
      </c>
    </row>
    <row r="116" spans="1:37" x14ac:dyDescent="0.3">
      <c r="A116">
        <f t="shared" si="34"/>
        <v>114</v>
      </c>
      <c r="B116" s="7">
        <v>44586</v>
      </c>
      <c r="C116" s="40">
        <v>6.8898999999999999</v>
      </c>
      <c r="D116" s="25">
        <v>3878.2087609999999</v>
      </c>
      <c r="E116" s="25">
        <v>0</v>
      </c>
      <c r="F116" s="26">
        <f t="shared" si="29"/>
        <v>109.95496468304552</v>
      </c>
      <c r="G116" s="26">
        <f t="shared" si="30"/>
        <v>3878.2087609999999</v>
      </c>
      <c r="H116" s="10">
        <f t="shared" si="35"/>
        <v>9.3447487065967394E-3</v>
      </c>
      <c r="I116" s="9">
        <f t="shared" si="36"/>
        <v>1.038592299785303</v>
      </c>
      <c r="J116" s="10">
        <f t="shared" si="37"/>
        <v>3.8592299785302986</v>
      </c>
      <c r="K116" s="31">
        <f t="shared" si="38"/>
        <v>3988.1637256830454</v>
      </c>
      <c r="L116" s="33">
        <f t="shared" si="39"/>
        <v>1.0044986037671677E-2</v>
      </c>
      <c r="M116" s="32">
        <f t="shared" si="40"/>
        <v>1.038386880528045</v>
      </c>
      <c r="N116" s="33">
        <f t="shared" si="41"/>
        <v>3.8386880528044953</v>
      </c>
      <c r="O116" s="40">
        <f t="shared" si="42"/>
        <v>2.3199999999999998</v>
      </c>
      <c r="P116" s="25">
        <v>3970.3803440000002</v>
      </c>
      <c r="Q116" s="25">
        <v>0</v>
      </c>
      <c r="R116" s="26">
        <f t="shared" si="31"/>
        <v>106.66006299999999</v>
      </c>
      <c r="S116" s="26">
        <f t="shared" si="32"/>
        <v>3970.3803440000002</v>
      </c>
      <c r="T116" s="10">
        <f t="shared" si="43"/>
        <v>3.0562153573288064E-2</v>
      </c>
      <c r="U116" s="9">
        <f t="shared" si="44"/>
        <v>1.0632689700975153</v>
      </c>
      <c r="V116" s="10">
        <f t="shared" si="45"/>
        <v>6.3268970097515309</v>
      </c>
      <c r="W116" s="31">
        <f t="shared" si="46"/>
        <v>4077.040407</v>
      </c>
      <c r="X116" s="33">
        <f t="shared" si="47"/>
        <v>2.9762374546749015E-2</v>
      </c>
      <c r="Y116" s="32">
        <f t="shared" si="48"/>
        <v>1.0615274500262524</v>
      </c>
      <c r="Z116" s="33">
        <f t="shared" si="49"/>
        <v>6.1527450026252373</v>
      </c>
      <c r="AA116" s="8">
        <v>9.15</v>
      </c>
      <c r="AB116" s="11">
        <f t="shared" si="33"/>
        <v>1.0312498428562511</v>
      </c>
      <c r="AC116" s="12">
        <f t="shared" si="50"/>
        <v>3.4749249251664338E-2</v>
      </c>
      <c r="AD116" s="11">
        <f t="shared" si="51"/>
        <v>1.0312498428562511</v>
      </c>
      <c r="AE116" s="12">
        <f t="shared" si="52"/>
        <v>3.1249842856251098</v>
      </c>
      <c r="AF116" s="25">
        <v>3795.255854</v>
      </c>
      <c r="AG116" s="25">
        <v>0.45</v>
      </c>
      <c r="AH116" s="12">
        <f t="shared" si="28"/>
        <v>5.5356751950101257</v>
      </c>
      <c r="AI116" s="12">
        <f t="shared" si="53"/>
        <v>2.1382787410795245E-2</v>
      </c>
      <c r="AJ116" s="12">
        <f t="shared" si="54"/>
        <v>1.0523894169193742</v>
      </c>
      <c r="AK116" s="12">
        <f t="shared" si="55"/>
        <v>5.2389416919374154</v>
      </c>
    </row>
    <row r="117" spans="1:37" x14ac:dyDescent="0.3">
      <c r="A117">
        <f t="shared" si="34"/>
        <v>115</v>
      </c>
      <c r="B117" s="7">
        <v>44587</v>
      </c>
      <c r="C117" s="40">
        <v>6.6707000000000001</v>
      </c>
      <c r="D117" s="25">
        <v>3884.3145639999998</v>
      </c>
      <c r="E117" s="25">
        <v>0</v>
      </c>
      <c r="F117" s="26">
        <f t="shared" si="29"/>
        <v>109.99317320778781</v>
      </c>
      <c r="G117" s="26">
        <f t="shared" si="30"/>
        <v>3884.3145639999998</v>
      </c>
      <c r="H117" s="10">
        <f t="shared" si="35"/>
        <v>0.15743873979661149</v>
      </c>
      <c r="I117" s="9">
        <f t="shared" si="36"/>
        <v>1.0402274464137096</v>
      </c>
      <c r="J117" s="10">
        <f t="shared" si="37"/>
        <v>4.0227446413709567</v>
      </c>
      <c r="K117" s="31">
        <f t="shared" si="38"/>
        <v>3994.3077372077878</v>
      </c>
      <c r="L117" s="33">
        <f t="shared" si="39"/>
        <v>0.15405615083392554</v>
      </c>
      <c r="M117" s="32">
        <f t="shared" si="40"/>
        <v>1.0399865793869509</v>
      </c>
      <c r="N117" s="33">
        <f t="shared" si="41"/>
        <v>3.9986579386950938</v>
      </c>
      <c r="O117" s="40">
        <f t="shared" si="42"/>
        <v>2.3199999999999998</v>
      </c>
      <c r="P117" s="25">
        <v>3971.5899490000002</v>
      </c>
      <c r="Q117" s="25">
        <v>0</v>
      </c>
      <c r="R117" s="26">
        <f t="shared" si="31"/>
        <v>106.66006299999999</v>
      </c>
      <c r="S117" s="26">
        <f t="shared" si="32"/>
        <v>3971.5899490000002</v>
      </c>
      <c r="T117" s="10">
        <f t="shared" si="43"/>
        <v>3.046572104428158E-2</v>
      </c>
      <c r="U117" s="9">
        <f t="shared" si="44"/>
        <v>1.0635929026558957</v>
      </c>
      <c r="V117" s="10">
        <f t="shared" si="45"/>
        <v>6.3592902655895678</v>
      </c>
      <c r="W117" s="31">
        <f t="shared" si="46"/>
        <v>4078.250012</v>
      </c>
      <c r="X117" s="33">
        <f t="shared" si="47"/>
        <v>2.9668702765928145E-2</v>
      </c>
      <c r="Y117" s="32">
        <f t="shared" si="48"/>
        <v>1.0618423914501793</v>
      </c>
      <c r="Z117" s="33">
        <f t="shared" si="49"/>
        <v>6.1842391450179335</v>
      </c>
      <c r="AA117" s="8">
        <v>9.15</v>
      </c>
      <c r="AB117" s="11">
        <f t="shared" si="33"/>
        <v>1.0316081944345525</v>
      </c>
      <c r="AC117" s="12">
        <f t="shared" si="50"/>
        <v>3.4749249251664338E-2</v>
      </c>
      <c r="AD117" s="11">
        <f t="shared" si="51"/>
        <v>1.0316081944345525</v>
      </c>
      <c r="AE117" s="12">
        <f t="shared" si="52"/>
        <v>3.1608194434552539</v>
      </c>
      <c r="AF117" s="25">
        <v>3796.0673860000002</v>
      </c>
      <c r="AG117" s="25">
        <v>0.45</v>
      </c>
      <c r="AH117" s="12">
        <f t="shared" si="28"/>
        <v>5.5356751950101257</v>
      </c>
      <c r="AI117" s="12">
        <f t="shared" si="53"/>
        <v>2.138280082342181E-2</v>
      </c>
      <c r="AJ117" s="12">
        <f t="shared" si="54"/>
        <v>1.0526144472522807</v>
      </c>
      <c r="AK117" s="12">
        <f t="shared" si="55"/>
        <v>5.2614447252280705</v>
      </c>
    </row>
    <row r="118" spans="1:37" x14ac:dyDescent="0.3">
      <c r="A118">
        <f t="shared" si="34"/>
        <v>116</v>
      </c>
      <c r="B118" s="7">
        <v>44588</v>
      </c>
      <c r="C118" s="40">
        <v>6.7675000000000001</v>
      </c>
      <c r="D118" s="25">
        <v>3885.7482949999999</v>
      </c>
      <c r="E118" s="25">
        <v>0</v>
      </c>
      <c r="F118" s="26">
        <f t="shared" si="29"/>
        <v>110.03139500970559</v>
      </c>
      <c r="G118" s="26">
        <f t="shared" si="30"/>
        <v>3885.7482949999999</v>
      </c>
      <c r="H118" s="10">
        <f t="shared" si="35"/>
        <v>3.6910785065868978E-2</v>
      </c>
      <c r="I118" s="9">
        <f t="shared" si="36"/>
        <v>1.0406114025306514</v>
      </c>
      <c r="J118" s="10">
        <f t="shared" si="37"/>
        <v>4.061140253065143</v>
      </c>
      <c r="K118" s="31">
        <f t="shared" si="38"/>
        <v>3995.7796900097055</v>
      </c>
      <c r="L118" s="33">
        <f t="shared" si="39"/>
        <v>3.685126181456333E-2</v>
      </c>
      <c r="M118" s="32">
        <f t="shared" si="40"/>
        <v>1.0403698275641571</v>
      </c>
      <c r="N118" s="33">
        <f t="shared" si="41"/>
        <v>4.0369827564157079</v>
      </c>
      <c r="O118" s="40">
        <f t="shared" si="42"/>
        <v>2.3199999999999998</v>
      </c>
      <c r="P118" s="25">
        <v>3974.3060930000001</v>
      </c>
      <c r="Q118" s="25">
        <v>0</v>
      </c>
      <c r="R118" s="26">
        <f t="shared" si="31"/>
        <v>106.66006299999999</v>
      </c>
      <c r="S118" s="26">
        <f t="shared" si="32"/>
        <v>3974.3060930000001</v>
      </c>
      <c r="T118" s="10">
        <f t="shared" si="43"/>
        <v>6.8389336131846612E-2</v>
      </c>
      <c r="U118" s="9">
        <f t="shared" si="44"/>
        <v>1.0643202867811674</v>
      </c>
      <c r="V118" s="10">
        <f t="shared" si="45"/>
        <v>6.4320286781167413</v>
      </c>
      <c r="W118" s="31">
        <f t="shared" si="46"/>
        <v>4080.966156</v>
      </c>
      <c r="X118" s="33">
        <f t="shared" si="47"/>
        <v>6.6600723153498187E-2</v>
      </c>
      <c r="Y118" s="32">
        <f t="shared" si="48"/>
        <v>1.0625495861616356</v>
      </c>
      <c r="Z118" s="33">
        <f t="shared" si="49"/>
        <v>6.254958616163564</v>
      </c>
      <c r="AA118" s="8">
        <v>9.15</v>
      </c>
      <c r="AB118" s="11">
        <f t="shared" si="33"/>
        <v>1.0319666705373371</v>
      </c>
      <c r="AC118" s="12">
        <f t="shared" si="50"/>
        <v>3.4749249251664338E-2</v>
      </c>
      <c r="AD118" s="11">
        <f t="shared" si="51"/>
        <v>1.0319666705373371</v>
      </c>
      <c r="AE118" s="12">
        <f t="shared" si="52"/>
        <v>3.196667053733715</v>
      </c>
      <c r="AF118" s="25">
        <v>3798.3185979999998</v>
      </c>
      <c r="AG118" s="25">
        <v>0.55000000000000004</v>
      </c>
      <c r="AH118" s="12">
        <f t="shared" si="28"/>
        <v>6.8033559467648441</v>
      </c>
      <c r="AI118" s="12">
        <f t="shared" si="53"/>
        <v>5.9303794455867198E-2</v>
      </c>
      <c r="AJ118" s="12">
        <f t="shared" si="54"/>
        <v>1.053238687560492</v>
      </c>
      <c r="AK118" s="12">
        <f t="shared" si="55"/>
        <v>5.3238687560491993</v>
      </c>
    </row>
    <row r="119" spans="1:37" x14ac:dyDescent="0.3">
      <c r="A119">
        <f t="shared" si="34"/>
        <v>117</v>
      </c>
      <c r="B119" s="7">
        <v>44589</v>
      </c>
      <c r="C119" s="40">
        <v>6.5</v>
      </c>
      <c r="D119" s="25">
        <v>3892.9030210000001</v>
      </c>
      <c r="E119" s="25">
        <v>0</v>
      </c>
      <c r="F119" s="26">
        <f t="shared" si="29"/>
        <v>110.0696300934126</v>
      </c>
      <c r="G119" s="26">
        <f t="shared" si="30"/>
        <v>3892.9030210000001</v>
      </c>
      <c r="H119" s="10">
        <f t="shared" si="35"/>
        <v>0.18412736638671046</v>
      </c>
      <c r="I119" s="9">
        <f t="shared" si="36"/>
        <v>1.0425274529004509</v>
      </c>
      <c r="J119" s="10">
        <f t="shared" si="37"/>
        <v>4.2527452900450902</v>
      </c>
      <c r="K119" s="31">
        <f t="shared" si="38"/>
        <v>4002.9726510934129</v>
      </c>
      <c r="L119" s="33">
        <f t="shared" si="39"/>
        <v>0.1800139557666558</v>
      </c>
      <c r="M119" s="32">
        <f t="shared" si="40"/>
        <v>1.042242638445358</v>
      </c>
      <c r="N119" s="33">
        <f t="shared" si="41"/>
        <v>4.2242638445358027</v>
      </c>
      <c r="O119" s="40">
        <f t="shared" si="42"/>
        <v>2.3199999999999998</v>
      </c>
      <c r="P119" s="25">
        <v>3975.7051999999999</v>
      </c>
      <c r="Q119" s="25">
        <v>0</v>
      </c>
      <c r="R119" s="26">
        <f t="shared" si="31"/>
        <v>106.66006299999999</v>
      </c>
      <c r="S119" s="26">
        <f t="shared" si="32"/>
        <v>3975.7051999999999</v>
      </c>
      <c r="T119" s="10">
        <f t="shared" si="43"/>
        <v>3.520380582824334E-2</v>
      </c>
      <c r="U119" s="9">
        <f t="shared" si="44"/>
        <v>1.0646949680283164</v>
      </c>
      <c r="V119" s="10">
        <f t="shared" si="45"/>
        <v>6.4694968028316424</v>
      </c>
      <c r="W119" s="31">
        <f t="shared" si="46"/>
        <v>4082.3652629999997</v>
      </c>
      <c r="X119" s="33">
        <f t="shared" si="47"/>
        <v>3.4283719749605979E-2</v>
      </c>
      <c r="Y119" s="32">
        <f t="shared" si="48"/>
        <v>1.0629138676839558</v>
      </c>
      <c r="Z119" s="33">
        <f t="shared" si="49"/>
        <v>6.2913867683955793</v>
      </c>
      <c r="AA119" s="8">
        <v>9.15</v>
      </c>
      <c r="AB119" s="11">
        <f t="shared" si="33"/>
        <v>1.0323252712078763</v>
      </c>
      <c r="AC119" s="12">
        <f t="shared" si="50"/>
        <v>3.4749249251664338E-2</v>
      </c>
      <c r="AD119" s="11">
        <f t="shared" si="51"/>
        <v>1.0323252712078763</v>
      </c>
      <c r="AE119" s="12">
        <f t="shared" si="52"/>
        <v>3.2325271207876316</v>
      </c>
      <c r="AF119" s="25">
        <v>3799.3107989999999</v>
      </c>
      <c r="AG119" s="25">
        <v>0.55000000000000004</v>
      </c>
      <c r="AH119" s="12">
        <f t="shared" si="28"/>
        <v>6.8033559467648441</v>
      </c>
      <c r="AI119" s="12">
        <f t="shared" si="53"/>
        <v>2.6122110992021774E-2</v>
      </c>
      <c r="AJ119" s="12">
        <f t="shared" si="54"/>
        <v>1.0535138157394675</v>
      </c>
      <c r="AK119" s="12">
        <f t="shared" si="55"/>
        <v>5.3513815739467452</v>
      </c>
    </row>
    <row r="120" spans="1:37" x14ac:dyDescent="0.3">
      <c r="A120">
        <f t="shared" si="34"/>
        <v>118</v>
      </c>
      <c r="B120" s="7">
        <v>44592</v>
      </c>
      <c r="C120" s="40">
        <v>6.8</v>
      </c>
      <c r="D120" s="25">
        <v>3889.1809520000002</v>
      </c>
      <c r="E120" s="25">
        <v>0</v>
      </c>
      <c r="F120" s="26">
        <f t="shared" si="29"/>
        <v>110.10787846352414</v>
      </c>
      <c r="G120" s="26">
        <f t="shared" si="30"/>
        <v>3889.1809520000002</v>
      </c>
      <c r="H120" s="10">
        <f t="shared" si="35"/>
        <v>-9.561165484784917E-2</v>
      </c>
      <c r="I120" s="9">
        <f t="shared" si="36"/>
        <v>1.0415306751504896</v>
      </c>
      <c r="J120" s="10">
        <f t="shared" si="37"/>
        <v>4.1530675150489582</v>
      </c>
      <c r="K120" s="31">
        <f t="shared" si="38"/>
        <v>3999.2888304635244</v>
      </c>
      <c r="L120" s="33">
        <f t="shared" si="39"/>
        <v>-9.2027124614058042E-2</v>
      </c>
      <c r="M120" s="32">
        <f t="shared" si="40"/>
        <v>1.0412834925136951</v>
      </c>
      <c r="N120" s="33">
        <f t="shared" si="41"/>
        <v>4.1283492513695119</v>
      </c>
      <c r="O120" s="40">
        <f t="shared" si="42"/>
        <v>2.3199999999999998</v>
      </c>
      <c r="P120" s="25">
        <v>3977.1085680000001</v>
      </c>
      <c r="Q120" s="25">
        <v>0</v>
      </c>
      <c r="R120" s="26">
        <f t="shared" si="31"/>
        <v>106.66006299999999</v>
      </c>
      <c r="S120" s="26">
        <f t="shared" si="32"/>
        <v>3977.1085680000001</v>
      </c>
      <c r="T120" s="10">
        <f t="shared" si="43"/>
        <v>3.5298593064703176E-2</v>
      </c>
      <c r="U120" s="9">
        <f t="shared" si="44"/>
        <v>1.0650707903724612</v>
      </c>
      <c r="V120" s="10">
        <f t="shared" si="45"/>
        <v>6.5070790372461218</v>
      </c>
      <c r="W120" s="31">
        <f t="shared" si="46"/>
        <v>4083.7686309999999</v>
      </c>
      <c r="X120" s="33">
        <f t="shared" si="47"/>
        <v>3.4376345809117304E-2</v>
      </c>
      <c r="Y120" s="32">
        <f t="shared" si="48"/>
        <v>1.063279258630764</v>
      </c>
      <c r="Z120" s="33">
        <f t="shared" si="49"/>
        <v>6.3279258630764001</v>
      </c>
      <c r="AA120" s="8">
        <v>9.15</v>
      </c>
      <c r="AB120" s="11">
        <f t="shared" si="33"/>
        <v>1.0326839964894563</v>
      </c>
      <c r="AC120" s="12">
        <f t="shared" si="50"/>
        <v>3.4749249251664338E-2</v>
      </c>
      <c r="AD120" s="11">
        <f t="shared" si="51"/>
        <v>1.0326839964894563</v>
      </c>
      <c r="AE120" s="12">
        <f t="shared" si="52"/>
        <v>3.2683996489456302</v>
      </c>
      <c r="AF120" s="25">
        <v>3800.3032600000001</v>
      </c>
      <c r="AG120" s="25">
        <v>0.55000000000000004</v>
      </c>
      <c r="AH120" s="12">
        <f t="shared" si="28"/>
        <v>6.8033559467648441</v>
      </c>
      <c r="AI120" s="12">
        <f t="shared" si="53"/>
        <v>2.612213247363826E-2</v>
      </c>
      <c r="AJ120" s="12">
        <f t="shared" si="54"/>
        <v>1.0537890160140431</v>
      </c>
      <c r="AK120" s="12">
        <f t="shared" si="55"/>
        <v>5.3789016014043067</v>
      </c>
    </row>
    <row r="121" spans="1:37" x14ac:dyDescent="0.3">
      <c r="A121">
        <f t="shared" si="34"/>
        <v>119</v>
      </c>
      <c r="B121" s="7">
        <v>44593</v>
      </c>
      <c r="C121" s="40">
        <v>6.8895999999999997</v>
      </c>
      <c r="D121" s="25">
        <v>3889.5240589999999</v>
      </c>
      <c r="E121" s="25">
        <v>0</v>
      </c>
      <c r="F121" s="26">
        <f t="shared" si="29"/>
        <v>110.14614012465715</v>
      </c>
      <c r="G121" s="26">
        <f t="shared" si="30"/>
        <v>3889.5240589999999</v>
      </c>
      <c r="H121" s="10">
        <f t="shared" si="35"/>
        <v>8.8220888725398794E-3</v>
      </c>
      <c r="I121" s="9">
        <f t="shared" si="36"/>
        <v>1.0416225599122861</v>
      </c>
      <c r="J121" s="10">
        <f t="shared" si="37"/>
        <v>4.1622559912286139</v>
      </c>
      <c r="K121" s="31">
        <f t="shared" si="38"/>
        <v>3999.6701991246568</v>
      </c>
      <c r="L121" s="33">
        <f t="shared" si="39"/>
        <v>9.5359119408389148E-3</v>
      </c>
      <c r="M121" s="32">
        <f t="shared" si="40"/>
        <v>1.0413827883905957</v>
      </c>
      <c r="N121" s="33">
        <f t="shared" si="41"/>
        <v>4.1382788390595726</v>
      </c>
      <c r="O121" s="40">
        <f t="shared" si="42"/>
        <v>2.3199999999999998</v>
      </c>
      <c r="P121" s="25">
        <v>3978.508597</v>
      </c>
      <c r="Q121" s="25">
        <v>0</v>
      </c>
      <c r="R121" s="26">
        <f t="shared" si="31"/>
        <v>106.66006299999999</v>
      </c>
      <c r="S121" s="26">
        <f t="shared" si="32"/>
        <v>3978.508597</v>
      </c>
      <c r="T121" s="10">
        <f t="shared" si="43"/>
        <v>3.5202182089388856E-2</v>
      </c>
      <c r="U121" s="9">
        <f t="shared" si="44"/>
        <v>1.065445718531469</v>
      </c>
      <c r="V121" s="10">
        <f t="shared" si="45"/>
        <v>6.5445718531468966</v>
      </c>
      <c r="W121" s="31">
        <f t="shared" si="46"/>
        <v>4085.1686599999998</v>
      </c>
      <c r="X121" s="33">
        <f t="shared" si="47"/>
        <v>3.4282769826199377E-2</v>
      </c>
      <c r="Y121" s="32">
        <f t="shared" si="48"/>
        <v>1.0636437802116101</v>
      </c>
      <c r="Z121" s="33">
        <f t="shared" si="49"/>
        <v>6.3643780211610101</v>
      </c>
      <c r="AA121" s="8">
        <v>9.15</v>
      </c>
      <c r="AB121" s="11">
        <f t="shared" si="33"/>
        <v>1.0330428464253785</v>
      </c>
      <c r="AC121" s="12">
        <f t="shared" si="50"/>
        <v>3.4749249251664338E-2</v>
      </c>
      <c r="AD121" s="11">
        <f t="shared" si="51"/>
        <v>1.0330428464253785</v>
      </c>
      <c r="AE121" s="12">
        <f t="shared" si="52"/>
        <v>3.3042846425378469</v>
      </c>
      <c r="AF121" s="25">
        <v>3801.2959799999999</v>
      </c>
      <c r="AG121" s="25">
        <v>0.55000000000000004</v>
      </c>
      <c r="AH121" s="12">
        <f t="shared" si="28"/>
        <v>6.8033559467648441</v>
      </c>
      <c r="AI121" s="12">
        <f t="shared" si="53"/>
        <v>2.6122125843186517E-2</v>
      </c>
      <c r="AJ121" s="12">
        <f t="shared" si="54"/>
        <v>1.054064288106928</v>
      </c>
      <c r="AK121" s="12">
        <f t="shared" si="55"/>
        <v>5.4064288106927982</v>
      </c>
    </row>
    <row r="122" spans="1:37" x14ac:dyDescent="0.3">
      <c r="A122">
        <f t="shared" si="34"/>
        <v>120</v>
      </c>
      <c r="B122" s="7">
        <v>44594</v>
      </c>
      <c r="C122" s="40">
        <v>7.0787000000000004</v>
      </c>
      <c r="D122" s="25">
        <v>3888.0381790000001</v>
      </c>
      <c r="E122" s="25">
        <v>0</v>
      </c>
      <c r="F122" s="26">
        <f t="shared" si="29"/>
        <v>110.18441508143016</v>
      </c>
      <c r="G122" s="26">
        <f t="shared" si="30"/>
        <v>3888.0381790000001</v>
      </c>
      <c r="H122" s="10">
        <f t="shared" si="35"/>
        <v>-3.820210332833307E-2</v>
      </c>
      <c r="I122" s="9">
        <f t="shared" si="36"/>
        <v>1.0412246381856571</v>
      </c>
      <c r="J122" s="10">
        <f t="shared" si="37"/>
        <v>4.1224638185657136</v>
      </c>
      <c r="K122" s="31">
        <f t="shared" si="38"/>
        <v>3998.2225940814301</v>
      </c>
      <c r="L122" s="33">
        <f t="shared" si="39"/>
        <v>-3.619311021052507E-2</v>
      </c>
      <c r="M122" s="32">
        <f t="shared" si="40"/>
        <v>1.0410058795702801</v>
      </c>
      <c r="N122" s="33">
        <f t="shared" si="41"/>
        <v>4.1005879570280124</v>
      </c>
      <c r="O122" s="40">
        <f t="shared" si="42"/>
        <v>2.3199999999999998</v>
      </c>
      <c r="P122" s="25">
        <v>3979.9090849999998</v>
      </c>
      <c r="Q122" s="25">
        <v>0</v>
      </c>
      <c r="R122" s="26">
        <f t="shared" si="31"/>
        <v>106.66006299999999</v>
      </c>
      <c r="S122" s="26">
        <f t="shared" si="32"/>
        <v>3979.9090849999998</v>
      </c>
      <c r="T122" s="10">
        <f t="shared" si="43"/>
        <v>3.5201331500345212E-2</v>
      </c>
      <c r="U122" s="9">
        <f t="shared" si="44"/>
        <v>1.0658207696108055</v>
      </c>
      <c r="V122" s="10">
        <f t="shared" si="45"/>
        <v>6.5820769610805518</v>
      </c>
      <c r="W122" s="31">
        <f t="shared" si="46"/>
        <v>4086.5691479999996</v>
      </c>
      <c r="X122" s="33">
        <f t="shared" si="47"/>
        <v>3.4282256537232492E-2</v>
      </c>
      <c r="Y122" s="32">
        <f t="shared" si="48"/>
        <v>1.0640084213009846</v>
      </c>
      <c r="Z122" s="33">
        <f t="shared" si="49"/>
        <v>6.4008421300984608</v>
      </c>
      <c r="AA122" s="8">
        <v>9.15</v>
      </c>
      <c r="AB122" s="11">
        <f t="shared" si="33"/>
        <v>1.0334018210589593</v>
      </c>
      <c r="AC122" s="12">
        <f t="shared" si="50"/>
        <v>3.4749249251664338E-2</v>
      </c>
      <c r="AD122" s="11">
        <f t="shared" si="51"/>
        <v>1.0334018210589593</v>
      </c>
      <c r="AE122" s="12">
        <f t="shared" si="52"/>
        <v>3.340182105895928</v>
      </c>
      <c r="AF122" s="25">
        <v>3802.288959</v>
      </c>
      <c r="AG122" s="25">
        <v>0.55000000000000004</v>
      </c>
      <c r="AH122" s="12">
        <f t="shared" si="28"/>
        <v>6.8033559467648441</v>
      </c>
      <c r="AI122" s="12">
        <f t="shared" si="53"/>
        <v>2.6122117436377934E-2</v>
      </c>
      <c r="AJ122" s="12">
        <f t="shared" si="54"/>
        <v>1.0543396320181222</v>
      </c>
      <c r="AK122" s="12">
        <f t="shared" si="55"/>
        <v>5.4339632018122197</v>
      </c>
    </row>
    <row r="123" spans="1:37" x14ac:dyDescent="0.3">
      <c r="A123">
        <f t="shared" si="34"/>
        <v>121</v>
      </c>
      <c r="B123" s="7">
        <v>44595</v>
      </c>
      <c r="C123" s="40">
        <v>6.9329999999999998</v>
      </c>
      <c r="D123" s="25">
        <v>3892.8114599999999</v>
      </c>
      <c r="E123" s="25">
        <v>0</v>
      </c>
      <c r="F123" s="26">
        <f t="shared" si="29"/>
        <v>110.22270333846329</v>
      </c>
      <c r="G123" s="26">
        <f t="shared" si="30"/>
        <v>3892.8114599999999</v>
      </c>
      <c r="H123" s="10">
        <f t="shared" si="35"/>
        <v>0.12276836749651743</v>
      </c>
      <c r="I123" s="9">
        <f t="shared" si="36"/>
        <v>1.0425029326759292</v>
      </c>
      <c r="J123" s="10">
        <f t="shared" si="37"/>
        <v>4.2502932675929195</v>
      </c>
      <c r="K123" s="31">
        <f t="shared" si="38"/>
        <v>4003.0341633384633</v>
      </c>
      <c r="L123" s="33">
        <f t="shared" si="39"/>
        <v>0.12034270588525686</v>
      </c>
      <c r="M123" s="32">
        <f t="shared" si="40"/>
        <v>1.0422586542141796</v>
      </c>
      <c r="N123" s="33">
        <f t="shared" si="41"/>
        <v>4.2258654214179625</v>
      </c>
      <c r="O123" s="40">
        <f t="shared" si="42"/>
        <v>2.3199999999999998</v>
      </c>
      <c r="P123" s="25">
        <v>3981.3100340000001</v>
      </c>
      <c r="Q123" s="25">
        <v>0</v>
      </c>
      <c r="R123" s="26">
        <f t="shared" si="31"/>
        <v>106.66006299999999</v>
      </c>
      <c r="S123" s="26">
        <f t="shared" si="32"/>
        <v>3981.3100340000001</v>
      </c>
      <c r="T123" s="10">
        <f t="shared" si="43"/>
        <v>3.5200527702516915E-2</v>
      </c>
      <c r="U123" s="9">
        <f t="shared" si="44"/>
        <v>1.0661959441460716</v>
      </c>
      <c r="V123" s="10">
        <f t="shared" si="45"/>
        <v>6.619594414607155</v>
      </c>
      <c r="W123" s="31">
        <f t="shared" si="46"/>
        <v>4087.9700969999999</v>
      </c>
      <c r="X123" s="33">
        <f t="shared" si="47"/>
        <v>3.4281788690293524E-2</v>
      </c>
      <c r="Y123" s="32">
        <f t="shared" si="48"/>
        <v>1.0643731824196219</v>
      </c>
      <c r="Z123" s="33">
        <f t="shared" si="49"/>
        <v>6.4373182419621866</v>
      </c>
      <c r="AA123" s="8">
        <v>9.15</v>
      </c>
      <c r="AB123" s="11">
        <f t="shared" si="33"/>
        <v>1.0337609204335303</v>
      </c>
      <c r="AC123" s="12">
        <f t="shared" si="50"/>
        <v>3.4749249251664338E-2</v>
      </c>
      <c r="AD123" s="11">
        <f t="shared" si="51"/>
        <v>1.0337609204335303</v>
      </c>
      <c r="AE123" s="12">
        <f t="shared" si="52"/>
        <v>3.3760920433530295</v>
      </c>
      <c r="AF123" s="25">
        <v>3803.2821979999999</v>
      </c>
      <c r="AG123" s="25">
        <v>0.55000000000000004</v>
      </c>
      <c r="AH123" s="12">
        <f t="shared" si="28"/>
        <v>6.8033559467648441</v>
      </c>
      <c r="AI123" s="12">
        <f t="shared" si="53"/>
        <v>2.6122133554551397E-2</v>
      </c>
      <c r="AJ123" s="12">
        <f t="shared" si="54"/>
        <v>1.0546150480249166</v>
      </c>
      <c r="AK123" s="12">
        <f t="shared" si="55"/>
        <v>5.4615048024916568</v>
      </c>
    </row>
    <row r="124" spans="1:37" x14ac:dyDescent="0.3">
      <c r="A124">
        <f t="shared" si="34"/>
        <v>122</v>
      </c>
      <c r="B124" s="7">
        <v>44596</v>
      </c>
      <c r="C124" s="40">
        <v>6.8304999999999998</v>
      </c>
      <c r="D124" s="25">
        <v>3896.7538330000002</v>
      </c>
      <c r="E124" s="25">
        <v>0</v>
      </c>
      <c r="F124" s="26">
        <f t="shared" si="29"/>
        <v>110.2610049003783</v>
      </c>
      <c r="G124" s="26">
        <f t="shared" si="30"/>
        <v>3896.7538330000002</v>
      </c>
      <c r="H124" s="10">
        <f t="shared" si="35"/>
        <v>0.10127315541761384</v>
      </c>
      <c r="I124" s="9">
        <f t="shared" si="36"/>
        <v>1.0435587082911713</v>
      </c>
      <c r="J124" s="10">
        <f t="shared" si="37"/>
        <v>4.3558708291171255</v>
      </c>
      <c r="K124" s="31">
        <f t="shared" si="38"/>
        <v>4007.0148379003786</v>
      </c>
      <c r="L124" s="33">
        <f t="shared" si="39"/>
        <v>9.9441433659808176E-2</v>
      </c>
      <c r="M124" s="32">
        <f t="shared" si="40"/>
        <v>1.0432950911623737</v>
      </c>
      <c r="N124" s="33">
        <f t="shared" si="41"/>
        <v>4.3295091162373733</v>
      </c>
      <c r="O124" s="40">
        <f t="shared" si="42"/>
        <v>2.3199999999999998</v>
      </c>
      <c r="P124" s="25">
        <v>3982.7152470000001</v>
      </c>
      <c r="Q124" s="25">
        <v>0</v>
      </c>
      <c r="R124" s="26">
        <f t="shared" si="31"/>
        <v>106.66006299999999</v>
      </c>
      <c r="S124" s="26">
        <f t="shared" si="32"/>
        <v>3982.7152470000001</v>
      </c>
      <c r="T124" s="10">
        <f t="shared" si="43"/>
        <v>3.5295241716903902E-2</v>
      </c>
      <c r="U124" s="9">
        <f t="shared" si="44"/>
        <v>1.0665722605817338</v>
      </c>
      <c r="V124" s="10">
        <f t="shared" si="45"/>
        <v>6.6572260581733822</v>
      </c>
      <c r="W124" s="31">
        <f t="shared" si="46"/>
        <v>4089.3753099999999</v>
      </c>
      <c r="X124" s="33">
        <f t="shared" si="47"/>
        <v>3.4374346354226759E-2</v>
      </c>
      <c r="Y124" s="32">
        <f t="shared" si="48"/>
        <v>1.0647390537438484</v>
      </c>
      <c r="Z124" s="33">
        <f t="shared" si="49"/>
        <v>6.4739053743848363</v>
      </c>
      <c r="AA124" s="8">
        <v>10.65</v>
      </c>
      <c r="AB124" s="11">
        <f t="shared" si="33"/>
        <v>1.034120144592438</v>
      </c>
      <c r="AC124" s="12">
        <f t="shared" si="50"/>
        <v>3.4749249251664338E-2</v>
      </c>
      <c r="AD124" s="11">
        <f t="shared" si="51"/>
        <v>1.034120144592438</v>
      </c>
      <c r="AE124" s="12">
        <f t="shared" si="52"/>
        <v>3.4120144592437951</v>
      </c>
      <c r="AF124" s="25">
        <v>3804.2756960000002</v>
      </c>
      <c r="AG124" s="25">
        <v>0.55000000000000004</v>
      </c>
      <c r="AH124" s="12">
        <f t="shared" si="28"/>
        <v>6.8033559467648441</v>
      </c>
      <c r="AI124" s="12">
        <f t="shared" si="53"/>
        <v>2.6122121585481217E-2</v>
      </c>
      <c r="AJ124" s="12">
        <f t="shared" si="54"/>
        <v>1.0548905358500205</v>
      </c>
      <c r="AK124" s="12">
        <f t="shared" si="55"/>
        <v>5.4890535850020461</v>
      </c>
    </row>
    <row r="125" spans="1:37" x14ac:dyDescent="0.3">
      <c r="A125">
        <f t="shared" si="34"/>
        <v>123</v>
      </c>
      <c r="B125" s="7">
        <v>44599</v>
      </c>
      <c r="C125" s="40">
        <v>6.8522999999999996</v>
      </c>
      <c r="D125" s="25">
        <v>3898.3920079999998</v>
      </c>
      <c r="E125" s="25">
        <v>0</v>
      </c>
      <c r="F125" s="26">
        <f t="shared" si="29"/>
        <v>110.29931977179852</v>
      </c>
      <c r="G125" s="26">
        <f t="shared" si="30"/>
        <v>3898.3920079999998</v>
      </c>
      <c r="H125" s="10">
        <f t="shared" si="35"/>
        <v>4.2039478761179971E-2</v>
      </c>
      <c r="I125" s="9">
        <f t="shared" si="36"/>
        <v>1.0439974149327038</v>
      </c>
      <c r="J125" s="10">
        <f t="shared" si="37"/>
        <v>4.3997414932703816</v>
      </c>
      <c r="K125" s="31">
        <f t="shared" si="38"/>
        <v>4008.6913277717981</v>
      </c>
      <c r="L125" s="33">
        <f t="shared" si="39"/>
        <v>4.1838873556510059E-2</v>
      </c>
      <c r="M125" s="32">
        <f t="shared" si="40"/>
        <v>1.0437315940763865</v>
      </c>
      <c r="N125" s="33">
        <f t="shared" si="41"/>
        <v>4.3731594076386493</v>
      </c>
      <c r="O125" s="40">
        <f t="shared" si="42"/>
        <v>2.3199999999999998</v>
      </c>
      <c r="P125" s="25">
        <v>3984.1171180000001</v>
      </c>
      <c r="Q125" s="25">
        <v>0</v>
      </c>
      <c r="R125" s="26">
        <f t="shared" si="31"/>
        <v>106.66006299999999</v>
      </c>
      <c r="S125" s="26">
        <f t="shared" si="32"/>
        <v>3984.1171180000001</v>
      </c>
      <c r="T125" s="10">
        <f t="shared" si="43"/>
        <v>3.5198875969255639E-2</v>
      </c>
      <c r="U125" s="9">
        <f t="shared" si="44"/>
        <v>1.0669476820288584</v>
      </c>
      <c r="V125" s="10">
        <f t="shared" si="45"/>
        <v>6.6947682028858368</v>
      </c>
      <c r="W125" s="31">
        <f t="shared" si="46"/>
        <v>4090.7771809999999</v>
      </c>
      <c r="X125" s="33">
        <f t="shared" si="47"/>
        <v>3.4280810483977575E-2</v>
      </c>
      <c r="Y125" s="32">
        <f t="shared" si="48"/>
        <v>1.0651040549210111</v>
      </c>
      <c r="Z125" s="33">
        <f t="shared" si="49"/>
        <v>6.5104054921011123</v>
      </c>
      <c r="AA125" s="8">
        <v>10.65</v>
      </c>
      <c r="AB125" s="11">
        <f t="shared" si="33"/>
        <v>1.034535525229537</v>
      </c>
      <c r="AC125" s="12">
        <f t="shared" si="50"/>
        <v>4.0167541389757311E-2</v>
      </c>
      <c r="AD125" s="11">
        <f t="shared" si="51"/>
        <v>1.034535525229537</v>
      </c>
      <c r="AE125" s="12">
        <f t="shared" si="52"/>
        <v>3.4535525229536956</v>
      </c>
      <c r="AF125" s="25">
        <v>3805.2694540000002</v>
      </c>
      <c r="AG125" s="25">
        <v>0.55000000000000004</v>
      </c>
      <c r="AH125" s="12">
        <f t="shared" si="28"/>
        <v>6.8033559467648441</v>
      </c>
      <c r="AI125" s="12">
        <f t="shared" si="53"/>
        <v>2.612213413042408E-2</v>
      </c>
      <c r="AJ125" s="12">
        <f t="shared" si="54"/>
        <v>1.0551660957707243</v>
      </c>
      <c r="AK125" s="12">
        <f t="shared" si="55"/>
        <v>5.5166095770724288</v>
      </c>
    </row>
    <row r="126" spans="1:37" x14ac:dyDescent="0.3">
      <c r="A126">
        <f t="shared" si="34"/>
        <v>124</v>
      </c>
      <c r="B126" s="7">
        <v>44600</v>
      </c>
      <c r="C126" s="40">
        <v>6.8761000000000001</v>
      </c>
      <c r="D126" s="25">
        <v>3900.0041270000002</v>
      </c>
      <c r="E126" s="25">
        <v>0</v>
      </c>
      <c r="F126" s="26">
        <f t="shared" si="29"/>
        <v>110.34362429672048</v>
      </c>
      <c r="G126" s="26">
        <f t="shared" si="30"/>
        <v>3900.0041270000002</v>
      </c>
      <c r="H126" s="10">
        <f t="shared" si="35"/>
        <v>4.1353434869861871E-2</v>
      </c>
      <c r="I126" s="9">
        <f t="shared" si="36"/>
        <v>1.044429143723731</v>
      </c>
      <c r="J126" s="10">
        <f t="shared" si="37"/>
        <v>4.4429143723730968</v>
      </c>
      <c r="K126" s="31">
        <f t="shared" si="38"/>
        <v>4010.3477512967206</v>
      </c>
      <c r="L126" s="33">
        <f t="shared" si="39"/>
        <v>4.1320804958133728E-2</v>
      </c>
      <c r="M126" s="32">
        <f t="shared" si="40"/>
        <v>1.0441628723726613</v>
      </c>
      <c r="N126" s="33">
        <f t="shared" si="41"/>
        <v>4.4162872372661255</v>
      </c>
      <c r="O126" s="40">
        <f t="shared" si="42"/>
        <v>2.3199999999999998</v>
      </c>
      <c r="P126" s="25">
        <v>3985.5194489999999</v>
      </c>
      <c r="Q126" s="25">
        <v>0</v>
      </c>
      <c r="R126" s="26">
        <f t="shared" si="31"/>
        <v>106.66006299999999</v>
      </c>
      <c r="S126" s="26">
        <f t="shared" si="32"/>
        <v>3985.5194489999999</v>
      </c>
      <c r="T126" s="10">
        <f t="shared" si="43"/>
        <v>3.5198036565353696E-2</v>
      </c>
      <c r="U126" s="9">
        <f t="shared" si="44"/>
        <v>1.0673232266641122</v>
      </c>
      <c r="V126" s="10">
        <f t="shared" si="45"/>
        <v>6.7323226664112168</v>
      </c>
      <c r="W126" s="31">
        <f t="shared" si="46"/>
        <v>4092.1795119999997</v>
      </c>
      <c r="X126" s="33">
        <f t="shared" si="47"/>
        <v>3.4280307578549163E-2</v>
      </c>
      <c r="Y126" s="32">
        <f t="shared" si="48"/>
        <v>1.0654691758670696</v>
      </c>
      <c r="Z126" s="33">
        <f t="shared" si="49"/>
        <v>6.5469175867069573</v>
      </c>
      <c r="AA126" s="8">
        <v>10.65</v>
      </c>
      <c r="AB126" s="11">
        <f t="shared" si="33"/>
        <v>1.0349510727148252</v>
      </c>
      <c r="AC126" s="12">
        <f t="shared" si="50"/>
        <v>4.0167541389757311E-2</v>
      </c>
      <c r="AD126" s="11">
        <f t="shared" si="51"/>
        <v>1.0349510727148252</v>
      </c>
      <c r="AE126" s="12">
        <f t="shared" si="52"/>
        <v>3.4951072714825226</v>
      </c>
      <c r="AF126" s="25">
        <v>3806.2634710000002</v>
      </c>
      <c r="AG126" s="25">
        <v>0.55000000000000004</v>
      </c>
      <c r="AH126" s="12">
        <f t="shared" si="28"/>
        <v>6.8033559467648441</v>
      </c>
      <c r="AI126" s="12">
        <f t="shared" si="53"/>
        <v>2.6122118604643418E-2</v>
      </c>
      <c r="AJ126" s="12">
        <f t="shared" si="54"/>
        <v>1.0554417275097374</v>
      </c>
      <c r="AK126" s="12">
        <f t="shared" si="55"/>
        <v>5.5441727509737415</v>
      </c>
    </row>
    <row r="127" spans="1:37" x14ac:dyDescent="0.3">
      <c r="A127">
        <f t="shared" si="34"/>
        <v>125</v>
      </c>
      <c r="B127" s="7">
        <v>44601</v>
      </c>
      <c r="C127" s="40">
        <v>7.1543000000000001</v>
      </c>
      <c r="D127" s="25">
        <v>3896.7352759999999</v>
      </c>
      <c r="E127" s="25">
        <v>0</v>
      </c>
      <c r="F127" s="26">
        <f t="shared" si="29"/>
        <v>110.38794661768083</v>
      </c>
      <c r="G127" s="26">
        <f t="shared" si="30"/>
        <v>3896.7352759999999</v>
      </c>
      <c r="H127" s="10">
        <f t="shared" si="35"/>
        <v>-8.3816603612540952E-2</v>
      </c>
      <c r="I127" s="9">
        <f t="shared" si="36"/>
        <v>1.0435537386883222</v>
      </c>
      <c r="J127" s="10">
        <f t="shared" si="37"/>
        <v>4.3553738688322241</v>
      </c>
      <c r="K127" s="31">
        <f t="shared" si="38"/>
        <v>4007.1232226176808</v>
      </c>
      <c r="L127" s="33">
        <f t="shared" si="39"/>
        <v>-8.0405213687451127E-2</v>
      </c>
      <c r="M127" s="32">
        <f t="shared" si="40"/>
        <v>1.0433233109838851</v>
      </c>
      <c r="N127" s="33">
        <f t="shared" si="41"/>
        <v>4.3323310983885088</v>
      </c>
      <c r="O127" s="40">
        <f t="shared" si="42"/>
        <v>2.3199999999999998</v>
      </c>
      <c r="P127" s="25">
        <v>3986.6021879999998</v>
      </c>
      <c r="Q127" s="25">
        <v>0</v>
      </c>
      <c r="R127" s="26">
        <f t="shared" si="31"/>
        <v>106.66006299999999</v>
      </c>
      <c r="S127" s="26">
        <f t="shared" si="32"/>
        <v>3986.6021879999998</v>
      </c>
      <c r="T127" s="10">
        <f t="shared" si="43"/>
        <v>2.7166822640189991E-2</v>
      </c>
      <c r="U127" s="9">
        <f t="shared" si="44"/>
        <v>1.0676131844720975</v>
      </c>
      <c r="V127" s="10">
        <f t="shared" si="45"/>
        <v>6.7613184472097521</v>
      </c>
      <c r="W127" s="31">
        <f t="shared" si="46"/>
        <v>4093.2622509999997</v>
      </c>
      <c r="X127" s="33">
        <f t="shared" si="47"/>
        <v>2.6458736642043235E-2</v>
      </c>
      <c r="Y127" s="32">
        <f t="shared" si="48"/>
        <v>1.0657510855503143</v>
      </c>
      <c r="Z127" s="33">
        <f t="shared" si="49"/>
        <v>6.5751085550314281</v>
      </c>
      <c r="AA127" s="8">
        <v>10.65</v>
      </c>
      <c r="AB127" s="11">
        <f t="shared" si="33"/>
        <v>1.0353667871153216</v>
      </c>
      <c r="AC127" s="12">
        <f t="shared" si="50"/>
        <v>4.0167541389757311E-2</v>
      </c>
      <c r="AD127" s="11">
        <f t="shared" si="51"/>
        <v>1.0353667871153216</v>
      </c>
      <c r="AE127" s="12">
        <f t="shared" si="52"/>
        <v>3.5366787115321596</v>
      </c>
      <c r="AF127" s="25">
        <v>3806.9521180000002</v>
      </c>
      <c r="AG127" s="25">
        <v>0.54</v>
      </c>
      <c r="AH127" s="12">
        <f t="shared" si="28"/>
        <v>6.6759626640876535</v>
      </c>
      <c r="AI127" s="12">
        <f t="shared" si="53"/>
        <v>1.8092467987229632E-2</v>
      </c>
      <c r="AJ127" s="12">
        <f t="shared" si="54"/>
        <v>1.0556326829664109</v>
      </c>
      <c r="AK127" s="12">
        <f t="shared" si="55"/>
        <v>5.5632682966410885</v>
      </c>
    </row>
    <row r="128" spans="1:37" x14ac:dyDescent="0.3">
      <c r="A128">
        <f t="shared" si="34"/>
        <v>126</v>
      </c>
      <c r="B128" s="7">
        <v>44602</v>
      </c>
      <c r="C128" s="40">
        <v>7.08</v>
      </c>
      <c r="D128" s="25">
        <v>3900.1299680000002</v>
      </c>
      <c r="E128" s="25">
        <v>0</v>
      </c>
      <c r="F128" s="26">
        <f t="shared" si="29"/>
        <v>110.43228674182778</v>
      </c>
      <c r="G128" s="26">
        <f t="shared" si="30"/>
        <v>3900.1299680000002</v>
      </c>
      <c r="H128" s="10">
        <f t="shared" si="35"/>
        <v>8.7116310438339895E-2</v>
      </c>
      <c r="I128" s="9">
        <f t="shared" si="36"/>
        <v>1.0444628442029089</v>
      </c>
      <c r="J128" s="10">
        <f t="shared" si="37"/>
        <v>4.4462844202908913</v>
      </c>
      <c r="K128" s="31">
        <f t="shared" si="38"/>
        <v>4010.5622547418279</v>
      </c>
      <c r="L128" s="33">
        <f t="shared" si="39"/>
        <v>8.5822969075066702E-2</v>
      </c>
      <c r="M128" s="32">
        <f t="shared" si="40"/>
        <v>1.0442187220264239</v>
      </c>
      <c r="N128" s="33">
        <f t="shared" si="41"/>
        <v>4.4218722026423851</v>
      </c>
      <c r="O128" s="40">
        <f t="shared" si="42"/>
        <v>2.3199999999999998</v>
      </c>
      <c r="P128" s="25">
        <v>3987.9903039999999</v>
      </c>
      <c r="Q128" s="25">
        <v>0</v>
      </c>
      <c r="R128" s="26">
        <f t="shared" si="31"/>
        <v>106.66006299999999</v>
      </c>
      <c r="S128" s="26">
        <f t="shared" si="32"/>
        <v>3987.9903039999999</v>
      </c>
      <c r="T128" s="10">
        <f t="shared" si="43"/>
        <v>3.4819526367058096E-2</v>
      </c>
      <c r="U128" s="9">
        <f t="shared" si="44"/>
        <v>1.0679849223263629</v>
      </c>
      <c r="V128" s="10">
        <f t="shared" si="45"/>
        <v>6.7984922326362884</v>
      </c>
      <c r="W128" s="31">
        <f t="shared" si="46"/>
        <v>4094.6503669999997</v>
      </c>
      <c r="X128" s="33">
        <f t="shared" si="47"/>
        <v>3.3912217563414337E-2</v>
      </c>
      <c r="Y128" s="32">
        <f t="shared" si="48"/>
        <v>1.0661125053771305</v>
      </c>
      <c r="Z128" s="33">
        <f t="shared" si="49"/>
        <v>6.6112505377130537</v>
      </c>
      <c r="AA128" s="8">
        <v>10.65</v>
      </c>
      <c r="AB128" s="11">
        <f t="shared" si="33"/>
        <v>1.035782668498072</v>
      </c>
      <c r="AC128" s="12">
        <f t="shared" si="50"/>
        <v>4.0167541389757311E-2</v>
      </c>
      <c r="AD128" s="11">
        <f t="shared" si="51"/>
        <v>1.035782668498072</v>
      </c>
      <c r="AE128" s="12">
        <f t="shared" si="52"/>
        <v>3.578266849807199</v>
      </c>
      <c r="AF128" s="25">
        <v>3807.9285930000001</v>
      </c>
      <c r="AG128" s="25">
        <v>0.54</v>
      </c>
      <c r="AH128" s="12">
        <f t="shared" si="28"/>
        <v>6.6759626640876535</v>
      </c>
      <c r="AI128" s="12">
        <f t="shared" si="53"/>
        <v>2.5649784124759378E-2</v>
      </c>
      <c r="AJ128" s="12">
        <f t="shared" si="54"/>
        <v>1.0559034504707421</v>
      </c>
      <c r="AK128" s="12">
        <f t="shared" si="55"/>
        <v>5.5903450470742078</v>
      </c>
    </row>
    <row r="129" spans="1:37" x14ac:dyDescent="0.3">
      <c r="A129">
        <f t="shared" si="34"/>
        <v>127</v>
      </c>
      <c r="B129" s="7">
        <v>44603</v>
      </c>
      <c r="C129" s="40">
        <v>7.0351999999999997</v>
      </c>
      <c r="D129" s="25">
        <v>3902.9814700000002</v>
      </c>
      <c r="E129" s="25">
        <v>0</v>
      </c>
      <c r="F129" s="26">
        <f t="shared" si="29"/>
        <v>110.47664467631246</v>
      </c>
      <c r="G129" s="26">
        <f t="shared" si="30"/>
        <v>3902.9814700000002</v>
      </c>
      <c r="H129" s="10">
        <f t="shared" si="35"/>
        <v>7.3112999397362266E-2</v>
      </c>
      <c r="I129" s="9">
        <f t="shared" si="36"/>
        <v>1.0452264823158968</v>
      </c>
      <c r="J129" s="10">
        <f t="shared" si="37"/>
        <v>4.5226482315896765</v>
      </c>
      <c r="K129" s="31">
        <f t="shared" si="38"/>
        <v>4013.4581146763126</v>
      </c>
      <c r="L129" s="33">
        <f t="shared" si="39"/>
        <v>7.2205834258287638E-2</v>
      </c>
      <c r="M129" s="32">
        <f t="shared" si="40"/>
        <v>1.0449727088661442</v>
      </c>
      <c r="N129" s="33">
        <f t="shared" si="41"/>
        <v>4.497270886614424</v>
      </c>
      <c r="O129" s="40">
        <f t="shared" si="42"/>
        <v>2.3199999999999998</v>
      </c>
      <c r="P129" s="25">
        <v>3989.3750599999998</v>
      </c>
      <c r="Q129" s="25">
        <v>0</v>
      </c>
      <c r="R129" s="26">
        <f t="shared" si="31"/>
        <v>106.66006299999999</v>
      </c>
      <c r="S129" s="26">
        <f t="shared" si="32"/>
        <v>3989.3750599999998</v>
      </c>
      <c r="T129" s="10">
        <f t="shared" si="43"/>
        <v>3.472315362980094E-2</v>
      </c>
      <c r="U129" s="9">
        <f t="shared" si="44"/>
        <v>1.0683557603716853</v>
      </c>
      <c r="V129" s="10">
        <f t="shared" si="45"/>
        <v>6.8355760371685337</v>
      </c>
      <c r="W129" s="31">
        <f t="shared" si="46"/>
        <v>4096.0351229999997</v>
      </c>
      <c r="X129" s="33">
        <f t="shared" si="47"/>
        <v>3.3818662788887011E-2</v>
      </c>
      <c r="Y129" s="32">
        <f t="shared" si="48"/>
        <v>1.0664730503702742</v>
      </c>
      <c r="Z129" s="33">
        <f t="shared" si="49"/>
        <v>6.6473050370274178</v>
      </c>
      <c r="AA129" s="8">
        <v>10.65</v>
      </c>
      <c r="AB129" s="11">
        <f t="shared" si="33"/>
        <v>1.036198716930149</v>
      </c>
      <c r="AC129" s="12">
        <f t="shared" si="50"/>
        <v>4.0167541389757311E-2</v>
      </c>
      <c r="AD129" s="11">
        <f t="shared" si="51"/>
        <v>1.036198716930149</v>
      </c>
      <c r="AE129" s="12">
        <f t="shared" si="52"/>
        <v>3.6198716930148978</v>
      </c>
      <c r="AF129" s="25">
        <v>3808.9053180000001</v>
      </c>
      <c r="AG129" s="25">
        <v>0.54</v>
      </c>
      <c r="AH129" s="12">
        <f t="shared" si="28"/>
        <v>6.6759626640876535</v>
      </c>
      <c r="AI129" s="12">
        <f t="shared" si="53"/>
        <v>2.564977194676743E-2</v>
      </c>
      <c r="AJ129" s="12">
        <f t="shared" si="54"/>
        <v>1.056174287297766</v>
      </c>
      <c r="AK129" s="12">
        <f t="shared" si="55"/>
        <v>5.6174287297765968</v>
      </c>
    </row>
    <row r="130" spans="1:37" x14ac:dyDescent="0.3">
      <c r="A130">
        <f t="shared" si="34"/>
        <v>128</v>
      </c>
      <c r="B130" s="7">
        <v>44606</v>
      </c>
      <c r="C130" s="40">
        <v>6.87</v>
      </c>
      <c r="D130" s="25">
        <v>3907.9448539999999</v>
      </c>
      <c r="E130" s="25">
        <v>0</v>
      </c>
      <c r="F130" s="26">
        <f t="shared" si="29"/>
        <v>110.52102042828884</v>
      </c>
      <c r="G130" s="26">
        <f t="shared" si="30"/>
        <v>3907.9448539999999</v>
      </c>
      <c r="H130" s="10">
        <f t="shared" si="35"/>
        <v>0.12716903828906556</v>
      </c>
      <c r="I130" s="9">
        <f t="shared" si="36"/>
        <v>1.0465556867814005</v>
      </c>
      <c r="J130" s="10">
        <f t="shared" si="37"/>
        <v>4.655568678140054</v>
      </c>
      <c r="K130" s="31">
        <f t="shared" si="38"/>
        <v>4018.4658744282888</v>
      </c>
      <c r="L130" s="33">
        <f t="shared" si="39"/>
        <v>0.12477418746850155</v>
      </c>
      <c r="M130" s="32">
        <f t="shared" si="40"/>
        <v>1.0462765650728996</v>
      </c>
      <c r="N130" s="33">
        <f t="shared" si="41"/>
        <v>4.6276565072899567</v>
      </c>
      <c r="O130" s="40">
        <f t="shared" si="42"/>
        <v>2.3199999999999998</v>
      </c>
      <c r="P130" s="25">
        <v>3990.7602649999999</v>
      </c>
      <c r="Q130" s="25">
        <v>0</v>
      </c>
      <c r="R130" s="26">
        <f t="shared" si="31"/>
        <v>106.66006299999999</v>
      </c>
      <c r="S130" s="26">
        <f t="shared" si="32"/>
        <v>3990.7602649999999</v>
      </c>
      <c r="T130" s="10">
        <f t="shared" si="43"/>
        <v>3.4722355736582777E-2</v>
      </c>
      <c r="U130" s="9">
        <f t="shared" si="44"/>
        <v>1.0687267186593339</v>
      </c>
      <c r="V130" s="10">
        <f t="shared" si="45"/>
        <v>6.8726718659333885</v>
      </c>
      <c r="W130" s="31">
        <f t="shared" si="46"/>
        <v>4097.4203280000002</v>
      </c>
      <c r="X130" s="33">
        <f t="shared" si="47"/>
        <v>3.3818191455980973E-2</v>
      </c>
      <c r="Y130" s="32">
        <f t="shared" si="48"/>
        <v>1.0668337122682749</v>
      </c>
      <c r="Z130" s="33">
        <f t="shared" si="49"/>
        <v>6.6833712268274947</v>
      </c>
      <c r="AA130" s="8">
        <v>10.65</v>
      </c>
      <c r="AB130" s="11">
        <f t="shared" si="33"/>
        <v>1.036614932478652</v>
      </c>
      <c r="AC130" s="12">
        <f t="shared" si="50"/>
        <v>4.0167541389757311E-2</v>
      </c>
      <c r="AD130" s="11">
        <f t="shared" si="51"/>
        <v>1.036614932478652</v>
      </c>
      <c r="AE130" s="12">
        <f t="shared" si="52"/>
        <v>3.6614932478651996</v>
      </c>
      <c r="AF130" s="25">
        <v>3809.882294</v>
      </c>
      <c r="AG130" s="25">
        <v>0.54</v>
      </c>
      <c r="AH130" s="12">
        <f t="shared" si="28"/>
        <v>6.6759626640876535</v>
      </c>
      <c r="AI130" s="12">
        <f t="shared" si="53"/>
        <v>2.5649784345715965E-2</v>
      </c>
      <c r="AJ130" s="12">
        <f t="shared" si="54"/>
        <v>1.0564451937247727</v>
      </c>
      <c r="AK130" s="12">
        <f t="shared" si="55"/>
        <v>5.6445193724772746</v>
      </c>
    </row>
    <row r="131" spans="1:37" x14ac:dyDescent="0.3">
      <c r="A131">
        <f t="shared" si="34"/>
        <v>129</v>
      </c>
      <c r="B131" s="7">
        <v>44607</v>
      </c>
      <c r="C131" s="40">
        <v>6.7580999999999998</v>
      </c>
      <c r="D131" s="25">
        <v>3799.274508</v>
      </c>
      <c r="E131" s="25">
        <v>112.660478</v>
      </c>
      <c r="F131" s="26">
        <f t="shared" si="29"/>
        <v>223.22589200491376</v>
      </c>
      <c r="G131" s="26">
        <f t="shared" si="30"/>
        <v>3911.9349859999998</v>
      </c>
      <c r="H131" s="10">
        <f t="shared" si="35"/>
        <v>0.10210307844840116</v>
      </c>
      <c r="I131" s="9">
        <f t="shared" si="36"/>
        <v>1.0476242523552812</v>
      </c>
      <c r="J131" s="10">
        <f t="shared" si="37"/>
        <v>4.7624252355281227</v>
      </c>
      <c r="K131" s="31">
        <f t="shared" si="38"/>
        <v>4022.5004000049139</v>
      </c>
      <c r="L131" s="33">
        <f t="shared" si="39"/>
        <v>0.10039964759434028</v>
      </c>
      <c r="M131" s="32">
        <f t="shared" si="40"/>
        <v>1.047327023057095</v>
      </c>
      <c r="N131" s="33">
        <f t="shared" si="41"/>
        <v>4.7327023057095019</v>
      </c>
      <c r="O131" s="40">
        <f t="shared" si="42"/>
        <v>2.3199999999999998</v>
      </c>
      <c r="P131" s="25">
        <v>3879.48929</v>
      </c>
      <c r="Q131" s="25">
        <v>112.660478</v>
      </c>
      <c r="R131" s="26">
        <f t="shared" si="31"/>
        <v>219.32054099999999</v>
      </c>
      <c r="S131" s="26">
        <f t="shared" si="32"/>
        <v>3992.1497679999998</v>
      </c>
      <c r="T131" s="10">
        <f t="shared" si="43"/>
        <v>3.4818002278558247E-2</v>
      </c>
      <c r="U131" s="9">
        <f t="shared" si="44"/>
        <v>1.0690988279525881</v>
      </c>
      <c r="V131" s="10">
        <f t="shared" si="45"/>
        <v>6.9098827952588149</v>
      </c>
      <c r="W131" s="31">
        <f t="shared" si="46"/>
        <v>4098.8098309999996</v>
      </c>
      <c r="X131" s="33">
        <f t="shared" si="47"/>
        <v>3.391165388877404E-2</v>
      </c>
      <c r="Y131" s="32">
        <f t="shared" si="48"/>
        <v>1.0671954932243481</v>
      </c>
      <c r="Z131" s="33">
        <f t="shared" si="49"/>
        <v>6.7195493224348146</v>
      </c>
      <c r="AA131" s="8">
        <v>10.65</v>
      </c>
      <c r="AB131" s="11">
        <f t="shared" si="33"/>
        <v>1.0370313152107078</v>
      </c>
      <c r="AC131" s="12">
        <f t="shared" si="50"/>
        <v>4.0167541389757311E-2</v>
      </c>
      <c r="AD131" s="11">
        <f t="shared" si="51"/>
        <v>1.0370313152107078</v>
      </c>
      <c r="AE131" s="12">
        <f t="shared" si="52"/>
        <v>3.7031315210707794</v>
      </c>
      <c r="AF131" s="25">
        <v>3810.8595209999999</v>
      </c>
      <c r="AG131" s="25">
        <v>0.54</v>
      </c>
      <c r="AH131" s="12">
        <f t="shared" ref="AH131:AH194" si="56">+((1+AG131/100)^(252/21)-1)*100</f>
        <v>6.6759626640876535</v>
      </c>
      <c r="AI131" s="12">
        <f t="shared" si="53"/>
        <v>2.5649795048487967E-2</v>
      </c>
      <c r="AJ131" s="12">
        <f t="shared" si="54"/>
        <v>1.0567161697517629</v>
      </c>
      <c r="AK131" s="12">
        <f t="shared" si="55"/>
        <v>5.6716169751762857</v>
      </c>
    </row>
    <row r="132" spans="1:37" x14ac:dyDescent="0.3">
      <c r="A132">
        <f t="shared" si="34"/>
        <v>130</v>
      </c>
      <c r="B132" s="7">
        <v>44608</v>
      </c>
      <c r="C132" s="40">
        <v>6.7942999999999998</v>
      </c>
      <c r="D132" s="25">
        <v>3801.5035849999999</v>
      </c>
      <c r="E132" s="25">
        <v>0</v>
      </c>
      <c r="F132" s="26">
        <f t="shared" ref="F132:F195" si="57">+(F131*(1+AC131/100))+E132</f>
        <v>223.31555635747748</v>
      </c>
      <c r="G132" s="26">
        <f t="shared" ref="G132:G195" si="58">+D132+E132</f>
        <v>3801.5035849999999</v>
      </c>
      <c r="H132" s="10">
        <f t="shared" si="35"/>
        <v>5.8671122481568361E-2</v>
      </c>
      <c r="I132" s="9">
        <f t="shared" si="36"/>
        <v>1.0482389052635273</v>
      </c>
      <c r="J132" s="10">
        <f t="shared" si="37"/>
        <v>4.8238905263527254</v>
      </c>
      <c r="K132" s="31">
        <f t="shared" si="38"/>
        <v>4024.8191413574773</v>
      </c>
      <c r="L132" s="33">
        <f t="shared" si="39"/>
        <v>5.7644278980317765E-2</v>
      </c>
      <c r="M132" s="32">
        <f t="shared" si="40"/>
        <v>1.0479307471681023</v>
      </c>
      <c r="N132" s="33">
        <f t="shared" si="41"/>
        <v>4.7930747168102306</v>
      </c>
      <c r="O132" s="40">
        <f t="shared" si="42"/>
        <v>2.3199999999999998</v>
      </c>
      <c r="P132" s="25">
        <v>3881.7502370000002</v>
      </c>
      <c r="Q132" s="25">
        <v>0</v>
      </c>
      <c r="R132" s="26">
        <f t="shared" ref="R132:R195" si="59">+(R131*(1+AQ131/100))+Q132</f>
        <v>219.32054099999999</v>
      </c>
      <c r="S132" s="26">
        <f t="shared" ref="S132:S195" si="60">+P132+Q132</f>
        <v>3881.7502370000002</v>
      </c>
      <c r="T132" s="10">
        <f t="shared" si="43"/>
        <v>5.8279501011337942E-2</v>
      </c>
      <c r="U132" s="9">
        <f t="shared" si="44"/>
        <v>1.0697218934148369</v>
      </c>
      <c r="V132" s="10">
        <f t="shared" si="45"/>
        <v>6.9721893414836922</v>
      </c>
      <c r="W132" s="31">
        <f t="shared" si="46"/>
        <v>4101.0707780000002</v>
      </c>
      <c r="X132" s="33">
        <f t="shared" si="47"/>
        <v>5.516106121588038E-2</v>
      </c>
      <c r="Y132" s="32">
        <f t="shared" si="48"/>
        <v>1.0677841695836587</v>
      </c>
      <c r="Z132" s="33">
        <f t="shared" si="49"/>
        <v>6.7784169583658738</v>
      </c>
      <c r="AA132" s="8">
        <v>10.65</v>
      </c>
      <c r="AB132" s="11">
        <f t="shared" ref="AB132:AB195" si="61">+((AA131/100+1)^(1/252))*AB131</f>
        <v>1.0374478651934698</v>
      </c>
      <c r="AC132" s="12">
        <f t="shared" si="50"/>
        <v>4.0167541389757311E-2</v>
      </c>
      <c r="AD132" s="11">
        <f t="shared" si="51"/>
        <v>1.0374478651934698</v>
      </c>
      <c r="AE132" s="12">
        <f t="shared" si="52"/>
        <v>3.7447865193469765</v>
      </c>
      <c r="AF132" s="25">
        <v>3812.735905</v>
      </c>
      <c r="AG132" s="25">
        <v>0.89</v>
      </c>
      <c r="AH132" s="12">
        <f t="shared" si="56"/>
        <v>11.218610360941227</v>
      </c>
      <c r="AI132" s="12">
        <f t="shared" si="53"/>
        <v>4.9237816027081216E-2</v>
      </c>
      <c r="AJ132" s="12">
        <f t="shared" si="54"/>
        <v>1.0572364737153537</v>
      </c>
      <c r="AK132" s="12">
        <f t="shared" si="55"/>
        <v>5.7236473715353675</v>
      </c>
    </row>
    <row r="133" spans="1:37" x14ac:dyDescent="0.3">
      <c r="A133">
        <f t="shared" ref="A133:A196" si="62">+A132+1</f>
        <v>131</v>
      </c>
      <c r="B133" s="7">
        <v>44609</v>
      </c>
      <c r="C133" s="40">
        <v>6.86</v>
      </c>
      <c r="D133" s="25">
        <v>3803.234222</v>
      </c>
      <c r="E133" s="25">
        <v>0</v>
      </c>
      <c r="F133" s="26">
        <f t="shared" si="57"/>
        <v>223.40525672600714</v>
      </c>
      <c r="G133" s="26">
        <f t="shared" si="58"/>
        <v>3803.234222</v>
      </c>
      <c r="H133" s="10">
        <f t="shared" ref="H133:H196" si="63">+(G133/D132-1)*100</f>
        <v>4.5525065577445289E-2</v>
      </c>
      <c r="I133" s="9">
        <f t="shared" ref="I133:I196" si="64">+(1+H133/100)*I132</f>
        <v>1.0487161167125567</v>
      </c>
      <c r="J133" s="10">
        <f t="shared" ref="J133:J196" si="65">+(I133-1)*100</f>
        <v>4.8716116712556712</v>
      </c>
      <c r="K133" s="31">
        <f t="shared" ref="K133:K196" si="66">+D133+F133</f>
        <v>4026.6394787260074</v>
      </c>
      <c r="L133" s="33">
        <f t="shared" ref="L133:L196" si="67">+(K133/K132-1)*100</f>
        <v>4.5227805389447262E-2</v>
      </c>
      <c r="M133" s="32">
        <f t="shared" ref="M133:M196" si="68">+(1+L133/100)*M132</f>
        <v>1.0484047032470476</v>
      </c>
      <c r="N133" s="33">
        <f t="shared" ref="N133:N196" si="69">+(M133-1)*100</f>
        <v>4.8404703247047598</v>
      </c>
      <c r="O133" s="40">
        <f t="shared" ref="O133:O196" si="70">+O132</f>
        <v>2.3199999999999998</v>
      </c>
      <c r="P133" s="25">
        <v>3884.016286</v>
      </c>
      <c r="Q133" s="25">
        <v>0</v>
      </c>
      <c r="R133" s="26">
        <f t="shared" si="59"/>
        <v>219.32054099999999</v>
      </c>
      <c r="S133" s="26">
        <f t="shared" si="60"/>
        <v>3884.016286</v>
      </c>
      <c r="T133" s="10">
        <f t="shared" ref="T133:T196" si="71">+(S133/P132-1)*100</f>
        <v>5.8376991347874885E-2</v>
      </c>
      <c r="U133" s="9">
        <f t="shared" ref="U133:U196" si="72">+(1+T133/100)*U132</f>
        <v>1.070346364872002</v>
      </c>
      <c r="V133" s="10">
        <f t="shared" ref="V133:V196" si="73">+(U133-1)*100</f>
        <v>7.0346364872001965</v>
      </c>
      <c r="W133" s="31">
        <f t="shared" ref="W133:W196" si="74">+P133+R133</f>
        <v>4103.3368270000001</v>
      </c>
      <c r="X133" s="33">
        <f t="shared" ref="X133:X196" si="75">+(W133/W132-1)*100</f>
        <v>5.5255057097669535E-2</v>
      </c>
      <c r="Y133" s="32">
        <f t="shared" ref="Y133:Y196" si="76">+(1+X133/100)*Y132</f>
        <v>1.068374174336242</v>
      </c>
      <c r="Z133" s="33">
        <f t="shared" ref="Z133:Z196" si="77">+(Y133-1)*100</f>
        <v>6.8374174336242044</v>
      </c>
      <c r="AA133" s="8">
        <v>10.65</v>
      </c>
      <c r="AB133" s="11">
        <f t="shared" si="61"/>
        <v>1.0378645824941186</v>
      </c>
      <c r="AC133" s="12">
        <f t="shared" ref="AC133:AC196" si="78">+(AB133/AB132-1)*100</f>
        <v>4.0167541389757311E-2</v>
      </c>
      <c r="AD133" s="11">
        <f t="shared" ref="AD133:AD196" si="79">+(1+AC133/100)*AD132</f>
        <v>1.0378645824941186</v>
      </c>
      <c r="AE133" s="12">
        <f t="shared" ref="AE133:AE196" si="80">+(AD133-1)*100</f>
        <v>3.7864582494118615</v>
      </c>
      <c r="AF133" s="25">
        <v>3814.613214</v>
      </c>
      <c r="AG133" s="25">
        <v>0.89</v>
      </c>
      <c r="AH133" s="12">
        <f t="shared" si="56"/>
        <v>11.218610360941227</v>
      </c>
      <c r="AI133" s="12">
        <f t="shared" ref="AI133:AI196" si="81">+(AF133/AF132-1)*100</f>
        <v>4.9237845126848256E-2</v>
      </c>
      <c r="AJ133" s="12">
        <f t="shared" ref="AJ133:AJ196" si="82">+(1+AI133/100)*AJ132</f>
        <v>1.0577570341729061</v>
      </c>
      <c r="AK133" s="12">
        <f t="shared" ref="AK133:AK196" si="83">+(AJ133-1)*100</f>
        <v>5.7757034172906119</v>
      </c>
    </row>
    <row r="134" spans="1:37" x14ac:dyDescent="0.3">
      <c r="A134">
        <f t="shared" si="62"/>
        <v>132</v>
      </c>
      <c r="B134" s="7">
        <v>44610</v>
      </c>
      <c r="C134" s="40">
        <v>7.0321999999999996</v>
      </c>
      <c r="D134" s="25">
        <v>3803.1680740000002</v>
      </c>
      <c r="E134" s="25">
        <v>0</v>
      </c>
      <c r="F134" s="26">
        <f t="shared" si="57"/>
        <v>223.49499312496945</v>
      </c>
      <c r="G134" s="26">
        <f t="shared" si="58"/>
        <v>3803.1680740000002</v>
      </c>
      <c r="H134" s="10">
        <f t="shared" si="63"/>
        <v>-1.739256541632983E-3</v>
      </c>
      <c r="I134" s="9">
        <f t="shared" si="64"/>
        <v>1.0486978768488937</v>
      </c>
      <c r="J134" s="10">
        <f t="shared" si="65"/>
        <v>4.8697876848893706</v>
      </c>
      <c r="K134" s="31">
        <f t="shared" si="66"/>
        <v>4026.6630671249695</v>
      </c>
      <c r="L134" s="33">
        <f t="shared" si="67"/>
        <v>5.858085653454026E-4</v>
      </c>
      <c r="M134" s="32">
        <f t="shared" si="68"/>
        <v>1.0484108448915987</v>
      </c>
      <c r="N134" s="33">
        <f t="shared" si="69"/>
        <v>4.8410844891598748</v>
      </c>
      <c r="O134" s="40">
        <f t="shared" si="70"/>
        <v>2.3199999999999998</v>
      </c>
      <c r="P134" s="25">
        <v>3886.283625</v>
      </c>
      <c r="Q134" s="25">
        <v>0</v>
      </c>
      <c r="R134" s="26">
        <f t="shared" si="59"/>
        <v>219.32054099999999</v>
      </c>
      <c r="S134" s="26">
        <f t="shared" si="60"/>
        <v>3886.283625</v>
      </c>
      <c r="T134" s="10">
        <f t="shared" si="71"/>
        <v>5.8376145542249347E-2</v>
      </c>
      <c r="U134" s="9">
        <f t="shared" si="72"/>
        <v>1.0709711918237659</v>
      </c>
      <c r="V134" s="10">
        <f t="shared" si="73"/>
        <v>7.0971191823765878</v>
      </c>
      <c r="W134" s="31">
        <f t="shared" si="74"/>
        <v>4105.6041660000001</v>
      </c>
      <c r="X134" s="33">
        <f t="shared" si="75"/>
        <v>5.5255980573676311E-2</v>
      </c>
      <c r="Y134" s="32">
        <f t="shared" si="76"/>
        <v>1.0689645149624674</v>
      </c>
      <c r="Z134" s="33">
        <f t="shared" si="77"/>
        <v>6.896451496246736</v>
      </c>
      <c r="AA134" s="8">
        <v>10.65</v>
      </c>
      <c r="AB134" s="11">
        <f t="shared" si="61"/>
        <v>1.0382814671798615</v>
      </c>
      <c r="AC134" s="12">
        <f t="shared" si="78"/>
        <v>4.0167541389757311E-2</v>
      </c>
      <c r="AD134" s="11">
        <f t="shared" si="79"/>
        <v>1.0382814671798615</v>
      </c>
      <c r="AE134" s="12">
        <f t="shared" si="80"/>
        <v>3.8281467179861473</v>
      </c>
      <c r="AF134" s="25">
        <v>3816.491446</v>
      </c>
      <c r="AG134" s="25">
        <v>0.89</v>
      </c>
      <c r="AH134" s="12">
        <f t="shared" si="56"/>
        <v>11.218610360941227</v>
      </c>
      <c r="AI134" s="12">
        <f t="shared" si="81"/>
        <v>4.9237809828439616E-2</v>
      </c>
      <c r="AJ134" s="12">
        <f t="shared" si="82"/>
        <v>1.0582778505698391</v>
      </c>
      <c r="AK134" s="12">
        <f t="shared" si="83"/>
        <v>5.827785056983914</v>
      </c>
    </row>
    <row r="135" spans="1:37" x14ac:dyDescent="0.3">
      <c r="A135">
        <f t="shared" si="62"/>
        <v>133</v>
      </c>
      <c r="B135" s="7">
        <v>44613</v>
      </c>
      <c r="C135" s="40">
        <v>7.0281000000000002</v>
      </c>
      <c r="D135" s="25">
        <v>3806.136544</v>
      </c>
      <c r="E135" s="25">
        <v>0</v>
      </c>
      <c r="F135" s="26">
        <f t="shared" si="57"/>
        <v>223.58476556883696</v>
      </c>
      <c r="G135" s="26">
        <f t="shared" si="58"/>
        <v>3806.136544</v>
      </c>
      <c r="H135" s="10">
        <f t="shared" si="63"/>
        <v>7.8052558873054068E-2</v>
      </c>
      <c r="I135" s="9">
        <f t="shared" si="64"/>
        <v>1.0495164123766216</v>
      </c>
      <c r="J135" s="10">
        <f t="shared" si="65"/>
        <v>4.9516412376621632</v>
      </c>
      <c r="K135" s="31">
        <f t="shared" si="66"/>
        <v>4029.7213095688371</v>
      </c>
      <c r="L135" s="33">
        <f t="shared" si="67"/>
        <v>7.5949797459751167E-2</v>
      </c>
      <c r="M135" s="32">
        <f t="shared" si="68"/>
        <v>1.04920711080484</v>
      </c>
      <c r="N135" s="33">
        <f t="shared" si="69"/>
        <v>4.9207110804839971</v>
      </c>
      <c r="O135" s="40">
        <f t="shared" si="70"/>
        <v>2.3199999999999998</v>
      </c>
      <c r="P135" s="25">
        <v>3888.5484369999999</v>
      </c>
      <c r="Q135" s="25">
        <v>0</v>
      </c>
      <c r="R135" s="26">
        <f t="shared" si="59"/>
        <v>219.32054099999999</v>
      </c>
      <c r="S135" s="26">
        <f t="shared" si="60"/>
        <v>3888.5484369999999</v>
      </c>
      <c r="T135" s="10">
        <f t="shared" si="71"/>
        <v>5.8277064119316435E-2</v>
      </c>
      <c r="U135" s="9">
        <f t="shared" si="72"/>
        <v>1.0715953223919243</v>
      </c>
      <c r="V135" s="10">
        <f t="shared" si="73"/>
        <v>7.1595322391924343</v>
      </c>
      <c r="W135" s="31">
        <f t="shared" si="74"/>
        <v>4107.8689779999995</v>
      </c>
      <c r="X135" s="33">
        <f t="shared" si="75"/>
        <v>5.5163915185851842E-2</v>
      </c>
      <c r="Y135" s="32">
        <f t="shared" si="76"/>
        <v>1.069554197640868</v>
      </c>
      <c r="Z135" s="33">
        <f t="shared" si="77"/>
        <v>6.955419764086801</v>
      </c>
      <c r="AA135" s="8">
        <v>10.65</v>
      </c>
      <c r="AB135" s="11">
        <f t="shared" si="61"/>
        <v>1.0386985193179332</v>
      </c>
      <c r="AC135" s="12">
        <f t="shared" si="78"/>
        <v>4.0167541389757311E-2</v>
      </c>
      <c r="AD135" s="11">
        <f t="shared" si="79"/>
        <v>1.0386985193179332</v>
      </c>
      <c r="AE135" s="12">
        <f t="shared" si="80"/>
        <v>3.8698519317933222</v>
      </c>
      <c r="AF135" s="25">
        <v>3818.3706040000002</v>
      </c>
      <c r="AG135" s="25">
        <v>0.89</v>
      </c>
      <c r="AH135" s="12">
        <f t="shared" si="56"/>
        <v>11.218610360941227</v>
      </c>
      <c r="AI135" s="12">
        <f t="shared" si="81"/>
        <v>4.9237841263072291E-2</v>
      </c>
      <c r="AJ135" s="12">
        <f t="shared" si="82"/>
        <v>1.0587989237380249</v>
      </c>
      <c r="AK135" s="12">
        <f t="shared" si="83"/>
        <v>5.8798923738024866</v>
      </c>
    </row>
    <row r="136" spans="1:37" x14ac:dyDescent="0.3">
      <c r="A136">
        <f t="shared" si="62"/>
        <v>134</v>
      </c>
      <c r="B136" s="7">
        <v>44614</v>
      </c>
      <c r="C136" s="40">
        <v>7.0629</v>
      </c>
      <c r="D136" s="25">
        <v>3808.449932</v>
      </c>
      <c r="E136" s="25">
        <v>0</v>
      </c>
      <c r="F136" s="26">
        <f t="shared" si="57"/>
        <v>223.67457407208801</v>
      </c>
      <c r="G136" s="26">
        <f t="shared" si="58"/>
        <v>3808.449932</v>
      </c>
      <c r="H136" s="10">
        <f t="shared" si="63"/>
        <v>6.0780478399991011E-2</v>
      </c>
      <c r="I136" s="9">
        <f t="shared" si="64"/>
        <v>1.0501543134729505</v>
      </c>
      <c r="J136" s="10">
        <f t="shared" si="65"/>
        <v>5.0154313472950518</v>
      </c>
      <c r="K136" s="31">
        <f t="shared" si="66"/>
        <v>4032.124506072088</v>
      </c>
      <c r="L136" s="33">
        <f t="shared" si="67"/>
        <v>5.9636791694361868E-2</v>
      </c>
      <c r="M136" s="32">
        <f t="shared" si="68"/>
        <v>1.0498328242639532</v>
      </c>
      <c r="N136" s="33">
        <f t="shared" si="69"/>
        <v>4.983282426395319</v>
      </c>
      <c r="O136" s="40">
        <f t="shared" si="70"/>
        <v>2.3199999999999998</v>
      </c>
      <c r="P136" s="25">
        <v>3890.8183570000001</v>
      </c>
      <c r="Q136" s="25">
        <v>0</v>
      </c>
      <c r="R136" s="26">
        <f t="shared" si="59"/>
        <v>219.32054099999999</v>
      </c>
      <c r="S136" s="26">
        <f t="shared" si="60"/>
        <v>3890.8183570000001</v>
      </c>
      <c r="T136" s="10">
        <f t="shared" si="71"/>
        <v>5.8374481809253531E-2</v>
      </c>
      <c r="U136" s="9">
        <f t="shared" si="72"/>
        <v>1.0722208606084629</v>
      </c>
      <c r="V136" s="10">
        <f t="shared" si="73"/>
        <v>7.2220860608462889</v>
      </c>
      <c r="W136" s="31">
        <f t="shared" si="74"/>
        <v>4110.1388980000002</v>
      </c>
      <c r="X136" s="33">
        <f t="shared" si="75"/>
        <v>5.5257848099765638E-2</v>
      </c>
      <c r="Y136" s="32">
        <f t="shared" si="76"/>
        <v>1.0701452102747451</v>
      </c>
      <c r="Z136" s="33">
        <f t="shared" si="77"/>
        <v>7.0145210274745073</v>
      </c>
      <c r="AA136" s="8">
        <v>10.65</v>
      </c>
      <c r="AB136" s="11">
        <f t="shared" si="61"/>
        <v>1.0391157389755949</v>
      </c>
      <c r="AC136" s="12">
        <f t="shared" si="78"/>
        <v>4.0167541389757311E-2</v>
      </c>
      <c r="AD136" s="11">
        <f t="shared" si="79"/>
        <v>1.0391157389755949</v>
      </c>
      <c r="AE136" s="12">
        <f t="shared" si="80"/>
        <v>3.9115738975594949</v>
      </c>
      <c r="AF136" s="25">
        <v>3820.2506870000002</v>
      </c>
      <c r="AG136" s="25">
        <v>0.89</v>
      </c>
      <c r="AH136" s="12">
        <f t="shared" si="56"/>
        <v>11.218610360941227</v>
      </c>
      <c r="AI136" s="12">
        <f t="shared" si="81"/>
        <v>4.92378345368083E-2</v>
      </c>
      <c r="AJ136" s="12">
        <f t="shared" si="82"/>
        <v>1.0593202534001724</v>
      </c>
      <c r="AK136" s="12">
        <f t="shared" si="83"/>
        <v>5.932025340017244</v>
      </c>
    </row>
    <row r="137" spans="1:37" x14ac:dyDescent="0.3">
      <c r="A137">
        <f t="shared" si="62"/>
        <v>135</v>
      </c>
      <c r="B137" s="7">
        <v>44615</v>
      </c>
      <c r="C137" s="40">
        <v>7.0125000000000002</v>
      </c>
      <c r="D137" s="25">
        <v>3812.1979740000002</v>
      </c>
      <c r="E137" s="25">
        <v>0</v>
      </c>
      <c r="F137" s="26">
        <f t="shared" si="57"/>
        <v>223.76441864920679</v>
      </c>
      <c r="G137" s="26">
        <f t="shared" si="58"/>
        <v>3812.1979740000002</v>
      </c>
      <c r="H137" s="10">
        <f t="shared" si="63"/>
        <v>9.8413844659162031E-2</v>
      </c>
      <c r="I137" s="9">
        <f t="shared" si="64"/>
        <v>1.0511878107076933</v>
      </c>
      <c r="J137" s="10">
        <f t="shared" si="65"/>
        <v>5.1187810707693293</v>
      </c>
      <c r="K137" s="31">
        <f t="shared" si="66"/>
        <v>4035.9623926492068</v>
      </c>
      <c r="L137" s="33">
        <f t="shared" si="67"/>
        <v>9.5182739802290861E-2</v>
      </c>
      <c r="M137" s="32">
        <f t="shared" si="68"/>
        <v>1.0508320839094314</v>
      </c>
      <c r="N137" s="33">
        <f t="shared" si="69"/>
        <v>5.0832083909431391</v>
      </c>
      <c r="O137" s="40">
        <f t="shared" si="70"/>
        <v>2.3199999999999998</v>
      </c>
      <c r="P137" s="25">
        <v>3893.0895690000002</v>
      </c>
      <c r="Q137" s="25">
        <v>0</v>
      </c>
      <c r="R137" s="26">
        <f t="shared" si="59"/>
        <v>219.32054099999999</v>
      </c>
      <c r="S137" s="26">
        <f t="shared" si="60"/>
        <v>3893.0895690000002</v>
      </c>
      <c r="T137" s="10">
        <f t="shared" si="71"/>
        <v>5.8373632269770326E-2</v>
      </c>
      <c r="U137" s="9">
        <f t="shared" si="72"/>
        <v>1.0728467548707543</v>
      </c>
      <c r="V137" s="10">
        <f t="shared" si="73"/>
        <v>7.2846754870754316</v>
      </c>
      <c r="W137" s="31">
        <f t="shared" si="74"/>
        <v>4112.4101099999998</v>
      </c>
      <c r="X137" s="33">
        <f t="shared" si="75"/>
        <v>5.5258765126042775E-2</v>
      </c>
      <c r="Y137" s="32">
        <f t="shared" si="76"/>
        <v>1.0707365593029985</v>
      </c>
      <c r="Z137" s="33">
        <f t="shared" si="77"/>
        <v>7.0736559302998492</v>
      </c>
      <c r="AA137" s="8">
        <v>10.65</v>
      </c>
      <c r="AB137" s="11">
        <f t="shared" si="61"/>
        <v>1.0395331262201355</v>
      </c>
      <c r="AC137" s="12">
        <f t="shared" si="78"/>
        <v>4.0167541389757311E-2</v>
      </c>
      <c r="AD137" s="11">
        <f t="shared" si="79"/>
        <v>1.0395331262201355</v>
      </c>
      <c r="AE137" s="12">
        <f t="shared" si="80"/>
        <v>3.9533126220135495</v>
      </c>
      <c r="AF137" s="25">
        <v>3822.131695</v>
      </c>
      <c r="AG137" s="25">
        <v>0.89</v>
      </c>
      <c r="AH137" s="12">
        <f t="shared" si="56"/>
        <v>11.218610360941227</v>
      </c>
      <c r="AI137" s="12">
        <f t="shared" si="81"/>
        <v>4.9237815895186721E-2</v>
      </c>
      <c r="AJ137" s="12">
        <f t="shared" si="82"/>
        <v>1.0598418395562821</v>
      </c>
      <c r="AK137" s="12">
        <f t="shared" si="83"/>
        <v>5.9841839556282084</v>
      </c>
    </row>
    <row r="138" spans="1:37" x14ac:dyDescent="0.3">
      <c r="A138">
        <f t="shared" si="62"/>
        <v>136</v>
      </c>
      <c r="B138" s="7">
        <v>44616</v>
      </c>
      <c r="C138" s="40">
        <v>6.8666</v>
      </c>
      <c r="D138" s="25">
        <v>3818.2560910000002</v>
      </c>
      <c r="E138" s="25">
        <v>0</v>
      </c>
      <c r="F138" s="26">
        <f t="shared" si="57"/>
        <v>223.85429931468326</v>
      </c>
      <c r="G138" s="26">
        <f t="shared" si="58"/>
        <v>3818.2560910000002</v>
      </c>
      <c r="H138" s="10">
        <f t="shared" si="63"/>
        <v>0.15891401866634514</v>
      </c>
      <c r="I138" s="9">
        <f t="shared" si="64"/>
        <v>1.0528582955014196</v>
      </c>
      <c r="J138" s="10">
        <f t="shared" si="65"/>
        <v>5.2858295501419628</v>
      </c>
      <c r="K138" s="31">
        <f t="shared" si="66"/>
        <v>4042.1103903146836</v>
      </c>
      <c r="L138" s="33">
        <f t="shared" si="67"/>
        <v>0.15233040022064603</v>
      </c>
      <c r="M138" s="32">
        <f t="shared" si="68"/>
        <v>1.0524328206284976</v>
      </c>
      <c r="N138" s="33">
        <f t="shared" si="69"/>
        <v>5.2432820628497634</v>
      </c>
      <c r="O138" s="40">
        <f t="shared" si="70"/>
        <v>2.3199999999999998</v>
      </c>
      <c r="P138" s="25">
        <v>3896.1088880000002</v>
      </c>
      <c r="Q138" s="25">
        <v>0</v>
      </c>
      <c r="R138" s="26">
        <f t="shared" si="59"/>
        <v>219.32054099999999</v>
      </c>
      <c r="S138" s="26">
        <f t="shared" si="60"/>
        <v>3896.1088880000002</v>
      </c>
      <c r="T138" s="10">
        <f t="shared" si="71"/>
        <v>7.7555857539013395E-2</v>
      </c>
      <c r="U138" s="9">
        <f t="shared" si="72"/>
        <v>1.0736788103715738</v>
      </c>
      <c r="V138" s="10">
        <f t="shared" si="73"/>
        <v>7.3678810371573755</v>
      </c>
      <c r="W138" s="31">
        <f t="shared" si="74"/>
        <v>4115.4294289999998</v>
      </c>
      <c r="X138" s="33">
        <f t="shared" si="75"/>
        <v>7.3419695974830113E-2</v>
      </c>
      <c r="Y138" s="32">
        <f t="shared" si="76"/>
        <v>1.0715226908295301</v>
      </c>
      <c r="Z138" s="33">
        <f t="shared" si="77"/>
        <v>7.1522690829530111</v>
      </c>
      <c r="AA138" s="8">
        <v>10.65</v>
      </c>
      <c r="AB138" s="11">
        <f t="shared" si="61"/>
        <v>1.0399506811188701</v>
      </c>
      <c r="AC138" s="12">
        <f t="shared" si="78"/>
        <v>4.0167541389757311E-2</v>
      </c>
      <c r="AD138" s="11">
        <f t="shared" si="79"/>
        <v>1.0399506811188701</v>
      </c>
      <c r="AE138" s="12">
        <f t="shared" si="80"/>
        <v>3.9950681118870124</v>
      </c>
      <c r="AF138" s="25">
        <v>3824.7505179999998</v>
      </c>
      <c r="AG138" s="25">
        <v>0.94</v>
      </c>
      <c r="AH138" s="12">
        <f t="shared" si="56"/>
        <v>11.881841195515698</v>
      </c>
      <c r="AI138" s="12">
        <f t="shared" si="81"/>
        <v>6.8517340818630146E-2</v>
      </c>
      <c r="AJ138" s="12">
        <f t="shared" si="82"/>
        <v>1.0605680150016292</v>
      </c>
      <c r="AK138" s="12">
        <f t="shared" si="83"/>
        <v>6.0568015001629227</v>
      </c>
    </row>
    <row r="139" spans="1:37" x14ac:dyDescent="0.3">
      <c r="A139">
        <f t="shared" si="62"/>
        <v>137</v>
      </c>
      <c r="B139" s="7">
        <v>44617</v>
      </c>
      <c r="C139" s="40">
        <v>6.9166999999999996</v>
      </c>
      <c r="D139" s="25">
        <v>3820.421128</v>
      </c>
      <c r="E139" s="25">
        <v>0</v>
      </c>
      <c r="F139" s="26">
        <f t="shared" si="57"/>
        <v>223.94421608301323</v>
      </c>
      <c r="G139" s="26">
        <f t="shared" si="58"/>
        <v>3820.421128</v>
      </c>
      <c r="H139" s="10">
        <f t="shared" si="63"/>
        <v>5.670224700493609E-2</v>
      </c>
      <c r="I139" s="9">
        <f t="shared" si="64"/>
        <v>1.0534552898127467</v>
      </c>
      <c r="J139" s="10">
        <f t="shared" si="65"/>
        <v>5.345528981274672</v>
      </c>
      <c r="K139" s="31">
        <f t="shared" si="66"/>
        <v>4044.365344083013</v>
      </c>
      <c r="L139" s="33">
        <f t="shared" si="67"/>
        <v>5.5786545902658524E-2</v>
      </c>
      <c r="M139" s="32">
        <f t="shared" si="68"/>
        <v>1.0530199365470723</v>
      </c>
      <c r="N139" s="33">
        <f t="shared" si="69"/>
        <v>5.3019936547072266</v>
      </c>
      <c r="O139" s="40">
        <f t="shared" si="70"/>
        <v>2.3199999999999998</v>
      </c>
      <c r="P139" s="25">
        <v>3898.4904320000001</v>
      </c>
      <c r="Q139" s="25">
        <v>0</v>
      </c>
      <c r="R139" s="26">
        <f t="shared" si="59"/>
        <v>219.32054099999999</v>
      </c>
      <c r="S139" s="26">
        <f t="shared" si="60"/>
        <v>3898.4904320000001</v>
      </c>
      <c r="T139" s="10">
        <f t="shared" si="71"/>
        <v>6.1126217681817252E-2</v>
      </c>
      <c r="U139" s="9">
        <f t="shared" si="72"/>
        <v>1.0743351096184051</v>
      </c>
      <c r="V139" s="10">
        <f t="shared" si="73"/>
        <v>7.433510961840506</v>
      </c>
      <c r="W139" s="31">
        <f t="shared" si="74"/>
        <v>4117.8109729999996</v>
      </c>
      <c r="X139" s="33">
        <f t="shared" si="75"/>
        <v>5.7868663309301738E-2</v>
      </c>
      <c r="Y139" s="32">
        <f t="shared" si="76"/>
        <v>1.072142766687769</v>
      </c>
      <c r="Z139" s="33">
        <f t="shared" si="77"/>
        <v>7.2142766687768978</v>
      </c>
      <c r="AA139" s="8">
        <v>10.65</v>
      </c>
      <c r="AB139" s="11">
        <f t="shared" si="61"/>
        <v>1.0403684037391416</v>
      </c>
      <c r="AC139" s="12">
        <f t="shared" si="78"/>
        <v>4.0167541389757311E-2</v>
      </c>
      <c r="AD139" s="11">
        <f t="shared" si="79"/>
        <v>1.0403684037391416</v>
      </c>
      <c r="AE139" s="12">
        <f t="shared" si="80"/>
        <v>4.0368403739141634</v>
      </c>
      <c r="AF139" s="25">
        <v>3826.739075</v>
      </c>
      <c r="AG139" s="25">
        <v>0.94</v>
      </c>
      <c r="AH139" s="12">
        <f t="shared" si="56"/>
        <v>11.881841195515698</v>
      </c>
      <c r="AI139" s="12">
        <f t="shared" si="81"/>
        <v>5.1991809417151202E-2</v>
      </c>
      <c r="AJ139" s="12">
        <f t="shared" si="82"/>
        <v>1.0611194235027281</v>
      </c>
      <c r="AK139" s="12">
        <f t="shared" si="83"/>
        <v>6.1119423502728143</v>
      </c>
    </row>
    <row r="140" spans="1:37" x14ac:dyDescent="0.3">
      <c r="A140">
        <f t="shared" si="62"/>
        <v>138</v>
      </c>
      <c r="B140" s="7">
        <v>44622</v>
      </c>
      <c r="C140" s="40">
        <v>6.7003000000000004</v>
      </c>
      <c r="D140" s="25">
        <v>3826.959793</v>
      </c>
      <c r="E140" s="25">
        <v>0</v>
      </c>
      <c r="F140" s="26">
        <f t="shared" si="57"/>
        <v>224.03416896869834</v>
      </c>
      <c r="G140" s="26">
        <f t="shared" si="58"/>
        <v>3826.959793</v>
      </c>
      <c r="H140" s="10">
        <f t="shared" si="63"/>
        <v>0.17115037271879796</v>
      </c>
      <c r="I140" s="9">
        <f t="shared" si="64"/>
        <v>1.055258282467687</v>
      </c>
      <c r="J140" s="10">
        <f t="shared" si="65"/>
        <v>5.5258282467687048</v>
      </c>
      <c r="K140" s="31">
        <f t="shared" si="66"/>
        <v>4050.9939619686984</v>
      </c>
      <c r="L140" s="33">
        <f t="shared" si="67"/>
        <v>0.16389760374599938</v>
      </c>
      <c r="M140" s="32">
        <f t="shared" si="68"/>
        <v>1.0547458109900405</v>
      </c>
      <c r="N140" s="33">
        <f t="shared" si="69"/>
        <v>5.47458109900405</v>
      </c>
      <c r="O140" s="40">
        <f t="shared" si="70"/>
        <v>2.3199999999999998</v>
      </c>
      <c r="P140" s="25">
        <v>3900.8733999999999</v>
      </c>
      <c r="Q140" s="25">
        <v>0</v>
      </c>
      <c r="R140" s="26">
        <f t="shared" si="59"/>
        <v>219.32054099999999</v>
      </c>
      <c r="S140" s="26">
        <f t="shared" si="60"/>
        <v>3900.8733999999999</v>
      </c>
      <c r="T140" s="10">
        <f t="shared" si="71"/>
        <v>6.1125403321238281E-2</v>
      </c>
      <c r="U140" s="9">
        <f t="shared" si="72"/>
        <v>1.0749918012871811</v>
      </c>
      <c r="V140" s="10">
        <f t="shared" si="73"/>
        <v>7.4991801287181081</v>
      </c>
      <c r="W140" s="31">
        <f t="shared" si="74"/>
        <v>4120.1939409999995</v>
      </c>
      <c r="X140" s="33">
        <f t="shared" si="75"/>
        <v>5.78697763356395E-2</v>
      </c>
      <c r="Y140" s="32">
        <f t="shared" si="76"/>
        <v>1.0727632133088498</v>
      </c>
      <c r="Z140" s="33">
        <f t="shared" si="77"/>
        <v>7.2763213308849828</v>
      </c>
      <c r="AA140" s="8">
        <v>10.65</v>
      </c>
      <c r="AB140" s="11">
        <f t="shared" si="61"/>
        <v>1.0407862941483195</v>
      </c>
      <c r="AC140" s="12">
        <f t="shared" si="78"/>
        <v>4.0167541389757311E-2</v>
      </c>
      <c r="AD140" s="11">
        <f t="shared" si="79"/>
        <v>1.0407862941483195</v>
      </c>
      <c r="AE140" s="12">
        <f t="shared" si="80"/>
        <v>4.0786294148319469</v>
      </c>
      <c r="AF140" s="25">
        <v>3828.728666</v>
      </c>
      <c r="AG140" s="25">
        <v>0.94</v>
      </c>
      <c r="AH140" s="12">
        <f t="shared" si="56"/>
        <v>11.881841195515698</v>
      </c>
      <c r="AI140" s="12">
        <f t="shared" si="81"/>
        <v>5.1991812376184221E-2</v>
      </c>
      <c r="AJ140" s="12">
        <f t="shared" si="82"/>
        <v>1.061671118722483</v>
      </c>
      <c r="AK140" s="12">
        <f t="shared" si="83"/>
        <v>6.1671118722482987</v>
      </c>
    </row>
    <row r="141" spans="1:37" x14ac:dyDescent="0.3">
      <c r="A141">
        <f t="shared" si="62"/>
        <v>139</v>
      </c>
      <c r="B141" s="7">
        <v>44623</v>
      </c>
      <c r="C141" s="40">
        <v>6.5612000000000004</v>
      </c>
      <c r="D141" s="25">
        <v>3832.1979489999999</v>
      </c>
      <c r="E141" s="25">
        <v>0</v>
      </c>
      <c r="F141" s="26">
        <f t="shared" si="57"/>
        <v>224.12415798624605</v>
      </c>
      <c r="G141" s="26">
        <f t="shared" si="58"/>
        <v>3832.1979489999999</v>
      </c>
      <c r="H141" s="10">
        <f t="shared" si="63"/>
        <v>0.13687512499036547</v>
      </c>
      <c r="I141" s="9">
        <f t="shared" si="64"/>
        <v>1.0567026685607859</v>
      </c>
      <c r="J141" s="10">
        <f t="shared" si="65"/>
        <v>5.6702668560785874</v>
      </c>
      <c r="K141" s="31">
        <f t="shared" si="66"/>
        <v>4056.3221069862461</v>
      </c>
      <c r="L141" s="33">
        <f t="shared" si="67"/>
        <v>0.13152685655839491</v>
      </c>
      <c r="M141" s="32">
        <f t="shared" si="68"/>
        <v>1.0561330849999171</v>
      </c>
      <c r="N141" s="33">
        <f t="shared" si="69"/>
        <v>5.6133084999917093</v>
      </c>
      <c r="O141" s="40">
        <f t="shared" si="70"/>
        <v>2.3199999999999998</v>
      </c>
      <c r="P141" s="25">
        <v>3903.2577919999999</v>
      </c>
      <c r="Q141" s="25">
        <v>0</v>
      </c>
      <c r="R141" s="26">
        <f t="shared" si="59"/>
        <v>219.32054099999999</v>
      </c>
      <c r="S141" s="26">
        <f t="shared" si="60"/>
        <v>3903.2577919999999</v>
      </c>
      <c r="T141" s="10">
        <f t="shared" si="71"/>
        <v>6.1124567641690497E-2</v>
      </c>
      <c r="U141" s="9">
        <f t="shared" si="72"/>
        <v>1.0756488853779016</v>
      </c>
      <c r="V141" s="10">
        <f t="shared" si="73"/>
        <v>7.5648885377901598</v>
      </c>
      <c r="W141" s="31">
        <f t="shared" si="74"/>
        <v>4122.5783329999995</v>
      </c>
      <c r="X141" s="33">
        <f t="shared" si="75"/>
        <v>5.787086807427233E-2</v>
      </c>
      <c r="Y141" s="32">
        <f t="shared" si="76"/>
        <v>1.0733840306927731</v>
      </c>
      <c r="Z141" s="33">
        <f t="shared" si="77"/>
        <v>7.3384030692773106</v>
      </c>
      <c r="AA141" s="8">
        <v>10.65</v>
      </c>
      <c r="AB141" s="11">
        <f t="shared" si="61"/>
        <v>1.0412043524138004</v>
      </c>
      <c r="AC141" s="12">
        <f t="shared" si="78"/>
        <v>4.0167541389757311E-2</v>
      </c>
      <c r="AD141" s="11">
        <f t="shared" si="79"/>
        <v>1.0412043524138004</v>
      </c>
      <c r="AE141" s="12">
        <f t="shared" si="80"/>
        <v>4.1204352413800382</v>
      </c>
      <c r="AF141" s="25">
        <v>3830.7192920000002</v>
      </c>
      <c r="AG141" s="25">
        <v>0.94</v>
      </c>
      <c r="AH141" s="12">
        <f t="shared" si="56"/>
        <v>11.881841195515698</v>
      </c>
      <c r="AI141" s="12">
        <f t="shared" si="81"/>
        <v>5.1991827409381131E-2</v>
      </c>
      <c r="AJ141" s="12">
        <f t="shared" si="82"/>
        <v>1.0622231009381844</v>
      </c>
      <c r="AK141" s="12">
        <f t="shared" si="83"/>
        <v>6.2223100938184395</v>
      </c>
    </row>
    <row r="142" spans="1:37" x14ac:dyDescent="0.3">
      <c r="A142">
        <f t="shared" si="62"/>
        <v>140</v>
      </c>
      <c r="B142" s="7">
        <v>44624</v>
      </c>
      <c r="C142" s="40">
        <v>6.4345999999999997</v>
      </c>
      <c r="D142" s="25">
        <v>3837.1990559999999</v>
      </c>
      <c r="E142" s="25">
        <v>0</v>
      </c>
      <c r="F142" s="26">
        <f t="shared" si="57"/>
        <v>224.21418315016962</v>
      </c>
      <c r="G142" s="26">
        <f t="shared" si="58"/>
        <v>3837.1990559999999</v>
      </c>
      <c r="H142" s="10">
        <f t="shared" si="63"/>
        <v>0.13050231398681333</v>
      </c>
      <c r="I142" s="9">
        <f t="shared" si="64"/>
        <v>1.0580816899952181</v>
      </c>
      <c r="J142" s="10">
        <f t="shared" si="65"/>
        <v>5.8081689995218122</v>
      </c>
      <c r="K142" s="31">
        <f t="shared" si="66"/>
        <v>4061.4132391501694</v>
      </c>
      <c r="L142" s="33">
        <f t="shared" si="67"/>
        <v>0.12551104250706491</v>
      </c>
      <c r="M142" s="32">
        <f t="shared" si="68"/>
        <v>1.0574586486451625</v>
      </c>
      <c r="N142" s="33">
        <f t="shared" si="69"/>
        <v>5.745864864516248</v>
      </c>
      <c r="O142" s="40">
        <f t="shared" si="70"/>
        <v>2.3199999999999998</v>
      </c>
      <c r="P142" s="25">
        <v>3905.6397750000001</v>
      </c>
      <c r="Q142" s="25">
        <v>0</v>
      </c>
      <c r="R142" s="26">
        <f t="shared" si="59"/>
        <v>219.32054099999999</v>
      </c>
      <c r="S142" s="26">
        <f t="shared" si="60"/>
        <v>3905.6397750000001</v>
      </c>
      <c r="T142" s="10">
        <f t="shared" si="71"/>
        <v>6.1025510661427695E-2</v>
      </c>
      <c r="U142" s="9">
        <f t="shared" si="72"/>
        <v>1.0763053056031273</v>
      </c>
      <c r="V142" s="10">
        <f t="shared" si="73"/>
        <v>7.6305305603127316</v>
      </c>
      <c r="W142" s="31">
        <f t="shared" si="74"/>
        <v>4124.9603159999997</v>
      </c>
      <c r="X142" s="33">
        <f t="shared" si="75"/>
        <v>5.7778962765442365E-2</v>
      </c>
      <c r="Y142" s="32">
        <f t="shared" si="76"/>
        <v>1.0740042208521974</v>
      </c>
      <c r="Z142" s="33">
        <f t="shared" si="77"/>
        <v>7.4004220852197378</v>
      </c>
      <c r="AA142" s="8">
        <v>10.65</v>
      </c>
      <c r="AB142" s="11">
        <f t="shared" si="61"/>
        <v>1.0416225786030082</v>
      </c>
      <c r="AC142" s="12">
        <f t="shared" si="78"/>
        <v>4.0167541389757311E-2</v>
      </c>
      <c r="AD142" s="11">
        <f t="shared" si="79"/>
        <v>1.0416225786030082</v>
      </c>
      <c r="AE142" s="12">
        <f t="shared" si="80"/>
        <v>4.162257860300822</v>
      </c>
      <c r="AF142" s="25">
        <v>3832.7109519999999</v>
      </c>
      <c r="AG142" s="25">
        <v>0.94</v>
      </c>
      <c r="AH142" s="12">
        <f t="shared" si="56"/>
        <v>11.881841195515698</v>
      </c>
      <c r="AI142" s="12">
        <f t="shared" si="81"/>
        <v>5.1991802274820031E-2</v>
      </c>
      <c r="AJ142" s="12">
        <f t="shared" si="82"/>
        <v>1.0627753698725417</v>
      </c>
      <c r="AK142" s="12">
        <f t="shared" si="83"/>
        <v>6.2775369872541731</v>
      </c>
    </row>
    <row r="143" spans="1:37" x14ac:dyDescent="0.3">
      <c r="A143">
        <f t="shared" si="62"/>
        <v>141</v>
      </c>
      <c r="B143" s="7">
        <v>44627</v>
      </c>
      <c r="C143" s="40">
        <v>6.4889000000000001</v>
      </c>
      <c r="D143" s="25">
        <v>3839.2746139999999</v>
      </c>
      <c r="E143" s="25">
        <v>0</v>
      </c>
      <c r="F143" s="26">
        <f t="shared" si="57"/>
        <v>224.30424447498817</v>
      </c>
      <c r="G143" s="26">
        <f t="shared" si="58"/>
        <v>3839.2746139999999</v>
      </c>
      <c r="H143" s="10">
        <f t="shared" si="63"/>
        <v>5.409044382920225E-2</v>
      </c>
      <c r="I143" s="9">
        <f t="shared" si="64"/>
        <v>1.0586540110774121</v>
      </c>
      <c r="J143" s="10">
        <f t="shared" si="65"/>
        <v>5.8654011077412083</v>
      </c>
      <c r="K143" s="31">
        <f t="shared" si="66"/>
        <v>4063.578858474988</v>
      </c>
      <c r="L143" s="33">
        <f t="shared" si="67"/>
        <v>5.3321816749485329E-2</v>
      </c>
      <c r="M143" s="32">
        <f t="shared" si="68"/>
        <v>1.0580225048079945</v>
      </c>
      <c r="N143" s="33">
        <f t="shared" si="69"/>
        <v>5.8022504807994535</v>
      </c>
      <c r="O143" s="40">
        <f t="shared" si="70"/>
        <v>2.3199999999999998</v>
      </c>
      <c r="P143" s="25">
        <v>3908.027016</v>
      </c>
      <c r="Q143" s="25">
        <v>0</v>
      </c>
      <c r="R143" s="26">
        <f t="shared" si="59"/>
        <v>219.32054099999999</v>
      </c>
      <c r="S143" s="26">
        <f t="shared" si="60"/>
        <v>3908.027016</v>
      </c>
      <c r="T143" s="10">
        <f t="shared" si="71"/>
        <v>6.112291807556236E-2</v>
      </c>
      <c r="U143" s="9">
        <f t="shared" si="72"/>
        <v>1.0769631748133139</v>
      </c>
      <c r="V143" s="10">
        <f t="shared" si="73"/>
        <v>7.6963174813313939</v>
      </c>
      <c r="W143" s="31">
        <f t="shared" si="74"/>
        <v>4127.3475570000001</v>
      </c>
      <c r="X143" s="33">
        <f t="shared" si="75"/>
        <v>5.7873065850855276E-2</v>
      </c>
      <c r="Y143" s="32">
        <f t="shared" si="76"/>
        <v>1.0746257800221721</v>
      </c>
      <c r="Z143" s="33">
        <f t="shared" si="77"/>
        <v>7.4625780022172128</v>
      </c>
      <c r="AA143" s="8">
        <v>10.65</v>
      </c>
      <c r="AB143" s="11">
        <f t="shared" si="61"/>
        <v>1.0420409727833937</v>
      </c>
      <c r="AC143" s="12">
        <f t="shared" si="78"/>
        <v>4.0167541389757311E-2</v>
      </c>
      <c r="AD143" s="11">
        <f t="shared" si="79"/>
        <v>1.0420409727833937</v>
      </c>
      <c r="AE143" s="12">
        <f t="shared" si="80"/>
        <v>4.2040972783393693</v>
      </c>
      <c r="AF143" s="25">
        <v>3834.7036480000002</v>
      </c>
      <c r="AG143" s="25">
        <v>0.94</v>
      </c>
      <c r="AH143" s="12">
        <f t="shared" si="56"/>
        <v>11.881841195515698</v>
      </c>
      <c r="AI143" s="12">
        <f t="shared" si="81"/>
        <v>5.1991815322272039E-2</v>
      </c>
      <c r="AJ143" s="12">
        <f t="shared" si="82"/>
        <v>1.0633279260801365</v>
      </c>
      <c r="AK143" s="12">
        <f t="shared" si="83"/>
        <v>6.3327926080136487</v>
      </c>
    </row>
    <row r="144" spans="1:37" x14ac:dyDescent="0.3">
      <c r="A144">
        <f t="shared" si="62"/>
        <v>142</v>
      </c>
      <c r="B144" s="7">
        <v>44628</v>
      </c>
      <c r="C144" s="40">
        <v>6.3963000000000001</v>
      </c>
      <c r="D144" s="25">
        <v>3843.7031889999998</v>
      </c>
      <c r="E144" s="25">
        <v>0</v>
      </c>
      <c r="F144" s="26">
        <f t="shared" si="57"/>
        <v>224.39434197522664</v>
      </c>
      <c r="G144" s="26">
        <f t="shared" si="58"/>
        <v>3843.7031889999998</v>
      </c>
      <c r="H144" s="10">
        <f t="shared" si="63"/>
        <v>0.11534926373464316</v>
      </c>
      <c r="I144" s="9">
        <f t="shared" si="64"/>
        <v>1.0598751606846872</v>
      </c>
      <c r="J144" s="10">
        <f t="shared" si="65"/>
        <v>5.9875160684687234</v>
      </c>
      <c r="K144" s="31">
        <f t="shared" si="66"/>
        <v>4068.0975309752266</v>
      </c>
      <c r="L144" s="33">
        <f t="shared" si="67"/>
        <v>0.11119933087588851</v>
      </c>
      <c r="M144" s="32">
        <f t="shared" si="68"/>
        <v>1.0591990187538574</v>
      </c>
      <c r="N144" s="33">
        <f t="shared" si="69"/>
        <v>5.9199018753857358</v>
      </c>
      <c r="O144" s="40">
        <f t="shared" si="70"/>
        <v>2.3199999999999998</v>
      </c>
      <c r="P144" s="25">
        <v>3910.4156830000002</v>
      </c>
      <c r="Q144" s="25">
        <v>0</v>
      </c>
      <c r="R144" s="26">
        <f t="shared" si="59"/>
        <v>219.32054099999999</v>
      </c>
      <c r="S144" s="26">
        <f t="shared" si="60"/>
        <v>3910.4156830000002</v>
      </c>
      <c r="T144" s="10">
        <f t="shared" si="71"/>
        <v>6.112206978663437E-2</v>
      </c>
      <c r="U144" s="9">
        <f t="shared" si="72"/>
        <v>1.0776214369965997</v>
      </c>
      <c r="V144" s="10">
        <f t="shared" si="73"/>
        <v>7.7621436996599735</v>
      </c>
      <c r="W144" s="31">
        <f t="shared" si="74"/>
        <v>4129.7362240000002</v>
      </c>
      <c r="X144" s="33">
        <f t="shared" si="75"/>
        <v>5.7874142339886525E-2</v>
      </c>
      <c r="Y144" s="32">
        <f t="shared" si="76"/>
        <v>1.0752477104757232</v>
      </c>
      <c r="Z144" s="33">
        <f t="shared" si="77"/>
        <v>7.5247710475723206</v>
      </c>
      <c r="AA144" s="8">
        <v>10.65</v>
      </c>
      <c r="AB144" s="11">
        <f t="shared" si="61"/>
        <v>1.0424595350224346</v>
      </c>
      <c r="AC144" s="12">
        <f t="shared" si="78"/>
        <v>4.0167541389757311E-2</v>
      </c>
      <c r="AD144" s="11">
        <f t="shared" si="79"/>
        <v>1.0424595350224346</v>
      </c>
      <c r="AE144" s="12">
        <f t="shared" si="80"/>
        <v>4.2459535022434602</v>
      </c>
      <c r="AF144" s="25">
        <v>3836.6973800000001</v>
      </c>
      <c r="AG144" s="25">
        <v>0.94</v>
      </c>
      <c r="AH144" s="12">
        <f t="shared" si="56"/>
        <v>11.881841195515698</v>
      </c>
      <c r="AI144" s="12">
        <f t="shared" si="81"/>
        <v>5.1991814309815254E-2</v>
      </c>
      <c r="AJ144" s="12">
        <f t="shared" si="82"/>
        <v>1.0638807695609684</v>
      </c>
      <c r="AK144" s="12">
        <f t="shared" si="83"/>
        <v>6.3880769560968442</v>
      </c>
    </row>
    <row r="145" spans="1:37" x14ac:dyDescent="0.3">
      <c r="A145">
        <f t="shared" si="62"/>
        <v>143</v>
      </c>
      <c r="B145" s="7">
        <v>44629</v>
      </c>
      <c r="C145" s="40">
        <v>6.4682000000000004</v>
      </c>
      <c r="D145" s="25">
        <v>3845.513504</v>
      </c>
      <c r="E145" s="25">
        <v>0</v>
      </c>
      <c r="F145" s="26">
        <f t="shared" si="57"/>
        <v>224.4844756654158</v>
      </c>
      <c r="G145" s="26">
        <f t="shared" si="58"/>
        <v>3845.513504</v>
      </c>
      <c r="H145" s="10">
        <f t="shared" si="63"/>
        <v>4.7098199600337232E-2</v>
      </c>
      <c r="I145" s="9">
        <f t="shared" si="64"/>
        <v>1.0603743428033809</v>
      </c>
      <c r="J145" s="10">
        <f t="shared" si="65"/>
        <v>6.0374342803380943</v>
      </c>
      <c r="K145" s="31">
        <f t="shared" si="66"/>
        <v>4069.9979796654156</v>
      </c>
      <c r="L145" s="33">
        <f t="shared" si="67"/>
        <v>4.6715907760774833E-2</v>
      </c>
      <c r="M145" s="32">
        <f t="shared" si="68"/>
        <v>1.0596938331904615</v>
      </c>
      <c r="N145" s="33">
        <f t="shared" si="69"/>
        <v>5.9693833190461509</v>
      </c>
      <c r="O145" s="40">
        <f t="shared" si="70"/>
        <v>2.3199999999999998</v>
      </c>
      <c r="P145" s="25">
        <v>3912.8057779999999</v>
      </c>
      <c r="Q145" s="25">
        <v>0</v>
      </c>
      <c r="R145" s="26">
        <f t="shared" si="59"/>
        <v>219.32054099999999</v>
      </c>
      <c r="S145" s="26">
        <f t="shared" si="60"/>
        <v>3912.8057779999999</v>
      </c>
      <c r="T145" s="10">
        <f t="shared" si="71"/>
        <v>6.1121251389972819E-2</v>
      </c>
      <c r="U145" s="9">
        <f t="shared" si="72"/>
        <v>1.0782800927041387</v>
      </c>
      <c r="V145" s="10">
        <f t="shared" si="73"/>
        <v>7.8280092704138715</v>
      </c>
      <c r="W145" s="31">
        <f t="shared" si="74"/>
        <v>4132.126319</v>
      </c>
      <c r="X145" s="33">
        <f t="shared" si="75"/>
        <v>5.7875246029270855E-2</v>
      </c>
      <c r="Y145" s="32">
        <f t="shared" si="76"/>
        <v>1.0758700127335852</v>
      </c>
      <c r="Z145" s="33">
        <f t="shared" si="77"/>
        <v>7.5870012733585179</v>
      </c>
      <c r="AA145" s="8">
        <v>10.65</v>
      </c>
      <c r="AB145" s="11">
        <f t="shared" si="61"/>
        <v>1.0428782653876363</v>
      </c>
      <c r="AC145" s="12">
        <f t="shared" si="78"/>
        <v>4.0167541389757311E-2</v>
      </c>
      <c r="AD145" s="11">
        <f t="shared" si="79"/>
        <v>1.0428782653876363</v>
      </c>
      <c r="AE145" s="12">
        <f t="shared" si="80"/>
        <v>4.2878265387636283</v>
      </c>
      <c r="AF145" s="25">
        <v>3838.692149</v>
      </c>
      <c r="AG145" s="25">
        <v>0.94</v>
      </c>
      <c r="AH145" s="12">
        <f t="shared" si="56"/>
        <v>11.881841195515698</v>
      </c>
      <c r="AI145" s="12">
        <f t="shared" si="81"/>
        <v>5.1991825323471907E-2</v>
      </c>
      <c r="AJ145" s="12">
        <f t="shared" si="82"/>
        <v>1.0644339005923287</v>
      </c>
      <c r="AK145" s="12">
        <f t="shared" si="83"/>
        <v>6.4433900592328675</v>
      </c>
    </row>
    <row r="146" spans="1:37" x14ac:dyDescent="0.3">
      <c r="A146">
        <f t="shared" si="62"/>
        <v>144</v>
      </c>
      <c r="B146" s="7">
        <v>44630</v>
      </c>
      <c r="C146" s="40">
        <v>6.0664999999999996</v>
      </c>
      <c r="D146" s="25">
        <v>3854.7679170000001</v>
      </c>
      <c r="E146" s="25">
        <v>0</v>
      </c>
      <c r="F146" s="26">
        <f t="shared" si="57"/>
        <v>224.57464556009228</v>
      </c>
      <c r="G146" s="26">
        <f t="shared" si="58"/>
        <v>3854.7679170000001</v>
      </c>
      <c r="H146" s="10">
        <f t="shared" si="63"/>
        <v>0.24065480436810116</v>
      </c>
      <c r="I146" s="9">
        <f t="shared" si="64"/>
        <v>1.062926184603624</v>
      </c>
      <c r="J146" s="10">
        <f t="shared" si="65"/>
        <v>6.292618460362398</v>
      </c>
      <c r="K146" s="31">
        <f t="shared" si="66"/>
        <v>4079.3425625600926</v>
      </c>
      <c r="L146" s="33">
        <f t="shared" si="67"/>
        <v>0.22959674528990615</v>
      </c>
      <c r="M146" s="32">
        <f t="shared" si="68"/>
        <v>1.0621268557415047</v>
      </c>
      <c r="N146" s="33">
        <f t="shared" si="69"/>
        <v>6.2126855741504672</v>
      </c>
      <c r="O146" s="40">
        <f t="shared" si="70"/>
        <v>2.3199999999999998</v>
      </c>
      <c r="P146" s="25">
        <v>3915.19346</v>
      </c>
      <c r="Q146" s="25">
        <v>0</v>
      </c>
      <c r="R146" s="26">
        <f t="shared" si="59"/>
        <v>219.32054099999999</v>
      </c>
      <c r="S146" s="26">
        <f t="shared" si="60"/>
        <v>3915.19346</v>
      </c>
      <c r="T146" s="10">
        <f t="shared" si="71"/>
        <v>6.1022246834352423E-2</v>
      </c>
      <c r="U146" s="9">
        <f t="shared" si="72"/>
        <v>1.0789380834438744</v>
      </c>
      <c r="V146" s="10">
        <f t="shared" si="73"/>
        <v>7.8938083443874429</v>
      </c>
      <c r="W146" s="31">
        <f t="shared" si="74"/>
        <v>4134.5140009999996</v>
      </c>
      <c r="X146" s="33">
        <f t="shared" si="75"/>
        <v>5.7783373877540178E-2</v>
      </c>
      <c r="Y146" s="32">
        <f t="shared" si="76"/>
        <v>1.0764916867254795</v>
      </c>
      <c r="Z146" s="33">
        <f t="shared" si="77"/>
        <v>7.6491686725479457</v>
      </c>
      <c r="AA146" s="8">
        <v>10.65</v>
      </c>
      <c r="AB146" s="11">
        <f t="shared" si="61"/>
        <v>1.0432971639465307</v>
      </c>
      <c r="AC146" s="12">
        <f t="shared" si="78"/>
        <v>4.0167541389757311E-2</v>
      </c>
      <c r="AD146" s="11">
        <f t="shared" si="79"/>
        <v>1.0432971639465307</v>
      </c>
      <c r="AE146" s="12">
        <f t="shared" si="80"/>
        <v>4.3297163946530715</v>
      </c>
      <c r="AF146" s="25">
        <v>3840.6879549999999</v>
      </c>
      <c r="AG146" s="25">
        <v>0.94</v>
      </c>
      <c r="AH146" s="12">
        <f t="shared" si="56"/>
        <v>11.881841195515698</v>
      </c>
      <c r="AI146" s="12">
        <f t="shared" si="81"/>
        <v>5.1991822280395006E-2</v>
      </c>
      <c r="AJ146" s="12">
        <f t="shared" si="82"/>
        <v>1.064987319174217</v>
      </c>
      <c r="AK146" s="12">
        <f t="shared" si="83"/>
        <v>6.4987319174216962</v>
      </c>
    </row>
    <row r="147" spans="1:37" x14ac:dyDescent="0.3">
      <c r="A147">
        <f t="shared" si="62"/>
        <v>145</v>
      </c>
      <c r="B147" s="7">
        <v>44631</v>
      </c>
      <c r="C147" s="40">
        <v>5.6763000000000003</v>
      </c>
      <c r="D147" s="25">
        <v>3866.1533479999998</v>
      </c>
      <c r="E147" s="25">
        <v>0</v>
      </c>
      <c r="F147" s="26">
        <f t="shared" si="57"/>
        <v>224.66485167379852</v>
      </c>
      <c r="G147" s="26">
        <f t="shared" si="58"/>
        <v>3866.1533479999998</v>
      </c>
      <c r="H147" s="10">
        <f t="shared" si="63"/>
        <v>0.29535970115837085</v>
      </c>
      <c r="I147" s="9">
        <f t="shared" si="64"/>
        <v>1.0660656402060034</v>
      </c>
      <c r="J147" s="10">
        <f t="shared" si="65"/>
        <v>6.6065640206003362</v>
      </c>
      <c r="K147" s="31">
        <f t="shared" si="66"/>
        <v>4090.8181996737985</v>
      </c>
      <c r="L147" s="33">
        <f t="shared" si="67"/>
        <v>0.28131094502894527</v>
      </c>
      <c r="M147" s="32">
        <f t="shared" si="68"/>
        <v>1.0651147348367973</v>
      </c>
      <c r="N147" s="33">
        <f t="shared" si="69"/>
        <v>6.5114734836797306</v>
      </c>
      <c r="O147" s="40">
        <f t="shared" si="70"/>
        <v>2.3199999999999998</v>
      </c>
      <c r="P147" s="25">
        <v>3920.0033509999998</v>
      </c>
      <c r="Q147" s="25">
        <v>0</v>
      </c>
      <c r="R147" s="26">
        <f t="shared" si="59"/>
        <v>219.32054099999999</v>
      </c>
      <c r="S147" s="26">
        <f t="shared" si="60"/>
        <v>3920.0033509999998</v>
      </c>
      <c r="T147" s="10">
        <f t="shared" si="71"/>
        <v>0.12285193692573859</v>
      </c>
      <c r="U147" s="9">
        <f t="shared" si="72"/>
        <v>1.0802635797776148</v>
      </c>
      <c r="V147" s="10">
        <f t="shared" si="73"/>
        <v>8.026357977761478</v>
      </c>
      <c r="W147" s="31">
        <f t="shared" si="74"/>
        <v>4139.3238919999994</v>
      </c>
      <c r="X147" s="33">
        <f t="shared" si="75"/>
        <v>0.11633510005859549</v>
      </c>
      <c r="Y147" s="32">
        <f t="shared" si="76"/>
        <v>1.0777440244063541</v>
      </c>
      <c r="Z147" s="33">
        <f t="shared" si="77"/>
        <v>7.7744024406354084</v>
      </c>
      <c r="AA147" s="8">
        <v>10.65</v>
      </c>
      <c r="AB147" s="11">
        <f t="shared" si="61"/>
        <v>1.0437162307666772</v>
      </c>
      <c r="AC147" s="12">
        <f t="shared" si="78"/>
        <v>4.0167541389757311E-2</v>
      </c>
      <c r="AD147" s="11">
        <f t="shared" si="79"/>
        <v>1.0437162307666772</v>
      </c>
      <c r="AE147" s="12">
        <f t="shared" si="80"/>
        <v>4.3716230766677189</v>
      </c>
      <c r="AF147" s="25">
        <v>3845.0555290000002</v>
      </c>
      <c r="AG147" s="25">
        <v>1.01</v>
      </c>
      <c r="AH147" s="12">
        <f t="shared" si="56"/>
        <v>12.816456143923505</v>
      </c>
      <c r="AI147" s="12">
        <f t="shared" si="81"/>
        <v>0.11371853301214152</v>
      </c>
      <c r="AJ147" s="12">
        <f t="shared" si="82"/>
        <v>1.0661984071303472</v>
      </c>
      <c r="AK147" s="12">
        <f t="shared" si="83"/>
        <v>6.6198407130347192</v>
      </c>
    </row>
    <row r="148" spans="1:37" x14ac:dyDescent="0.3">
      <c r="A148">
        <f t="shared" si="62"/>
        <v>146</v>
      </c>
      <c r="B148" s="7">
        <v>44634</v>
      </c>
      <c r="C148" s="40">
        <v>5.9396000000000004</v>
      </c>
      <c r="D148" s="25">
        <v>3865.0770440000001</v>
      </c>
      <c r="E148" s="25">
        <v>0</v>
      </c>
      <c r="F148" s="26">
        <f t="shared" si="57"/>
        <v>224.75509402108284</v>
      </c>
      <c r="G148" s="26">
        <f t="shared" si="58"/>
        <v>3865.0770440000001</v>
      </c>
      <c r="H148" s="10">
        <f t="shared" si="63"/>
        <v>-2.7839144056629461E-2</v>
      </c>
      <c r="I148" s="9">
        <f t="shared" si="64"/>
        <v>1.0657688566566881</v>
      </c>
      <c r="J148" s="10">
        <f t="shared" si="65"/>
        <v>6.5768856656688079</v>
      </c>
      <c r="K148" s="31">
        <f t="shared" si="66"/>
        <v>4089.8321380210828</v>
      </c>
      <c r="L148" s="33">
        <f t="shared" si="67"/>
        <v>-2.4104264833724187E-2</v>
      </c>
      <c r="M148" s="32">
        <f t="shared" si="68"/>
        <v>1.0648579967603293</v>
      </c>
      <c r="N148" s="33">
        <f t="shared" si="69"/>
        <v>6.4857996760329328</v>
      </c>
      <c r="O148" s="40">
        <f t="shared" si="70"/>
        <v>2.3199999999999998</v>
      </c>
      <c r="P148" s="25">
        <v>3922.5504089999999</v>
      </c>
      <c r="Q148" s="25">
        <v>0</v>
      </c>
      <c r="R148" s="26">
        <f t="shared" si="59"/>
        <v>219.32054099999999</v>
      </c>
      <c r="S148" s="26">
        <f t="shared" si="60"/>
        <v>3922.5504089999999</v>
      </c>
      <c r="T148" s="10">
        <f t="shared" si="71"/>
        <v>6.4975913843290378E-2</v>
      </c>
      <c r="U148" s="9">
        <f t="shared" si="72"/>
        <v>1.0809654909104915</v>
      </c>
      <c r="V148" s="10">
        <f t="shared" si="73"/>
        <v>8.0965490910491553</v>
      </c>
      <c r="W148" s="31">
        <f t="shared" si="74"/>
        <v>4141.8709499999995</v>
      </c>
      <c r="X148" s="33">
        <f t="shared" si="75"/>
        <v>6.1533189150120293E-2</v>
      </c>
      <c r="Y148" s="32">
        <f t="shared" si="76"/>
        <v>1.0784071946754461</v>
      </c>
      <c r="Z148" s="33">
        <f t="shared" si="77"/>
        <v>7.8407194675446101</v>
      </c>
      <c r="AA148" s="8">
        <v>10.65</v>
      </c>
      <c r="AB148" s="11">
        <f t="shared" si="61"/>
        <v>1.0441354659156621</v>
      </c>
      <c r="AC148" s="12">
        <f t="shared" si="78"/>
        <v>4.0167541389757311E-2</v>
      </c>
      <c r="AD148" s="11">
        <f t="shared" si="79"/>
        <v>1.0441354659156621</v>
      </c>
      <c r="AE148" s="12">
        <f t="shared" si="80"/>
        <v>4.4135465915662087</v>
      </c>
      <c r="AF148" s="25">
        <v>3847.2029400000001</v>
      </c>
      <c r="AG148" s="25">
        <v>1.01</v>
      </c>
      <c r="AH148" s="12">
        <f t="shared" si="56"/>
        <v>12.816456143923505</v>
      </c>
      <c r="AI148" s="12">
        <f t="shared" si="81"/>
        <v>5.584863427339215E-2</v>
      </c>
      <c r="AJ148" s="12">
        <f t="shared" si="82"/>
        <v>1.0667938643793742</v>
      </c>
      <c r="AK148" s="12">
        <f t="shared" si="83"/>
        <v>6.6793864379374179</v>
      </c>
    </row>
    <row r="149" spans="1:37" x14ac:dyDescent="0.3">
      <c r="A149">
        <f t="shared" si="62"/>
        <v>147</v>
      </c>
      <c r="B149" s="7">
        <v>44635</v>
      </c>
      <c r="C149" s="40">
        <v>6.1436000000000002</v>
      </c>
      <c r="D149" s="25">
        <v>3864.9914650000001</v>
      </c>
      <c r="E149" s="25">
        <v>0</v>
      </c>
      <c r="F149" s="26">
        <f t="shared" si="57"/>
        <v>224.84537261649933</v>
      </c>
      <c r="G149" s="26">
        <f t="shared" si="58"/>
        <v>3864.9914650000001</v>
      </c>
      <c r="H149" s="10">
        <f t="shared" si="63"/>
        <v>-2.2141602619041301E-3</v>
      </c>
      <c r="I149" s="9">
        <f t="shared" si="64"/>
        <v>1.0657452588261802</v>
      </c>
      <c r="J149" s="10">
        <f t="shared" si="65"/>
        <v>6.5745258826180208</v>
      </c>
      <c r="K149" s="31">
        <f t="shared" si="66"/>
        <v>4089.8368376164995</v>
      </c>
      <c r="L149" s="33">
        <f t="shared" si="67"/>
        <v>1.1490924951562675E-4</v>
      </c>
      <c r="M149" s="32">
        <f t="shared" si="68"/>
        <v>1.0648592203806617</v>
      </c>
      <c r="N149" s="33">
        <f t="shared" si="69"/>
        <v>6.485922038066172</v>
      </c>
      <c r="O149" s="40">
        <f t="shared" si="70"/>
        <v>2.3199999999999998</v>
      </c>
      <c r="P149" s="25">
        <v>3925.0990889999998</v>
      </c>
      <c r="Q149" s="25">
        <v>0</v>
      </c>
      <c r="R149" s="26">
        <f t="shared" si="59"/>
        <v>219.32054099999999</v>
      </c>
      <c r="S149" s="26">
        <f t="shared" si="60"/>
        <v>3925.0990889999998</v>
      </c>
      <c r="T149" s="10">
        <f t="shared" si="71"/>
        <v>6.4975073211348544E-2</v>
      </c>
      <c r="U149" s="9">
        <f t="shared" si="72"/>
        <v>1.0816678490296001</v>
      </c>
      <c r="V149" s="10">
        <f t="shared" si="73"/>
        <v>8.1667849029600106</v>
      </c>
      <c r="W149" s="31">
        <f t="shared" si="74"/>
        <v>4144.4196299999994</v>
      </c>
      <c r="X149" s="33">
        <f t="shared" si="75"/>
        <v>6.1534510146921129E-2</v>
      </c>
      <c r="Y149" s="32">
        <f t="shared" si="76"/>
        <v>1.0790707872600789</v>
      </c>
      <c r="Z149" s="33">
        <f t="shared" si="77"/>
        <v>7.9070787260078879</v>
      </c>
      <c r="AA149" s="8">
        <v>10.65</v>
      </c>
      <c r="AB149" s="11">
        <f t="shared" si="61"/>
        <v>1.0445548694610989</v>
      </c>
      <c r="AC149" s="12">
        <f t="shared" si="78"/>
        <v>4.0167541389757311E-2</v>
      </c>
      <c r="AD149" s="11">
        <f t="shared" si="79"/>
        <v>1.0445548694610989</v>
      </c>
      <c r="AE149" s="12">
        <f t="shared" si="80"/>
        <v>4.4554869461098878</v>
      </c>
      <c r="AF149" s="25">
        <v>3849.3515499999999</v>
      </c>
      <c r="AG149" s="25">
        <v>1.01</v>
      </c>
      <c r="AH149" s="12">
        <f t="shared" si="56"/>
        <v>12.816456143923505</v>
      </c>
      <c r="AI149" s="12">
        <f t="shared" si="81"/>
        <v>5.5848626482890573E-2</v>
      </c>
      <c r="AJ149" s="12">
        <f t="shared" si="82"/>
        <v>1.0673896541000338</v>
      </c>
      <c r="AK149" s="12">
        <f t="shared" si="83"/>
        <v>6.7389654100033836</v>
      </c>
    </row>
    <row r="150" spans="1:37" x14ac:dyDescent="0.3">
      <c r="A150">
        <f t="shared" si="62"/>
        <v>148</v>
      </c>
      <c r="B150" s="7">
        <v>44636</v>
      </c>
      <c r="C150" s="40">
        <v>6.2251000000000003</v>
      </c>
      <c r="D150" s="25">
        <v>3866.240534</v>
      </c>
      <c r="E150" s="25">
        <v>0</v>
      </c>
      <c r="F150" s="26">
        <f t="shared" si="57"/>
        <v>224.93568747460802</v>
      </c>
      <c r="G150" s="26">
        <f t="shared" si="58"/>
        <v>3866.240534</v>
      </c>
      <c r="H150" s="10">
        <f t="shared" si="63"/>
        <v>3.2317509917190179E-2</v>
      </c>
      <c r="I150" s="9">
        <f t="shared" si="64"/>
        <v>1.0660896811558933</v>
      </c>
      <c r="J150" s="10">
        <f t="shared" si="65"/>
        <v>6.6089681155893309</v>
      </c>
      <c r="K150" s="31">
        <f t="shared" si="66"/>
        <v>4091.1762214746082</v>
      </c>
      <c r="L150" s="33">
        <f t="shared" si="67"/>
        <v>3.2749078050975378E-2</v>
      </c>
      <c r="M150" s="32">
        <f t="shared" si="68"/>
        <v>1.0652079519578772</v>
      </c>
      <c r="N150" s="33">
        <f t="shared" si="69"/>
        <v>6.5207951957877208</v>
      </c>
      <c r="O150" s="40">
        <f t="shared" si="70"/>
        <v>2.3199999999999998</v>
      </c>
      <c r="P150" s="25">
        <v>3927.0542270000001</v>
      </c>
      <c r="Q150" s="25">
        <v>0</v>
      </c>
      <c r="R150" s="26">
        <f t="shared" si="59"/>
        <v>219.32054099999999</v>
      </c>
      <c r="S150" s="26">
        <f t="shared" si="60"/>
        <v>3927.0542270000001</v>
      </c>
      <c r="T150" s="10">
        <f t="shared" si="71"/>
        <v>4.9811175607761271E-2</v>
      </c>
      <c r="U150" s="9">
        <f t="shared" si="72"/>
        <v>1.0822066405013731</v>
      </c>
      <c r="V150" s="10">
        <f t="shared" si="73"/>
        <v>8.2206640501373052</v>
      </c>
      <c r="W150" s="31">
        <f t="shared" si="74"/>
        <v>4146.3747679999997</v>
      </c>
      <c r="X150" s="33">
        <f t="shared" si="75"/>
        <v>4.7175193984894115E-2</v>
      </c>
      <c r="Y150" s="32">
        <f t="shared" si="76"/>
        <v>1.0795798409972031</v>
      </c>
      <c r="Z150" s="33">
        <f t="shared" si="77"/>
        <v>7.9579840997203055</v>
      </c>
      <c r="AA150" s="8">
        <v>10.65</v>
      </c>
      <c r="AB150" s="11">
        <f t="shared" si="61"/>
        <v>1.0449744414706283</v>
      </c>
      <c r="AC150" s="12">
        <f t="shared" si="78"/>
        <v>4.0167541389757311E-2</v>
      </c>
      <c r="AD150" s="11">
        <f t="shared" si="79"/>
        <v>1.0449744414706283</v>
      </c>
      <c r="AE150" s="12">
        <f t="shared" si="80"/>
        <v>4.4974441470628346</v>
      </c>
      <c r="AF150" s="25">
        <v>3850.9177330000002</v>
      </c>
      <c r="AG150" s="25">
        <v>0.94</v>
      </c>
      <c r="AH150" s="12">
        <f t="shared" si="56"/>
        <v>11.881841195515698</v>
      </c>
      <c r="AI150" s="12">
        <f t="shared" si="81"/>
        <v>4.0686930763711437E-2</v>
      </c>
      <c r="AJ150" s="12">
        <f t="shared" si="82"/>
        <v>1.0678239421895765</v>
      </c>
      <c r="AK150" s="12">
        <f t="shared" si="83"/>
        <v>6.7823942189576547</v>
      </c>
    </row>
    <row r="151" spans="1:37" x14ac:dyDescent="0.3">
      <c r="A151">
        <f t="shared" si="62"/>
        <v>149</v>
      </c>
      <c r="B151" s="7">
        <v>44637</v>
      </c>
      <c r="C151" s="40">
        <v>5.8433000000000002</v>
      </c>
      <c r="D151" s="25">
        <v>3874.493798</v>
      </c>
      <c r="E151" s="25">
        <v>0</v>
      </c>
      <c r="F151" s="26">
        <f t="shared" si="57"/>
        <v>225.02603860997471</v>
      </c>
      <c r="G151" s="26">
        <f t="shared" si="58"/>
        <v>3874.493798</v>
      </c>
      <c r="H151" s="10">
        <f t="shared" si="63"/>
        <v>0.21347000858897847</v>
      </c>
      <c r="I151" s="9">
        <f t="shared" si="64"/>
        <v>1.0683654628898229</v>
      </c>
      <c r="J151" s="10">
        <f t="shared" si="65"/>
        <v>6.8365462889822926</v>
      </c>
      <c r="K151" s="31">
        <f t="shared" si="66"/>
        <v>4099.5198366099748</v>
      </c>
      <c r="L151" s="33">
        <f t="shared" si="67"/>
        <v>0.20394171953705964</v>
      </c>
      <c r="M151" s="32">
        <f t="shared" si="68"/>
        <v>1.0673803553717456</v>
      </c>
      <c r="N151" s="33">
        <f t="shared" si="69"/>
        <v>6.7380355371745582</v>
      </c>
      <c r="O151" s="40">
        <f t="shared" si="70"/>
        <v>2.3199999999999998</v>
      </c>
      <c r="P151" s="25">
        <v>3929.0064539999998</v>
      </c>
      <c r="Q151" s="25">
        <v>0</v>
      </c>
      <c r="R151" s="26">
        <f t="shared" si="59"/>
        <v>219.32054099999999</v>
      </c>
      <c r="S151" s="26">
        <f t="shared" si="60"/>
        <v>3929.0064539999998</v>
      </c>
      <c r="T151" s="10">
        <f t="shared" si="71"/>
        <v>4.9712249619005E-2</v>
      </c>
      <c r="U151" s="9">
        <f t="shared" si="72"/>
        <v>1.0827446297678927</v>
      </c>
      <c r="V151" s="10">
        <f t="shared" si="73"/>
        <v>8.2744629767892661</v>
      </c>
      <c r="W151" s="31">
        <f t="shared" si="74"/>
        <v>4148.3269949999994</v>
      </c>
      <c r="X151" s="33">
        <f t="shared" si="75"/>
        <v>4.7082743582804731E-2</v>
      </c>
      <c r="Y151" s="32">
        <f t="shared" si="76"/>
        <v>1.0800881368055115</v>
      </c>
      <c r="Z151" s="33">
        <f t="shared" si="77"/>
        <v>8.0088136805511532</v>
      </c>
      <c r="AA151" s="8">
        <v>10.65</v>
      </c>
      <c r="AB151" s="11">
        <f t="shared" si="61"/>
        <v>1.0453941820119184</v>
      </c>
      <c r="AC151" s="12">
        <f t="shared" si="78"/>
        <v>4.0167541389757311E-2</v>
      </c>
      <c r="AD151" s="11">
        <f t="shared" si="79"/>
        <v>1.0453941820119184</v>
      </c>
      <c r="AE151" s="12">
        <f t="shared" si="80"/>
        <v>4.539418201191836</v>
      </c>
      <c r="AF151" s="25">
        <v>3852.4845540000001</v>
      </c>
      <c r="AG151" s="25">
        <v>0.94</v>
      </c>
      <c r="AH151" s="12">
        <f t="shared" si="56"/>
        <v>11.881841195515698</v>
      </c>
      <c r="AI151" s="12">
        <f t="shared" si="81"/>
        <v>4.068695071237638E-2</v>
      </c>
      <c r="AJ151" s="12">
        <f t="shared" si="82"/>
        <v>1.0682584071906303</v>
      </c>
      <c r="AK151" s="12">
        <f t="shared" si="83"/>
        <v>6.8258407190630255</v>
      </c>
    </row>
    <row r="152" spans="1:37" x14ac:dyDescent="0.3">
      <c r="A152">
        <f t="shared" si="62"/>
        <v>150</v>
      </c>
      <c r="B152" s="7">
        <v>44638</v>
      </c>
      <c r="C152" s="40">
        <v>5.6688999999999998</v>
      </c>
      <c r="D152" s="25">
        <v>3879.558129</v>
      </c>
      <c r="E152" s="25">
        <v>0</v>
      </c>
      <c r="F152" s="26">
        <f t="shared" si="57"/>
        <v>225.1164260371711</v>
      </c>
      <c r="G152" s="26">
        <f t="shared" si="58"/>
        <v>3879.558129</v>
      </c>
      <c r="H152" s="10">
        <f t="shared" si="63"/>
        <v>0.1307094878462367</v>
      </c>
      <c r="I152" s="9">
        <f t="shared" si="64"/>
        <v>1.0697619179146922</v>
      </c>
      <c r="J152" s="10">
        <f t="shared" si="65"/>
        <v>6.9761917914692217</v>
      </c>
      <c r="K152" s="31">
        <f t="shared" si="66"/>
        <v>4104.6745550371706</v>
      </c>
      <c r="L152" s="33">
        <f t="shared" si="67"/>
        <v>0.12573956542818454</v>
      </c>
      <c r="M152" s="32">
        <f t="shared" si="68"/>
        <v>1.0687224747920558</v>
      </c>
      <c r="N152" s="33">
        <f t="shared" si="69"/>
        <v>6.8722474792055843</v>
      </c>
      <c r="O152" s="40">
        <f t="shared" si="70"/>
        <v>2.3199999999999998</v>
      </c>
      <c r="P152" s="25">
        <v>3930.9634740000001</v>
      </c>
      <c r="Q152" s="25">
        <v>0</v>
      </c>
      <c r="R152" s="26">
        <f t="shared" si="59"/>
        <v>219.32054099999999</v>
      </c>
      <c r="S152" s="26">
        <f t="shared" si="60"/>
        <v>3930.9634740000001</v>
      </c>
      <c r="T152" s="10">
        <f t="shared" si="71"/>
        <v>4.9809538948664134E-2</v>
      </c>
      <c r="U152" s="9">
        <f t="shared" si="72"/>
        <v>1.0832839398759715</v>
      </c>
      <c r="V152" s="10">
        <f t="shared" si="73"/>
        <v>8.3283939875971491</v>
      </c>
      <c r="W152" s="31">
        <f t="shared" si="74"/>
        <v>4150.2840150000002</v>
      </c>
      <c r="X152" s="33">
        <f t="shared" si="75"/>
        <v>4.7176126721915068E-2</v>
      </c>
      <c r="Y152" s="32">
        <f t="shared" si="76"/>
        <v>1.0805976805536393</v>
      </c>
      <c r="Z152" s="33">
        <f t="shared" si="77"/>
        <v>8.059768055363925</v>
      </c>
      <c r="AA152" s="8">
        <v>11.65</v>
      </c>
      <c r="AB152" s="11">
        <f t="shared" si="61"/>
        <v>1.0458140911526641</v>
      </c>
      <c r="AC152" s="12">
        <f t="shared" si="78"/>
        <v>4.0167541389757311E-2</v>
      </c>
      <c r="AD152" s="11">
        <f t="shared" si="79"/>
        <v>1.0458140911526641</v>
      </c>
      <c r="AE152" s="12">
        <f t="shared" si="80"/>
        <v>4.5814091152664105</v>
      </c>
      <c r="AF152" s="25">
        <v>3854.052013</v>
      </c>
      <c r="AG152" s="25">
        <v>0.94</v>
      </c>
      <c r="AH152" s="12">
        <f t="shared" si="56"/>
        <v>11.881841195515698</v>
      </c>
      <c r="AI152" s="12">
        <f t="shared" si="81"/>
        <v>4.0686963906777507E-2</v>
      </c>
      <c r="AJ152" s="12">
        <f t="shared" si="82"/>
        <v>1.068693049103195</v>
      </c>
      <c r="AK152" s="12">
        <f t="shared" si="83"/>
        <v>6.8693049103194959</v>
      </c>
    </row>
    <row r="153" spans="1:37" x14ac:dyDescent="0.3">
      <c r="A153">
        <f t="shared" si="62"/>
        <v>151</v>
      </c>
      <c r="B153" s="7">
        <v>44641</v>
      </c>
      <c r="C153" s="40">
        <v>5.0339</v>
      </c>
      <c r="D153" s="25">
        <v>3891.4696640000002</v>
      </c>
      <c r="E153" s="25">
        <v>0</v>
      </c>
      <c r="F153" s="26">
        <f t="shared" si="57"/>
        <v>225.20684977077471</v>
      </c>
      <c r="G153" s="26">
        <f t="shared" si="58"/>
        <v>3891.4696640000002</v>
      </c>
      <c r="H153" s="10">
        <f t="shared" si="63"/>
        <v>0.30703329100705279</v>
      </c>
      <c r="I153" s="9">
        <f t="shared" si="64"/>
        <v>1.0730464431372058</v>
      </c>
      <c r="J153" s="10">
        <f t="shared" si="65"/>
        <v>7.3046443137205763</v>
      </c>
      <c r="K153" s="31">
        <f t="shared" si="66"/>
        <v>4116.6765137707753</v>
      </c>
      <c r="L153" s="33">
        <f t="shared" si="67"/>
        <v>0.2923973282821235</v>
      </c>
      <c r="M153" s="32">
        <f t="shared" si="68"/>
        <v>1.0718473907550985</v>
      </c>
      <c r="N153" s="33">
        <f t="shared" si="69"/>
        <v>7.1847390755098495</v>
      </c>
      <c r="O153" s="40">
        <f t="shared" si="70"/>
        <v>2.3199999999999998</v>
      </c>
      <c r="P153" s="25">
        <v>3932.9214360000001</v>
      </c>
      <c r="Q153" s="25">
        <v>0</v>
      </c>
      <c r="R153" s="26">
        <f t="shared" si="59"/>
        <v>219.32054099999999</v>
      </c>
      <c r="S153" s="26">
        <f t="shared" si="60"/>
        <v>3932.9214360000001</v>
      </c>
      <c r="T153" s="10">
        <f t="shared" si="71"/>
        <v>4.9808704989251495E-2</v>
      </c>
      <c r="U153" s="9">
        <f t="shared" si="72"/>
        <v>1.0838235095777802</v>
      </c>
      <c r="V153" s="10">
        <f t="shared" si="73"/>
        <v>8.3823509577780175</v>
      </c>
      <c r="W153" s="31">
        <f t="shared" si="74"/>
        <v>4152.2419769999997</v>
      </c>
      <c r="X153" s="33">
        <f t="shared" si="75"/>
        <v>4.717657858890334E-2</v>
      </c>
      <c r="Y153" s="32">
        <f t="shared" si="76"/>
        <v>1.0811074695676355</v>
      </c>
      <c r="Z153" s="33">
        <f t="shared" si="77"/>
        <v>8.1107469567635491</v>
      </c>
      <c r="AA153" s="8">
        <v>11.65</v>
      </c>
      <c r="AB153" s="11">
        <f t="shared" si="61"/>
        <v>1.0462715223120176</v>
      </c>
      <c r="AC153" s="12">
        <f t="shared" si="78"/>
        <v>4.3739242301588099E-2</v>
      </c>
      <c r="AD153" s="11">
        <f t="shared" si="79"/>
        <v>1.0462715223120176</v>
      </c>
      <c r="AE153" s="12">
        <f t="shared" si="80"/>
        <v>4.6271522312017588</v>
      </c>
      <c r="AF153" s="25">
        <v>3855.620109</v>
      </c>
      <c r="AG153" s="25">
        <v>0.94</v>
      </c>
      <c r="AH153" s="12">
        <f t="shared" si="56"/>
        <v>11.881841195515698</v>
      </c>
      <c r="AI153" s="12">
        <f t="shared" si="81"/>
        <v>4.0686944408396819E-2</v>
      </c>
      <c r="AJ153" s="12">
        <f t="shared" si="82"/>
        <v>1.06912786764998</v>
      </c>
      <c r="AK153" s="12">
        <f t="shared" si="83"/>
        <v>6.9127867649980024</v>
      </c>
    </row>
    <row r="154" spans="1:37" x14ac:dyDescent="0.3">
      <c r="A154">
        <f t="shared" si="62"/>
        <v>152</v>
      </c>
      <c r="B154" s="7">
        <v>44642</v>
      </c>
      <c r="C154" s="40">
        <v>4.8277999999999999</v>
      </c>
      <c r="D154" s="25">
        <v>3896.879316</v>
      </c>
      <c r="E154" s="25">
        <v>0</v>
      </c>
      <c r="F154" s="26">
        <f t="shared" si="57"/>
        <v>225.30535354047572</v>
      </c>
      <c r="G154" s="26">
        <f t="shared" si="58"/>
        <v>3896.879316</v>
      </c>
      <c r="H154" s="10">
        <f t="shared" si="63"/>
        <v>0.1390130841837145</v>
      </c>
      <c r="I154" s="9">
        <f t="shared" si="64"/>
        <v>1.0745381180925344</v>
      </c>
      <c r="J154" s="10">
        <f t="shared" si="65"/>
        <v>7.4538118092534411</v>
      </c>
      <c r="K154" s="31">
        <f t="shared" si="66"/>
        <v>4122.1846695404756</v>
      </c>
      <c r="L154" s="33">
        <f t="shared" si="67"/>
        <v>0.13380103467626192</v>
      </c>
      <c r="M154" s="32">
        <f t="shared" si="68"/>
        <v>1.0732815336540793</v>
      </c>
      <c r="N154" s="33">
        <f t="shared" si="69"/>
        <v>7.3281533654079301</v>
      </c>
      <c r="O154" s="40">
        <f t="shared" si="70"/>
        <v>2.3199999999999998</v>
      </c>
      <c r="P154" s="25">
        <v>3934.8803400000002</v>
      </c>
      <c r="Q154" s="25">
        <v>0</v>
      </c>
      <c r="R154" s="26">
        <f t="shared" si="59"/>
        <v>219.32054099999999</v>
      </c>
      <c r="S154" s="26">
        <f t="shared" si="60"/>
        <v>3934.8803400000002</v>
      </c>
      <c r="T154" s="10">
        <f t="shared" si="71"/>
        <v>4.9807859930006693E-2</v>
      </c>
      <c r="U154" s="9">
        <f t="shared" si="72"/>
        <v>1.0843633388733191</v>
      </c>
      <c r="V154" s="10">
        <f t="shared" si="73"/>
        <v>8.4363338873319158</v>
      </c>
      <c r="W154" s="31">
        <f t="shared" si="74"/>
        <v>4154.2008809999998</v>
      </c>
      <c r="X154" s="33">
        <f t="shared" si="75"/>
        <v>4.7177019327171443E-2</v>
      </c>
      <c r="Y154" s="32">
        <f t="shared" si="76"/>
        <v>1.0816175038475009</v>
      </c>
      <c r="Z154" s="33">
        <f t="shared" si="77"/>
        <v>8.1617503847500892</v>
      </c>
      <c r="AA154" s="8">
        <v>11.65</v>
      </c>
      <c r="AB154" s="11">
        <f t="shared" si="61"/>
        <v>1.0467291535482941</v>
      </c>
      <c r="AC154" s="12">
        <f t="shared" si="78"/>
        <v>4.3739242301588099E-2</v>
      </c>
      <c r="AD154" s="11">
        <f t="shared" si="79"/>
        <v>1.0467291535482941</v>
      </c>
      <c r="AE154" s="12">
        <f t="shared" si="80"/>
        <v>4.67291535482941</v>
      </c>
      <c r="AF154" s="25">
        <v>3857.1888429999999</v>
      </c>
      <c r="AG154" s="25">
        <v>0.94</v>
      </c>
      <c r="AH154" s="12">
        <f t="shared" si="56"/>
        <v>11.881841195515698</v>
      </c>
      <c r="AI154" s="12">
        <f t="shared" si="81"/>
        <v>4.0686944140011505E-2</v>
      </c>
      <c r="AJ154" s="12">
        <f t="shared" si="82"/>
        <v>1.0695628631082761</v>
      </c>
      <c r="AK154" s="12">
        <f t="shared" si="83"/>
        <v>6.9562863108276085</v>
      </c>
    </row>
    <row r="155" spans="1:37" x14ac:dyDescent="0.3">
      <c r="A155">
        <f t="shared" si="62"/>
        <v>153</v>
      </c>
      <c r="B155" s="7">
        <v>44643</v>
      </c>
      <c r="C155" s="40">
        <v>4.5608000000000004</v>
      </c>
      <c r="D155" s="25">
        <v>3903.1416509999999</v>
      </c>
      <c r="E155" s="25">
        <v>0</v>
      </c>
      <c r="F155" s="26">
        <f t="shared" si="57"/>
        <v>225.40390039497925</v>
      </c>
      <c r="G155" s="26">
        <f t="shared" si="58"/>
        <v>3903.1416509999999</v>
      </c>
      <c r="H155" s="10">
        <f t="shared" si="63"/>
        <v>0.16070128151743912</v>
      </c>
      <c r="I155" s="9">
        <f t="shared" si="64"/>
        <v>1.0762649146187024</v>
      </c>
      <c r="J155" s="10">
        <f t="shared" si="65"/>
        <v>7.626491461870244</v>
      </c>
      <c r="K155" s="31">
        <f t="shared" si="66"/>
        <v>4128.5455513949792</v>
      </c>
      <c r="L155" s="33">
        <f t="shared" si="67"/>
        <v>0.15430851270457069</v>
      </c>
      <c r="M155" s="32">
        <f t="shared" si="68"/>
        <v>1.0749376984257937</v>
      </c>
      <c r="N155" s="33">
        <f t="shared" si="69"/>
        <v>7.4937698425793675</v>
      </c>
      <c r="O155" s="40">
        <f t="shared" si="70"/>
        <v>2.3199999999999998</v>
      </c>
      <c r="P155" s="25">
        <v>3936.8401869999998</v>
      </c>
      <c r="Q155" s="25">
        <v>0</v>
      </c>
      <c r="R155" s="26">
        <f t="shared" si="59"/>
        <v>219.32054099999999</v>
      </c>
      <c r="S155" s="26">
        <f t="shared" si="60"/>
        <v>3936.8401869999998</v>
      </c>
      <c r="T155" s="10">
        <f t="shared" si="71"/>
        <v>4.980702920180935E-2</v>
      </c>
      <c r="U155" s="9">
        <f t="shared" si="72"/>
        <v>1.0849034280381655</v>
      </c>
      <c r="V155" s="10">
        <f t="shared" si="73"/>
        <v>8.4903428038165529</v>
      </c>
      <c r="W155" s="31">
        <f t="shared" si="74"/>
        <v>4156.1607279999998</v>
      </c>
      <c r="X155" s="33">
        <f t="shared" si="75"/>
        <v>4.7177473024095917E-2</v>
      </c>
      <c r="Y155" s="32">
        <f t="shared" si="76"/>
        <v>1.0821277836536025</v>
      </c>
      <c r="Z155" s="33">
        <f t="shared" si="77"/>
        <v>8.2127783653602506</v>
      </c>
      <c r="AA155" s="8">
        <v>11.65</v>
      </c>
      <c r="AB155" s="11">
        <f t="shared" si="61"/>
        <v>1.0471869849490059</v>
      </c>
      <c r="AC155" s="12">
        <f t="shared" si="78"/>
        <v>4.3739242301588099E-2</v>
      </c>
      <c r="AD155" s="11">
        <f t="shared" si="79"/>
        <v>1.0471869849490059</v>
      </c>
      <c r="AE155" s="12">
        <f t="shared" si="80"/>
        <v>4.7186984949005861</v>
      </c>
      <c r="AF155" s="25">
        <v>3858.7582149999998</v>
      </c>
      <c r="AG155" s="25">
        <v>0.94</v>
      </c>
      <c r="AH155" s="12">
        <f t="shared" si="56"/>
        <v>11.881841195515698</v>
      </c>
      <c r="AI155" s="12">
        <f t="shared" si="81"/>
        <v>4.0686937142009327E-2</v>
      </c>
      <c r="AJ155" s="12">
        <f t="shared" si="82"/>
        <v>1.0699980354780831</v>
      </c>
      <c r="AK155" s="12">
        <f t="shared" si="83"/>
        <v>6.9998035478083143</v>
      </c>
    </row>
    <row r="156" spans="1:37" x14ac:dyDescent="0.3">
      <c r="A156">
        <f t="shared" si="62"/>
        <v>154</v>
      </c>
      <c r="B156" s="7">
        <v>44644</v>
      </c>
      <c r="C156" s="40">
        <v>4.4151999999999996</v>
      </c>
      <c r="D156" s="25">
        <v>3907.5593410000001</v>
      </c>
      <c r="E156" s="25">
        <v>0</v>
      </c>
      <c r="F156" s="26">
        <f t="shared" si="57"/>
        <v>225.50249035313024</v>
      </c>
      <c r="G156" s="26">
        <f t="shared" si="58"/>
        <v>3907.5593410000001</v>
      </c>
      <c r="H156" s="10">
        <f t="shared" si="63"/>
        <v>0.11318292788242701</v>
      </c>
      <c r="I156" s="9">
        <f t="shared" si="64"/>
        <v>1.0774830627608392</v>
      </c>
      <c r="J156" s="10">
        <f t="shared" si="65"/>
        <v>7.7483062760839161</v>
      </c>
      <c r="K156" s="31">
        <f t="shared" si="66"/>
        <v>4133.0618313531304</v>
      </c>
      <c r="L156" s="33">
        <f t="shared" si="67"/>
        <v>0.10939154968570008</v>
      </c>
      <c r="M156" s="32">
        <f t="shared" si="68"/>
        <v>1.0761135894322575</v>
      </c>
      <c r="N156" s="33">
        <f t="shared" si="69"/>
        <v>7.6113589432257545</v>
      </c>
      <c r="O156" s="40">
        <f t="shared" si="70"/>
        <v>2.3199999999999998</v>
      </c>
      <c r="P156" s="25">
        <v>3938.8009780000002</v>
      </c>
      <c r="Q156" s="25">
        <v>0</v>
      </c>
      <c r="R156" s="26">
        <f t="shared" si="59"/>
        <v>219.32054099999999</v>
      </c>
      <c r="S156" s="26">
        <f t="shared" si="60"/>
        <v>3938.8009780000002</v>
      </c>
      <c r="T156" s="10">
        <f t="shared" si="71"/>
        <v>4.9806212771219549E-2</v>
      </c>
      <c r="U156" s="9">
        <f t="shared" si="72"/>
        <v>1.0854437773478964</v>
      </c>
      <c r="V156" s="10">
        <f t="shared" si="73"/>
        <v>8.5443777347896432</v>
      </c>
      <c r="W156" s="31">
        <f t="shared" si="74"/>
        <v>4158.1215190000003</v>
      </c>
      <c r="X156" s="33">
        <f t="shared" si="75"/>
        <v>4.717793964970074E-2</v>
      </c>
      <c r="Y156" s="32">
        <f t="shared" si="76"/>
        <v>1.0826383092463072</v>
      </c>
      <c r="Z156" s="33">
        <f t="shared" si="77"/>
        <v>8.2638309246307209</v>
      </c>
      <c r="AA156" s="8">
        <v>11.65</v>
      </c>
      <c r="AB156" s="11">
        <f t="shared" si="61"/>
        <v>1.0476450166017035</v>
      </c>
      <c r="AC156" s="12">
        <f t="shared" si="78"/>
        <v>4.3739242301588099E-2</v>
      </c>
      <c r="AD156" s="11">
        <f t="shared" si="79"/>
        <v>1.0476450166017035</v>
      </c>
      <c r="AE156" s="12">
        <f t="shared" si="80"/>
        <v>4.7645016601703505</v>
      </c>
      <c r="AF156" s="25">
        <v>3860.3282260000001</v>
      </c>
      <c r="AG156" s="25">
        <v>0.94</v>
      </c>
      <c r="AH156" s="12">
        <f t="shared" si="56"/>
        <v>11.881841195515698</v>
      </c>
      <c r="AI156" s="12">
        <f t="shared" si="81"/>
        <v>4.0686949337676026E-2</v>
      </c>
      <c r="AJ156" s="12">
        <f t="shared" si="82"/>
        <v>1.0704333850366923</v>
      </c>
      <c r="AK156" s="12">
        <f t="shared" si="83"/>
        <v>7.0433385036692275</v>
      </c>
    </row>
    <row r="157" spans="1:37" x14ac:dyDescent="0.3">
      <c r="A157">
        <f t="shared" si="62"/>
        <v>155</v>
      </c>
      <c r="B157" s="7">
        <v>44645</v>
      </c>
      <c r="C157" s="40">
        <v>4.1536999999999997</v>
      </c>
      <c r="D157" s="25">
        <v>3913.632873</v>
      </c>
      <c r="E157" s="25">
        <v>0</v>
      </c>
      <c r="F157" s="26">
        <f t="shared" si="57"/>
        <v>225.60112343378191</v>
      </c>
      <c r="G157" s="26">
        <f t="shared" si="58"/>
        <v>3913.632873</v>
      </c>
      <c r="H157" s="10">
        <f t="shared" si="63"/>
        <v>0.15543032030949089</v>
      </c>
      <c r="I157" s="9">
        <f t="shared" si="64"/>
        <v>1.0791577981365688</v>
      </c>
      <c r="J157" s="10">
        <f t="shared" si="65"/>
        <v>7.9157798136568758</v>
      </c>
      <c r="K157" s="31">
        <f t="shared" si="66"/>
        <v>4139.2339964337816</v>
      </c>
      <c r="L157" s="33">
        <f t="shared" si="67"/>
        <v>0.14933638383605174</v>
      </c>
      <c r="M157" s="32">
        <f t="shared" si="68"/>
        <v>1.077720618552684</v>
      </c>
      <c r="N157" s="33">
        <f t="shared" si="69"/>
        <v>7.7720618552683973</v>
      </c>
      <c r="O157" s="40">
        <f t="shared" si="70"/>
        <v>2.3199999999999998</v>
      </c>
      <c r="P157" s="25">
        <v>3940.7627120000002</v>
      </c>
      <c r="Q157" s="25">
        <v>0</v>
      </c>
      <c r="R157" s="26">
        <f t="shared" si="59"/>
        <v>219.32054099999999</v>
      </c>
      <c r="S157" s="26">
        <f t="shared" si="60"/>
        <v>3940.7627120000002</v>
      </c>
      <c r="T157" s="10">
        <f t="shared" si="71"/>
        <v>4.9805359827947981E-2</v>
      </c>
      <c r="U157" s="9">
        <f t="shared" si="72"/>
        <v>1.0859843865269345</v>
      </c>
      <c r="V157" s="10">
        <f t="shared" si="73"/>
        <v>8.5984386526934529</v>
      </c>
      <c r="W157" s="31">
        <f t="shared" si="74"/>
        <v>4160.0832529999998</v>
      </c>
      <c r="X157" s="33">
        <f t="shared" si="75"/>
        <v>4.7178371075395908E-2</v>
      </c>
      <c r="Y157" s="32">
        <f t="shared" si="76"/>
        <v>1.0831490803652479</v>
      </c>
      <c r="Z157" s="33">
        <f t="shared" si="77"/>
        <v>8.3149080365247929</v>
      </c>
      <c r="AA157" s="8">
        <v>11.65</v>
      </c>
      <c r="AB157" s="11">
        <f t="shared" si="61"/>
        <v>1.0481032485939754</v>
      </c>
      <c r="AC157" s="12">
        <f t="shared" si="78"/>
        <v>4.3739242301588099E-2</v>
      </c>
      <c r="AD157" s="11">
        <f t="shared" si="79"/>
        <v>1.0481032485939754</v>
      </c>
      <c r="AE157" s="12">
        <f t="shared" si="80"/>
        <v>4.8103248593975412</v>
      </c>
      <c r="AF157" s="25">
        <v>3861.8988760000002</v>
      </c>
      <c r="AG157" s="25">
        <v>0.94</v>
      </c>
      <c r="AH157" s="12">
        <f t="shared" si="56"/>
        <v>11.881841195515698</v>
      </c>
      <c r="AI157" s="12">
        <f t="shared" si="81"/>
        <v>4.0686954788493601E-2</v>
      </c>
      <c r="AJ157" s="12">
        <f t="shared" si="82"/>
        <v>1.070868911784103</v>
      </c>
      <c r="AK157" s="12">
        <f t="shared" si="83"/>
        <v>7.0868911784103039</v>
      </c>
    </row>
    <row r="158" spans="1:37" x14ac:dyDescent="0.3">
      <c r="A158">
        <f t="shared" si="62"/>
        <v>156</v>
      </c>
      <c r="B158" s="7">
        <v>44648</v>
      </c>
      <c r="C158" s="40">
        <v>4.8263999999999996</v>
      </c>
      <c r="D158" s="25">
        <v>3911.3086069999999</v>
      </c>
      <c r="E158" s="25">
        <v>0</v>
      </c>
      <c r="F158" s="26">
        <f t="shared" si="57"/>
        <v>225.69979965579572</v>
      </c>
      <c r="G158" s="26">
        <f t="shared" si="58"/>
        <v>3911.3086069999999</v>
      </c>
      <c r="H158" s="10">
        <f t="shared" si="63"/>
        <v>-5.9388963539097617E-2</v>
      </c>
      <c r="I158" s="9">
        <f t="shared" si="64"/>
        <v>1.0785168975053041</v>
      </c>
      <c r="J158" s="10">
        <f t="shared" si="65"/>
        <v>7.8516897505304106</v>
      </c>
      <c r="K158" s="31">
        <f t="shared" si="66"/>
        <v>4137.0084066557956</v>
      </c>
      <c r="L158" s="33">
        <f t="shared" si="67"/>
        <v>-5.3768155651590099E-2</v>
      </c>
      <c r="M158" s="32">
        <f t="shared" si="68"/>
        <v>1.0771411480530113</v>
      </c>
      <c r="N158" s="33">
        <f t="shared" si="69"/>
        <v>7.714114805301131</v>
      </c>
      <c r="O158" s="40">
        <f t="shared" si="70"/>
        <v>2.3199999999999998</v>
      </c>
      <c r="P158" s="25">
        <v>3947.9128949999999</v>
      </c>
      <c r="Q158" s="25">
        <v>0</v>
      </c>
      <c r="R158" s="26">
        <f t="shared" si="59"/>
        <v>219.32054099999999</v>
      </c>
      <c r="S158" s="26">
        <f t="shared" si="60"/>
        <v>3947.9128949999999</v>
      </c>
      <c r="T158" s="10">
        <f t="shared" si="71"/>
        <v>0.18144160210984417</v>
      </c>
      <c r="U158" s="9">
        <f t="shared" si="72"/>
        <v>1.0879548139965118</v>
      </c>
      <c r="V158" s="10">
        <f t="shared" si="73"/>
        <v>8.7954813996511838</v>
      </c>
      <c r="W158" s="31">
        <f t="shared" si="74"/>
        <v>4167.2334359999995</v>
      </c>
      <c r="X158" s="33">
        <f t="shared" si="75"/>
        <v>0.17187595932950384</v>
      </c>
      <c r="Y158" s="32">
        <f t="shared" si="76"/>
        <v>1.0850107532380944</v>
      </c>
      <c r="Z158" s="33">
        <f t="shared" si="77"/>
        <v>8.5010753238094381</v>
      </c>
      <c r="AA158" s="8">
        <v>11.65</v>
      </c>
      <c r="AB158" s="11">
        <f t="shared" si="61"/>
        <v>1.0485616810134488</v>
      </c>
      <c r="AC158" s="12">
        <f t="shared" si="78"/>
        <v>4.3739242301588099E-2</v>
      </c>
      <c r="AD158" s="11">
        <f t="shared" si="79"/>
        <v>1.0485616810134488</v>
      </c>
      <c r="AE158" s="12">
        <f t="shared" si="80"/>
        <v>4.8561681013448821</v>
      </c>
      <c r="AF158" s="25">
        <v>3868.557182</v>
      </c>
      <c r="AG158" s="25">
        <v>1.28</v>
      </c>
      <c r="AH158" s="12">
        <f t="shared" si="56"/>
        <v>16.488837723293727</v>
      </c>
      <c r="AI158" s="12">
        <f t="shared" si="81"/>
        <v>0.17241015919340352</v>
      </c>
      <c r="AJ158" s="12">
        <f t="shared" si="82"/>
        <v>1.0727151985796626</v>
      </c>
      <c r="AK158" s="12">
        <f t="shared" si="83"/>
        <v>7.2715198579662577</v>
      </c>
    </row>
    <row r="159" spans="1:37" x14ac:dyDescent="0.3">
      <c r="A159">
        <f t="shared" si="62"/>
        <v>157</v>
      </c>
      <c r="B159" s="7">
        <v>44649</v>
      </c>
      <c r="C159" s="40">
        <v>5.0590000000000002</v>
      </c>
      <c r="D159" s="25">
        <v>3910.9019779999999</v>
      </c>
      <c r="E159" s="25">
        <v>0</v>
      </c>
      <c r="F159" s="26">
        <f t="shared" si="57"/>
        <v>225.79851903804135</v>
      </c>
      <c r="G159" s="26">
        <f t="shared" si="58"/>
        <v>3910.9019779999999</v>
      </c>
      <c r="H159" s="10">
        <f t="shared" si="63"/>
        <v>-1.0396239234933269E-2</v>
      </c>
      <c r="I159" s="9">
        <f t="shared" si="64"/>
        <v>1.0784047723084502</v>
      </c>
      <c r="J159" s="10">
        <f t="shared" si="65"/>
        <v>7.8404772308450221</v>
      </c>
      <c r="K159" s="31">
        <f t="shared" si="66"/>
        <v>4136.7004970380412</v>
      </c>
      <c r="L159" s="33">
        <f t="shared" si="67"/>
        <v>-7.442808606794582E-3</v>
      </c>
      <c r="M159" s="32">
        <f t="shared" si="68"/>
        <v>1.0770609784989367</v>
      </c>
      <c r="N159" s="33">
        <f t="shared" si="69"/>
        <v>7.7060978498936672</v>
      </c>
      <c r="O159" s="40">
        <f t="shared" si="70"/>
        <v>2.3199999999999998</v>
      </c>
      <c r="P159" s="25">
        <v>3950.456631</v>
      </c>
      <c r="Q159" s="25">
        <v>0</v>
      </c>
      <c r="R159" s="26">
        <f t="shared" si="59"/>
        <v>219.32054099999999</v>
      </c>
      <c r="S159" s="26">
        <f t="shared" si="60"/>
        <v>3950.456631</v>
      </c>
      <c r="T159" s="10">
        <f t="shared" si="71"/>
        <v>6.4432424616600592E-2</v>
      </c>
      <c r="U159" s="9">
        <f t="shared" si="72"/>
        <v>1.0886558096619028</v>
      </c>
      <c r="V159" s="10">
        <f t="shared" si="73"/>
        <v>8.8655809661902794</v>
      </c>
      <c r="W159" s="31">
        <f t="shared" si="74"/>
        <v>4169.7771720000001</v>
      </c>
      <c r="X159" s="33">
        <f t="shared" si="75"/>
        <v>6.1041360870883743E-2</v>
      </c>
      <c r="Y159" s="32">
        <f t="shared" si="76"/>
        <v>1.0856730585674663</v>
      </c>
      <c r="Z159" s="33">
        <f t="shared" si="77"/>
        <v>8.567305856746632</v>
      </c>
      <c r="AA159" s="8">
        <v>11.65</v>
      </c>
      <c r="AB159" s="11">
        <f t="shared" si="61"/>
        <v>1.0490203139477889</v>
      </c>
      <c r="AC159" s="12">
        <f t="shared" si="78"/>
        <v>4.3739242301588099E-2</v>
      </c>
      <c r="AD159" s="11">
        <f t="shared" si="79"/>
        <v>1.0490203139477889</v>
      </c>
      <c r="AE159" s="12">
        <f t="shared" si="80"/>
        <v>4.902031394778894</v>
      </c>
      <c r="AF159" s="25">
        <v>3870.697048</v>
      </c>
      <c r="AG159" s="25">
        <v>1.28</v>
      </c>
      <c r="AH159" s="12">
        <f t="shared" si="56"/>
        <v>16.488837723293727</v>
      </c>
      <c r="AI159" s="12">
        <f t="shared" si="81"/>
        <v>5.5314317440013916E-2</v>
      </c>
      <c r="AJ159" s="12">
        <f t="shared" si="82"/>
        <v>1.0733085636698323</v>
      </c>
      <c r="AK159" s="12">
        <f t="shared" si="83"/>
        <v>7.3308563669832294</v>
      </c>
    </row>
    <row r="160" spans="1:37" x14ac:dyDescent="0.3">
      <c r="A160">
        <f t="shared" si="62"/>
        <v>158</v>
      </c>
      <c r="B160" s="7">
        <v>44650</v>
      </c>
      <c r="C160" s="40">
        <v>5.2442000000000002</v>
      </c>
      <c r="D160" s="25">
        <v>3911.2334129999999</v>
      </c>
      <c r="E160" s="25">
        <v>0</v>
      </c>
      <c r="F160" s="26">
        <f t="shared" si="57"/>
        <v>225.89728159939679</v>
      </c>
      <c r="G160" s="26">
        <f t="shared" si="58"/>
        <v>3911.2334129999999</v>
      </c>
      <c r="H160" s="10">
        <f t="shared" si="63"/>
        <v>8.4746434930949022E-3</v>
      </c>
      <c r="I160" s="9">
        <f t="shared" si="64"/>
        <v>1.0784961632683159</v>
      </c>
      <c r="J160" s="10">
        <f t="shared" si="65"/>
        <v>7.8496163268315877</v>
      </c>
      <c r="K160" s="31">
        <f t="shared" si="66"/>
        <v>4137.1306945993965</v>
      </c>
      <c r="L160" s="33">
        <f t="shared" si="67"/>
        <v>1.0399533678184802E-2</v>
      </c>
      <c r="M160" s="32">
        <f t="shared" si="68"/>
        <v>1.0771729878181302</v>
      </c>
      <c r="N160" s="33">
        <f t="shared" si="69"/>
        <v>7.7172987818130201</v>
      </c>
      <c r="O160" s="40">
        <f t="shared" si="70"/>
        <v>2.3199999999999998</v>
      </c>
      <c r="P160" s="25">
        <v>3953.001972</v>
      </c>
      <c r="Q160" s="25">
        <v>0</v>
      </c>
      <c r="R160" s="26">
        <f t="shared" si="59"/>
        <v>219.32054099999999</v>
      </c>
      <c r="S160" s="26">
        <f t="shared" si="60"/>
        <v>3953.001972</v>
      </c>
      <c r="T160" s="10">
        <f t="shared" si="71"/>
        <v>6.4431564189981749E-2</v>
      </c>
      <c r="U160" s="9">
        <f t="shared" si="72"/>
        <v>1.089357247628713</v>
      </c>
      <c r="V160" s="10">
        <f t="shared" si="73"/>
        <v>8.935724762871299</v>
      </c>
      <c r="W160" s="31">
        <f t="shared" si="74"/>
        <v>4172.3225130000001</v>
      </c>
      <c r="X160" s="33">
        <f t="shared" si="75"/>
        <v>6.1042614389372751E-2</v>
      </c>
      <c r="Y160" s="32">
        <f t="shared" si="76"/>
        <v>1.086335781786137</v>
      </c>
      <c r="Z160" s="33">
        <f t="shared" si="77"/>
        <v>8.6335781786136998</v>
      </c>
      <c r="AA160" s="8">
        <v>11.65</v>
      </c>
      <c r="AB160" s="11">
        <f t="shared" si="61"/>
        <v>1.0494791474846994</v>
      </c>
      <c r="AC160" s="12">
        <f t="shared" si="78"/>
        <v>4.3739242301588099E-2</v>
      </c>
      <c r="AD160" s="11">
        <f t="shared" si="79"/>
        <v>1.0494791474846994</v>
      </c>
      <c r="AE160" s="12">
        <f t="shared" si="80"/>
        <v>4.9479147484699393</v>
      </c>
      <c r="AF160" s="25">
        <v>3872.8380969999998</v>
      </c>
      <c r="AG160" s="25">
        <v>1.28</v>
      </c>
      <c r="AH160" s="12">
        <f t="shared" si="56"/>
        <v>16.488837723293727</v>
      </c>
      <c r="AI160" s="12">
        <f t="shared" si="81"/>
        <v>5.5314300588471532E-2</v>
      </c>
      <c r="AJ160" s="12">
        <f t="shared" si="82"/>
        <v>1.0739022567949825</v>
      </c>
      <c r="AK160" s="12">
        <f t="shared" si="83"/>
        <v>7.3902256794982524</v>
      </c>
    </row>
    <row r="161" spans="1:37" x14ac:dyDescent="0.3">
      <c r="A161">
        <f t="shared" si="62"/>
        <v>159</v>
      </c>
      <c r="B161" s="7">
        <v>44651</v>
      </c>
      <c r="C161" s="40">
        <v>5.6227999999999998</v>
      </c>
      <c r="D161" s="25">
        <v>3908.9522820000002</v>
      </c>
      <c r="E161" s="25">
        <v>0</v>
      </c>
      <c r="F161" s="26">
        <f t="shared" si="57"/>
        <v>225.99608735874824</v>
      </c>
      <c r="G161" s="26">
        <f t="shared" si="58"/>
        <v>3908.9522820000002</v>
      </c>
      <c r="H161" s="10">
        <f t="shared" si="63"/>
        <v>-5.832254839145401E-2</v>
      </c>
      <c r="I161" s="9">
        <f t="shared" si="64"/>
        <v>1.0778671568215938</v>
      </c>
      <c r="J161" s="10">
        <f t="shared" si="65"/>
        <v>7.7867156821593841</v>
      </c>
      <c r="K161" s="31">
        <f t="shared" si="66"/>
        <v>4134.9483693587481</v>
      </c>
      <c r="L161" s="33">
        <f t="shared" si="67"/>
        <v>-5.2749729262779876E-2</v>
      </c>
      <c r="M161" s="32">
        <f t="shared" si="68"/>
        <v>1.0766047819833644</v>
      </c>
      <c r="N161" s="33">
        <f t="shared" si="69"/>
        <v>7.6604781983364401</v>
      </c>
      <c r="O161" s="40">
        <f t="shared" si="70"/>
        <v>2.3199999999999998</v>
      </c>
      <c r="P161" s="25">
        <v>3955.5489210000001</v>
      </c>
      <c r="Q161" s="25">
        <v>0</v>
      </c>
      <c r="R161" s="26">
        <f t="shared" si="59"/>
        <v>219.32054099999999</v>
      </c>
      <c r="S161" s="26">
        <f t="shared" si="60"/>
        <v>3955.5489210000001</v>
      </c>
      <c r="T161" s="10">
        <f t="shared" si="71"/>
        <v>6.4430754602207152E-2</v>
      </c>
      <c r="U161" s="9">
        <f t="shared" si="72"/>
        <v>1.0900591287236741</v>
      </c>
      <c r="V161" s="10">
        <f t="shared" si="73"/>
        <v>9.0059128723674053</v>
      </c>
      <c r="W161" s="31">
        <f t="shared" si="74"/>
        <v>4174.8694619999997</v>
      </c>
      <c r="X161" s="33">
        <f t="shared" si="75"/>
        <v>6.1043914799574495E-2</v>
      </c>
      <c r="Y161" s="32">
        <f t="shared" si="76"/>
        <v>1.0869989236752078</v>
      </c>
      <c r="Z161" s="33">
        <f t="shared" si="77"/>
        <v>8.6998923675207784</v>
      </c>
      <c r="AA161" s="8">
        <v>11.65</v>
      </c>
      <c r="AB161" s="11">
        <f t="shared" si="61"/>
        <v>1.0499381817119224</v>
      </c>
      <c r="AC161" s="12">
        <f t="shared" si="78"/>
        <v>4.3739242301588099E-2</v>
      </c>
      <c r="AD161" s="11">
        <f t="shared" si="79"/>
        <v>1.0499381817119224</v>
      </c>
      <c r="AE161" s="12">
        <f t="shared" si="80"/>
        <v>4.9938181711922436</v>
      </c>
      <c r="AF161" s="25">
        <v>3874.9803299999999</v>
      </c>
      <c r="AG161" s="25">
        <v>1.28</v>
      </c>
      <c r="AH161" s="12">
        <f t="shared" si="56"/>
        <v>16.488837723293727</v>
      </c>
      <c r="AI161" s="12">
        <f t="shared" si="81"/>
        <v>5.531429268006427E-2</v>
      </c>
      <c r="AJ161" s="12">
        <f t="shared" si="82"/>
        <v>1.0744962782324039</v>
      </c>
      <c r="AK161" s="12">
        <f t="shared" si="83"/>
        <v>7.4496278232403901</v>
      </c>
    </row>
    <row r="162" spans="1:37" x14ac:dyDescent="0.3">
      <c r="A162">
        <f t="shared" si="62"/>
        <v>160</v>
      </c>
      <c r="B162" s="7">
        <v>44652</v>
      </c>
      <c r="C162" s="40">
        <v>5.5113000000000003</v>
      </c>
      <c r="D162" s="25">
        <v>3913.4872909999999</v>
      </c>
      <c r="E162" s="25">
        <v>0</v>
      </c>
      <c r="F162" s="26">
        <f t="shared" si="57"/>
        <v>226.09493633499019</v>
      </c>
      <c r="G162" s="26">
        <f t="shared" si="58"/>
        <v>3913.4872909999999</v>
      </c>
      <c r="H162" s="10">
        <f t="shared" si="63"/>
        <v>0.11601597238428685</v>
      </c>
      <c r="I162" s="9">
        <f t="shared" si="64"/>
        <v>1.0791176548845913</v>
      </c>
      <c r="J162" s="10">
        <f t="shared" si="65"/>
        <v>7.9117654884591326</v>
      </c>
      <c r="K162" s="31">
        <f t="shared" si="66"/>
        <v>4139.5822273349904</v>
      </c>
      <c r="L162" s="33">
        <f t="shared" si="67"/>
        <v>0.11206567923751631</v>
      </c>
      <c r="M162" s="32">
        <f t="shared" si="68"/>
        <v>1.0778112864449976</v>
      </c>
      <c r="N162" s="33">
        <f t="shared" si="69"/>
        <v>7.7811286444997574</v>
      </c>
      <c r="O162" s="40">
        <f t="shared" si="70"/>
        <v>2.3199999999999998</v>
      </c>
      <c r="P162" s="25">
        <v>3958.0974769999998</v>
      </c>
      <c r="Q162" s="25">
        <v>0</v>
      </c>
      <c r="R162" s="26">
        <f t="shared" si="59"/>
        <v>219.32054099999999</v>
      </c>
      <c r="S162" s="26">
        <f t="shared" si="60"/>
        <v>3958.0974769999998</v>
      </c>
      <c r="T162" s="10">
        <f t="shared" si="71"/>
        <v>6.4429894583506453E-2</v>
      </c>
      <c r="U162" s="9">
        <f t="shared" si="72"/>
        <v>1.0907614526712086</v>
      </c>
      <c r="V162" s="10">
        <f t="shared" si="73"/>
        <v>9.0761452671208609</v>
      </c>
      <c r="W162" s="31">
        <f t="shared" si="74"/>
        <v>4177.4180179999994</v>
      </c>
      <c r="X162" s="33">
        <f t="shared" si="75"/>
        <v>6.1045166159012787E-2</v>
      </c>
      <c r="Y162" s="32">
        <f t="shared" si="76"/>
        <v>1.0876624839743121</v>
      </c>
      <c r="Z162" s="33">
        <f t="shared" si="77"/>
        <v>8.7662483974312089</v>
      </c>
      <c r="AA162" s="8">
        <v>11.65</v>
      </c>
      <c r="AB162" s="11">
        <f t="shared" si="61"/>
        <v>1.0503974167172383</v>
      </c>
      <c r="AC162" s="12">
        <f t="shared" si="78"/>
        <v>4.3739242301588099E-2</v>
      </c>
      <c r="AD162" s="11">
        <f t="shared" si="79"/>
        <v>1.0503974167172383</v>
      </c>
      <c r="AE162" s="12">
        <f t="shared" si="80"/>
        <v>5.0397416717238297</v>
      </c>
      <c r="AF162" s="25">
        <v>3877.123748</v>
      </c>
      <c r="AG162" s="25">
        <v>1.28</v>
      </c>
      <c r="AH162" s="12">
        <f t="shared" si="56"/>
        <v>16.488837723293727</v>
      </c>
      <c r="AI162" s="12">
        <f t="shared" si="81"/>
        <v>5.531429368572649E-2</v>
      </c>
      <c r="AJ162" s="12">
        <f t="shared" si="82"/>
        <v>1.0750906282593875</v>
      </c>
      <c r="AK162" s="12">
        <f t="shared" si="83"/>
        <v>7.5090628259387504</v>
      </c>
    </row>
    <row r="163" spans="1:37" x14ac:dyDescent="0.3">
      <c r="A163">
        <f t="shared" si="62"/>
        <v>161</v>
      </c>
      <c r="B163" s="7">
        <v>44655</v>
      </c>
      <c r="C163" s="40">
        <v>5.5789</v>
      </c>
      <c r="D163" s="25">
        <v>3915.570545</v>
      </c>
      <c r="E163" s="25">
        <v>0</v>
      </c>
      <c r="F163" s="26">
        <f t="shared" si="57"/>
        <v>226.19382854702539</v>
      </c>
      <c r="G163" s="26">
        <f t="shared" si="58"/>
        <v>3915.570545</v>
      </c>
      <c r="H163" s="10">
        <f t="shared" si="63"/>
        <v>5.3232675746550662E-2</v>
      </c>
      <c r="I163" s="9">
        <f t="shared" si="64"/>
        <v>1.0796920980867397</v>
      </c>
      <c r="J163" s="10">
        <f t="shared" si="65"/>
        <v>7.9692098086739716</v>
      </c>
      <c r="K163" s="31">
        <f t="shared" si="66"/>
        <v>4141.7643735470256</v>
      </c>
      <c r="L163" s="33">
        <f t="shared" si="67"/>
        <v>5.2714165154776893E-2</v>
      </c>
      <c r="M163" s="32">
        <f t="shared" si="68"/>
        <v>1.0783794456665909</v>
      </c>
      <c r="N163" s="33">
        <f t="shared" si="69"/>
        <v>7.8379445666590941</v>
      </c>
      <c r="O163" s="40">
        <f t="shared" si="70"/>
        <v>2.3199999999999998</v>
      </c>
      <c r="P163" s="25">
        <v>3960.6476429999998</v>
      </c>
      <c r="Q163" s="25">
        <v>0</v>
      </c>
      <c r="R163" s="26">
        <f t="shared" si="59"/>
        <v>219.32054099999999</v>
      </c>
      <c r="S163" s="26">
        <f t="shared" si="60"/>
        <v>3960.6476429999998</v>
      </c>
      <c r="T163" s="10">
        <f t="shared" si="71"/>
        <v>6.4429085307238232E-2</v>
      </c>
      <c r="U163" s="9">
        <f t="shared" si="72"/>
        <v>1.0914642202980487</v>
      </c>
      <c r="V163" s="10">
        <f t="shared" si="73"/>
        <v>9.1464220298048673</v>
      </c>
      <c r="W163" s="31">
        <f t="shared" si="74"/>
        <v>4179.9681839999994</v>
      </c>
      <c r="X163" s="33">
        <f t="shared" si="75"/>
        <v>6.1046464323455396E-2</v>
      </c>
      <c r="Y163" s="32">
        <f t="shared" si="76"/>
        <v>1.0883264634645511</v>
      </c>
      <c r="Z163" s="33">
        <f t="shared" si="77"/>
        <v>8.8326463464551086</v>
      </c>
      <c r="AA163" s="8">
        <v>11.65</v>
      </c>
      <c r="AB163" s="11">
        <f t="shared" si="61"/>
        <v>1.0508568525884658</v>
      </c>
      <c r="AC163" s="12">
        <f t="shared" si="78"/>
        <v>4.3739242301588099E-2</v>
      </c>
      <c r="AD163" s="11">
        <f t="shared" si="79"/>
        <v>1.0508568525884658</v>
      </c>
      <c r="AE163" s="12">
        <f t="shared" si="80"/>
        <v>5.085685258846584</v>
      </c>
      <c r="AF163" s="25">
        <v>3879.268352</v>
      </c>
      <c r="AG163" s="25">
        <v>1.28</v>
      </c>
      <c r="AH163" s="12">
        <f t="shared" si="56"/>
        <v>16.488837723293727</v>
      </c>
      <c r="AI163" s="12">
        <f t="shared" si="81"/>
        <v>5.5314303576370349E-2</v>
      </c>
      <c r="AJ163" s="12">
        <f t="shared" si="82"/>
        <v>1.075685307153224</v>
      </c>
      <c r="AK163" s="12">
        <f t="shared" si="83"/>
        <v>7.5685307153223969</v>
      </c>
    </row>
    <row r="164" spans="1:37" x14ac:dyDescent="0.3">
      <c r="A164">
        <f t="shared" si="62"/>
        <v>162</v>
      </c>
      <c r="B164" s="7">
        <v>44656</v>
      </c>
      <c r="C164" s="40">
        <v>5.5522</v>
      </c>
      <c r="D164" s="25">
        <v>3918.9396539999998</v>
      </c>
      <c r="E164" s="25">
        <v>0</v>
      </c>
      <c r="F164" s="26">
        <f t="shared" si="57"/>
        <v>226.29276401376481</v>
      </c>
      <c r="G164" s="26">
        <f t="shared" si="58"/>
        <v>3918.9396539999998</v>
      </c>
      <c r="H164" s="10">
        <f t="shared" si="63"/>
        <v>8.6043884570075058E-2</v>
      </c>
      <c r="I164" s="9">
        <f t="shared" si="64"/>
        <v>1.0806211071093297</v>
      </c>
      <c r="J164" s="10">
        <f t="shared" si="65"/>
        <v>8.0621107109329682</v>
      </c>
      <c r="K164" s="31">
        <f t="shared" si="66"/>
        <v>4145.2324180137648</v>
      </c>
      <c r="L164" s="33">
        <f t="shared" si="67"/>
        <v>8.3733504708516371E-2</v>
      </c>
      <c r="M164" s="32">
        <f t="shared" si="68"/>
        <v>1.0792824105705039</v>
      </c>
      <c r="N164" s="33">
        <f t="shared" si="69"/>
        <v>7.9282410570503892</v>
      </c>
      <c r="O164" s="40">
        <f t="shared" si="70"/>
        <v>2.3199999999999998</v>
      </c>
      <c r="P164" s="25">
        <v>3963.1994199999999</v>
      </c>
      <c r="Q164" s="25">
        <v>0</v>
      </c>
      <c r="R164" s="26">
        <f t="shared" si="59"/>
        <v>219.32054099999999</v>
      </c>
      <c r="S164" s="26">
        <f t="shared" si="60"/>
        <v>3963.1994199999999</v>
      </c>
      <c r="T164" s="10">
        <f t="shared" si="71"/>
        <v>6.4428276130801265E-2</v>
      </c>
      <c r="U164" s="9">
        <f t="shared" si="72"/>
        <v>1.0921674318797712</v>
      </c>
      <c r="V164" s="10">
        <f t="shared" si="73"/>
        <v>9.2167431879771158</v>
      </c>
      <c r="W164" s="31">
        <f t="shared" si="74"/>
        <v>4182.519961</v>
      </c>
      <c r="X164" s="33">
        <f t="shared" si="75"/>
        <v>6.104776131474754E-2</v>
      </c>
      <c r="Y164" s="32">
        <f t="shared" si="76"/>
        <v>1.0889908624062921</v>
      </c>
      <c r="Z164" s="33">
        <f t="shared" si="77"/>
        <v>8.8990862406292059</v>
      </c>
      <c r="AA164" s="8">
        <v>11.65</v>
      </c>
      <c r="AB164" s="11">
        <f t="shared" si="61"/>
        <v>1.0513164894134623</v>
      </c>
      <c r="AC164" s="12">
        <f t="shared" si="78"/>
        <v>4.3739242301588099E-2</v>
      </c>
      <c r="AD164" s="11">
        <f t="shared" si="79"/>
        <v>1.0513164894134623</v>
      </c>
      <c r="AE164" s="12">
        <f t="shared" si="80"/>
        <v>5.1316489413462341</v>
      </c>
      <c r="AF164" s="25">
        <v>3881.414143</v>
      </c>
      <c r="AG164" s="25">
        <v>1.28</v>
      </c>
      <c r="AH164" s="12">
        <f t="shared" si="56"/>
        <v>16.488837723293727</v>
      </c>
      <c r="AI164" s="12">
        <f t="shared" si="81"/>
        <v>5.5314322323019027E-2</v>
      </c>
      <c r="AJ164" s="12">
        <f t="shared" si="82"/>
        <v>1.0762803151912042</v>
      </c>
      <c r="AK164" s="12">
        <f t="shared" si="83"/>
        <v>7.6280315191204151</v>
      </c>
    </row>
    <row r="165" spans="1:37" x14ac:dyDescent="0.3">
      <c r="A165">
        <f t="shared" si="62"/>
        <v>163</v>
      </c>
      <c r="B165" s="7">
        <v>44657</v>
      </c>
      <c r="C165" s="40">
        <v>5.4169999999999998</v>
      </c>
      <c r="D165" s="25">
        <v>3923.7404430000001</v>
      </c>
      <c r="E165" s="25">
        <v>0</v>
      </c>
      <c r="F165" s="26">
        <f t="shared" si="57"/>
        <v>226.39174275412776</v>
      </c>
      <c r="G165" s="26">
        <f t="shared" si="58"/>
        <v>3923.7404430000001</v>
      </c>
      <c r="H165" s="10">
        <f t="shared" si="63"/>
        <v>0.12250224356225026</v>
      </c>
      <c r="I165" s="9">
        <f t="shared" si="64"/>
        <v>1.0819448922099459</v>
      </c>
      <c r="J165" s="10">
        <f t="shared" si="65"/>
        <v>8.1944892209945941</v>
      </c>
      <c r="K165" s="31">
        <f t="shared" si="66"/>
        <v>4150.1321857541279</v>
      </c>
      <c r="L165" s="33">
        <f t="shared" si="67"/>
        <v>0.11820248531952959</v>
      </c>
      <c r="M165" s="32">
        <f t="shared" si="68"/>
        <v>1.0805581492034149</v>
      </c>
      <c r="N165" s="33">
        <f t="shared" si="69"/>
        <v>8.0558149203414864</v>
      </c>
      <c r="O165" s="40">
        <f t="shared" si="70"/>
        <v>2.3199999999999998</v>
      </c>
      <c r="P165" s="25">
        <v>3965.7528069999998</v>
      </c>
      <c r="Q165" s="25">
        <v>0</v>
      </c>
      <c r="R165" s="26">
        <f t="shared" si="59"/>
        <v>219.32054099999999</v>
      </c>
      <c r="S165" s="26">
        <f t="shared" si="60"/>
        <v>3965.7528069999998</v>
      </c>
      <c r="T165" s="10">
        <f t="shared" si="71"/>
        <v>6.4427416574464047E-2</v>
      </c>
      <c r="U165" s="9">
        <f t="shared" si="72"/>
        <v>1.0928710871407989</v>
      </c>
      <c r="V165" s="10">
        <f t="shared" si="73"/>
        <v>9.2871087140798956</v>
      </c>
      <c r="W165" s="31">
        <f t="shared" si="74"/>
        <v>4185.0733479999999</v>
      </c>
      <c r="X165" s="33">
        <f t="shared" si="75"/>
        <v>6.1049009300839785E-2</v>
      </c>
      <c r="Y165" s="32">
        <f t="shared" si="76"/>
        <v>1.0896556805391677</v>
      </c>
      <c r="Z165" s="33">
        <f t="shared" si="77"/>
        <v>8.9655680539167726</v>
      </c>
      <c r="AA165" s="8">
        <v>11.65</v>
      </c>
      <c r="AB165" s="11">
        <f t="shared" si="61"/>
        <v>1.0517763272801235</v>
      </c>
      <c r="AC165" s="12">
        <f t="shared" si="78"/>
        <v>4.3739242301588099E-2</v>
      </c>
      <c r="AD165" s="11">
        <f t="shared" si="79"/>
        <v>1.0517763272801235</v>
      </c>
      <c r="AE165" s="12">
        <f t="shared" si="80"/>
        <v>5.1776327280123491</v>
      </c>
      <c r="AF165" s="25">
        <v>3883.5611199999998</v>
      </c>
      <c r="AG165" s="25">
        <v>1.28</v>
      </c>
      <c r="AH165" s="12">
        <f t="shared" si="56"/>
        <v>16.488837723293727</v>
      </c>
      <c r="AI165" s="12">
        <f t="shared" si="81"/>
        <v>5.5314298369113502E-2</v>
      </c>
      <c r="AJ165" s="12">
        <f t="shared" si="82"/>
        <v>1.076875652096037</v>
      </c>
      <c r="AK165" s="12">
        <f t="shared" si="83"/>
        <v>7.6875652096036973</v>
      </c>
    </row>
    <row r="166" spans="1:37" x14ac:dyDescent="0.3">
      <c r="A166">
        <f t="shared" si="62"/>
        <v>164</v>
      </c>
      <c r="B166" s="7">
        <v>44658</v>
      </c>
      <c r="C166" s="40">
        <v>5.3681999999999999</v>
      </c>
      <c r="D166" s="25">
        <v>3927.3757449999998</v>
      </c>
      <c r="E166" s="25">
        <v>0</v>
      </c>
      <c r="F166" s="26">
        <f t="shared" si="57"/>
        <v>226.49076478704177</v>
      </c>
      <c r="G166" s="26">
        <f t="shared" si="58"/>
        <v>3927.3757449999998</v>
      </c>
      <c r="H166" s="10">
        <f t="shared" si="63"/>
        <v>9.264889084306116E-2</v>
      </c>
      <c r="I166" s="9">
        <f t="shared" si="64"/>
        <v>1.0829473021521117</v>
      </c>
      <c r="J166" s="10">
        <f t="shared" si="65"/>
        <v>8.2947302152111657</v>
      </c>
      <c r="K166" s="31">
        <f t="shared" si="66"/>
        <v>4153.8665097870417</v>
      </c>
      <c r="L166" s="33">
        <f t="shared" si="67"/>
        <v>8.9980845567572132E-2</v>
      </c>
      <c r="M166" s="32">
        <f t="shared" si="68"/>
        <v>1.0815304445629175</v>
      </c>
      <c r="N166" s="33">
        <f t="shared" si="69"/>
        <v>8.153044456291747</v>
      </c>
      <c r="O166" s="40">
        <f t="shared" si="70"/>
        <v>2.3199999999999998</v>
      </c>
      <c r="P166" s="25">
        <v>3968.3078070000001</v>
      </c>
      <c r="Q166" s="25">
        <v>0</v>
      </c>
      <c r="R166" s="26">
        <f t="shared" si="59"/>
        <v>219.32054099999999</v>
      </c>
      <c r="S166" s="26">
        <f t="shared" si="60"/>
        <v>3968.3078070000001</v>
      </c>
      <c r="T166" s="10">
        <f t="shared" si="71"/>
        <v>6.4426607616341336E-2</v>
      </c>
      <c r="U166" s="9">
        <f t="shared" si="72"/>
        <v>1.0935751869078636</v>
      </c>
      <c r="V166" s="10">
        <f t="shared" si="73"/>
        <v>9.3575186907863603</v>
      </c>
      <c r="W166" s="31">
        <f t="shared" si="74"/>
        <v>4187.6283480000002</v>
      </c>
      <c r="X166" s="33">
        <f t="shared" si="75"/>
        <v>6.1050303962328911E-2</v>
      </c>
      <c r="Y166" s="32">
        <f t="shared" si="76"/>
        <v>1.0903209186442797</v>
      </c>
      <c r="Z166" s="33">
        <f t="shared" si="77"/>
        <v>9.0320918644279722</v>
      </c>
      <c r="AA166" s="8">
        <v>11.65</v>
      </c>
      <c r="AB166" s="11">
        <f t="shared" si="61"/>
        <v>1.0522363662763834</v>
      </c>
      <c r="AC166" s="12">
        <f t="shared" si="78"/>
        <v>4.3739242301588099E-2</v>
      </c>
      <c r="AD166" s="11">
        <f t="shared" si="79"/>
        <v>1.0522363662763834</v>
      </c>
      <c r="AE166" s="12">
        <f t="shared" si="80"/>
        <v>5.2236366276383395</v>
      </c>
      <c r="AF166" s="25">
        <v>3885.7092849999999</v>
      </c>
      <c r="AG166" s="25">
        <v>1.28</v>
      </c>
      <c r="AH166" s="12">
        <f t="shared" si="56"/>
        <v>16.488837723293727</v>
      </c>
      <c r="AI166" s="12">
        <f t="shared" si="81"/>
        <v>5.5314309048393184E-2</v>
      </c>
      <c r="AJ166" s="12">
        <f t="shared" si="82"/>
        <v>1.0774713184223044</v>
      </c>
      <c r="AK166" s="12">
        <f t="shared" si="83"/>
        <v>7.7471318422304369</v>
      </c>
    </row>
    <row r="167" spans="1:37" x14ac:dyDescent="0.3">
      <c r="A167">
        <f t="shared" si="62"/>
        <v>165</v>
      </c>
      <c r="B167" s="7">
        <v>44659</v>
      </c>
      <c r="C167" s="40">
        <v>5.5395000000000003</v>
      </c>
      <c r="D167" s="25">
        <v>3938.4547729999999</v>
      </c>
      <c r="E167" s="25">
        <v>0</v>
      </c>
      <c r="F167" s="26">
        <f t="shared" si="57"/>
        <v>226.58983013144268</v>
      </c>
      <c r="G167" s="26">
        <f t="shared" si="58"/>
        <v>3938.4547729999999</v>
      </c>
      <c r="H167" s="10">
        <f t="shared" si="63"/>
        <v>0.28209747982745892</v>
      </c>
      <c r="I167" s="9">
        <f t="shared" si="64"/>
        <v>1.0860022691993423</v>
      </c>
      <c r="J167" s="10">
        <f t="shared" si="65"/>
        <v>8.6002269199342294</v>
      </c>
      <c r="K167" s="31">
        <f t="shared" si="66"/>
        <v>4165.0446031314423</v>
      </c>
      <c r="L167" s="33">
        <f t="shared" si="67"/>
        <v>0.26910092844976141</v>
      </c>
      <c r="M167" s="32">
        <f t="shared" si="68"/>
        <v>1.084440853030703</v>
      </c>
      <c r="N167" s="33">
        <f t="shared" si="69"/>
        <v>8.4440853030703025</v>
      </c>
      <c r="O167" s="40">
        <f t="shared" si="70"/>
        <v>2.3199999999999998</v>
      </c>
      <c r="P167" s="25">
        <v>3981.29457</v>
      </c>
      <c r="Q167" s="25">
        <v>0</v>
      </c>
      <c r="R167" s="26">
        <f t="shared" si="59"/>
        <v>219.32054099999999</v>
      </c>
      <c r="S167" s="26">
        <f t="shared" si="60"/>
        <v>3981.29457</v>
      </c>
      <c r="T167" s="10">
        <f t="shared" si="71"/>
        <v>0.32726198751749092</v>
      </c>
      <c r="U167" s="9">
        <f t="shared" si="72"/>
        <v>1.0971540427995363</v>
      </c>
      <c r="V167" s="10">
        <f t="shared" si="73"/>
        <v>9.7154042799536313</v>
      </c>
      <c r="W167" s="31">
        <f t="shared" si="74"/>
        <v>4200.6151110000001</v>
      </c>
      <c r="X167" s="33">
        <f t="shared" si="75"/>
        <v>0.3101221484041794</v>
      </c>
      <c r="Y167" s="32">
        <f t="shared" si="76"/>
        <v>1.0937022453016796</v>
      </c>
      <c r="Z167" s="33">
        <f t="shared" si="77"/>
        <v>9.3702245301679596</v>
      </c>
      <c r="AA167" s="8">
        <v>11.65</v>
      </c>
      <c r="AB167" s="11">
        <f t="shared" si="61"/>
        <v>1.0526966064902143</v>
      </c>
      <c r="AC167" s="12">
        <f t="shared" si="78"/>
        <v>4.3739242301588099E-2</v>
      </c>
      <c r="AD167" s="11">
        <f t="shared" si="79"/>
        <v>1.0526966064902143</v>
      </c>
      <c r="AE167" s="12">
        <f t="shared" si="80"/>
        <v>5.2696606490214348</v>
      </c>
      <c r="AF167" s="25">
        <v>3898.0707600000001</v>
      </c>
      <c r="AG167" s="25">
        <v>1.62</v>
      </c>
      <c r="AH167" s="12">
        <f t="shared" si="56"/>
        <v>21.269136978970415</v>
      </c>
      <c r="AI167" s="12">
        <f t="shared" si="81"/>
        <v>0.31812660426551176</v>
      </c>
      <c r="AJ167" s="12">
        <f t="shared" si="82"/>
        <v>1.0808990413395361</v>
      </c>
      <c r="AK167" s="12">
        <f t="shared" si="83"/>
        <v>8.0899041339536062</v>
      </c>
    </row>
    <row r="168" spans="1:37" x14ac:dyDescent="0.3">
      <c r="A168">
        <f t="shared" si="62"/>
        <v>166</v>
      </c>
      <c r="B168" s="7">
        <v>44662</v>
      </c>
      <c r="C168" s="40">
        <v>5.85</v>
      </c>
      <c r="D168" s="25">
        <v>3938.0557880000001</v>
      </c>
      <c r="E168" s="25">
        <v>0</v>
      </c>
      <c r="F168" s="26">
        <f t="shared" si="57"/>
        <v>226.68893880627462</v>
      </c>
      <c r="G168" s="26">
        <f t="shared" si="58"/>
        <v>3938.0557880000001</v>
      </c>
      <c r="H168" s="10">
        <f t="shared" si="63"/>
        <v>-1.0130495917715088E-2</v>
      </c>
      <c r="I168" s="9">
        <f t="shared" si="64"/>
        <v>1.0858922517837948</v>
      </c>
      <c r="J168" s="10">
        <f t="shared" si="65"/>
        <v>8.5892251783794791</v>
      </c>
      <c r="K168" s="31">
        <f t="shared" si="66"/>
        <v>4164.7447268062751</v>
      </c>
      <c r="L168" s="33">
        <f t="shared" si="67"/>
        <v>-7.1998346654389422E-3</v>
      </c>
      <c r="M168" s="32">
        <f t="shared" si="68"/>
        <v>1.0843627750822404</v>
      </c>
      <c r="N168" s="33">
        <f t="shared" si="69"/>
        <v>8.4362775082240447</v>
      </c>
      <c r="O168" s="40">
        <f t="shared" si="70"/>
        <v>2.3199999999999998</v>
      </c>
      <c r="P168" s="25">
        <v>3984.4401459999999</v>
      </c>
      <c r="Q168" s="25">
        <v>0</v>
      </c>
      <c r="R168" s="26">
        <f t="shared" si="59"/>
        <v>219.32054099999999</v>
      </c>
      <c r="S168" s="26">
        <f t="shared" si="60"/>
        <v>3984.4401459999999</v>
      </c>
      <c r="T168" s="10">
        <f t="shared" si="71"/>
        <v>7.9008873739283558E-2</v>
      </c>
      <c r="U168" s="9">
        <f t="shared" si="72"/>
        <v>1.0980208918519372</v>
      </c>
      <c r="V168" s="10">
        <f t="shared" si="73"/>
        <v>9.8020891851937186</v>
      </c>
      <c r="W168" s="31">
        <f t="shared" si="74"/>
        <v>4203.760687</v>
      </c>
      <c r="X168" s="33">
        <f t="shared" si="75"/>
        <v>7.4883699574446183E-2</v>
      </c>
      <c r="Y168" s="32">
        <f t="shared" si="76"/>
        <v>1.0945212500052903</v>
      </c>
      <c r="Z168" s="33">
        <f t="shared" si="77"/>
        <v>9.4521250005290334</v>
      </c>
      <c r="AA168" s="8">
        <v>11.65</v>
      </c>
      <c r="AB168" s="11">
        <f t="shared" si="61"/>
        <v>1.0531570480096277</v>
      </c>
      <c r="AC168" s="12">
        <f t="shared" si="78"/>
        <v>4.3739242301588099E-2</v>
      </c>
      <c r="AD168" s="11">
        <f t="shared" si="79"/>
        <v>1.0531570480096277</v>
      </c>
      <c r="AE168" s="12">
        <f t="shared" si="80"/>
        <v>5.3157048009627728</v>
      </c>
      <c r="AF168" s="25">
        <v>3900.7953910000001</v>
      </c>
      <c r="AG168" s="25">
        <v>1.62</v>
      </c>
      <c r="AH168" s="12">
        <f t="shared" si="56"/>
        <v>21.269136978970415</v>
      </c>
      <c r="AI168" s="12">
        <f t="shared" si="81"/>
        <v>6.9896909721567368E-2</v>
      </c>
      <c r="AJ168" s="12">
        <f t="shared" si="82"/>
        <v>1.0816545563666424</v>
      </c>
      <c r="AK168" s="12">
        <f t="shared" si="83"/>
        <v>8.1654556366642428</v>
      </c>
    </row>
    <row r="169" spans="1:37" x14ac:dyDescent="0.3">
      <c r="A169">
        <f t="shared" si="62"/>
        <v>167</v>
      </c>
      <c r="B169" s="7">
        <v>44663</v>
      </c>
      <c r="C169" s="40">
        <v>5.6597</v>
      </c>
      <c r="D169" s="25">
        <v>3944.1185540000001</v>
      </c>
      <c r="E169" s="25">
        <v>0</v>
      </c>
      <c r="F169" s="26">
        <f t="shared" si="57"/>
        <v>226.78809083049001</v>
      </c>
      <c r="G169" s="26">
        <f t="shared" si="58"/>
        <v>3944.1185540000001</v>
      </c>
      <c r="H169" s="10">
        <f t="shared" si="63"/>
        <v>0.15395327863243491</v>
      </c>
      <c r="I169" s="9">
        <f t="shared" si="64"/>
        <v>1.0875640185078315</v>
      </c>
      <c r="J169" s="10">
        <f t="shared" si="65"/>
        <v>8.7564018507831456</v>
      </c>
      <c r="K169" s="31">
        <f t="shared" si="66"/>
        <v>4170.9066448304902</v>
      </c>
      <c r="L169" s="33">
        <f t="shared" si="67"/>
        <v>0.14795427879539247</v>
      </c>
      <c r="M169" s="32">
        <f t="shared" si="68"/>
        <v>1.0859671362056391</v>
      </c>
      <c r="N169" s="33">
        <f t="shared" si="69"/>
        <v>8.5967136205639108</v>
      </c>
      <c r="O169" s="40">
        <f t="shared" si="70"/>
        <v>2.3199999999999998</v>
      </c>
      <c r="P169" s="25">
        <v>3987.588174</v>
      </c>
      <c r="Q169" s="25">
        <v>0</v>
      </c>
      <c r="R169" s="26">
        <f t="shared" si="59"/>
        <v>219.32054099999999</v>
      </c>
      <c r="S169" s="26">
        <f t="shared" si="60"/>
        <v>3987.588174</v>
      </c>
      <c r="T169" s="10">
        <f t="shared" si="71"/>
        <v>7.9008038385519619E-2</v>
      </c>
      <c r="U169" s="9">
        <f t="shared" si="72"/>
        <v>1.0988884166196526</v>
      </c>
      <c r="V169" s="10">
        <f t="shared" si="73"/>
        <v>9.8888416619652642</v>
      </c>
      <c r="W169" s="31">
        <f t="shared" si="74"/>
        <v>4206.9087149999996</v>
      </c>
      <c r="X169" s="33">
        <f t="shared" si="75"/>
        <v>7.4885994574680481E-2</v>
      </c>
      <c r="Y169" s="32">
        <f t="shared" si="76"/>
        <v>1.0953408931291879</v>
      </c>
      <c r="Z169" s="33">
        <f t="shared" si="77"/>
        <v>9.5340893129187911</v>
      </c>
      <c r="AA169" s="8">
        <v>11.65</v>
      </c>
      <c r="AB169" s="11">
        <f t="shared" si="61"/>
        <v>1.0536176909226729</v>
      </c>
      <c r="AC169" s="12">
        <f t="shared" si="78"/>
        <v>4.3739242301588099E-2</v>
      </c>
      <c r="AD169" s="11">
        <f t="shared" si="79"/>
        <v>1.0536176909226729</v>
      </c>
      <c r="AE169" s="12">
        <f t="shared" si="80"/>
        <v>5.3617690922672878</v>
      </c>
      <c r="AF169" s="25">
        <v>3903.5219259999999</v>
      </c>
      <c r="AG169" s="25">
        <v>1.62</v>
      </c>
      <c r="AH169" s="12">
        <f t="shared" si="56"/>
        <v>21.269136978970415</v>
      </c>
      <c r="AI169" s="12">
        <f t="shared" si="81"/>
        <v>6.9896898624577375E-2</v>
      </c>
      <c r="AJ169" s="12">
        <f t="shared" si="82"/>
        <v>1.0824105993553741</v>
      </c>
      <c r="AK169" s="12">
        <f t="shared" si="83"/>
        <v>8.2410599355374092</v>
      </c>
    </row>
    <row r="170" spans="1:37" x14ac:dyDescent="0.3">
      <c r="A170">
        <f t="shared" si="62"/>
        <v>168</v>
      </c>
      <c r="B170" s="7">
        <v>44664</v>
      </c>
      <c r="C170" s="40">
        <v>5.4589999999999996</v>
      </c>
      <c r="D170" s="25">
        <v>3950.269902</v>
      </c>
      <c r="E170" s="25">
        <v>0</v>
      </c>
      <c r="F170" s="26">
        <f t="shared" si="57"/>
        <v>226.8872862230495</v>
      </c>
      <c r="G170" s="26">
        <f t="shared" si="58"/>
        <v>3950.269902</v>
      </c>
      <c r="H170" s="10">
        <f t="shared" si="63"/>
        <v>0.15596255324934472</v>
      </c>
      <c r="I170" s="9">
        <f t="shared" si="64"/>
        <v>1.0892602111193175</v>
      </c>
      <c r="J170" s="10">
        <f t="shared" si="65"/>
        <v>8.9260211119317479</v>
      </c>
      <c r="K170" s="31">
        <f t="shared" si="66"/>
        <v>4177.1571882230492</v>
      </c>
      <c r="L170" s="33">
        <f t="shared" si="67"/>
        <v>0.14986054411709748</v>
      </c>
      <c r="M170" s="32">
        <f t="shared" si="68"/>
        <v>1.0875945724648897</v>
      </c>
      <c r="N170" s="33">
        <f t="shared" si="69"/>
        <v>8.7594572464889673</v>
      </c>
      <c r="O170" s="40">
        <f t="shared" si="70"/>
        <v>2.3199999999999998</v>
      </c>
      <c r="P170" s="25">
        <v>3990.738656</v>
      </c>
      <c r="Q170" s="25">
        <v>0</v>
      </c>
      <c r="R170" s="26">
        <f t="shared" si="59"/>
        <v>219.32054099999999</v>
      </c>
      <c r="S170" s="26">
        <f t="shared" si="60"/>
        <v>3990.738656</v>
      </c>
      <c r="T170" s="10">
        <f t="shared" si="71"/>
        <v>7.9007205923176116E-2</v>
      </c>
      <c r="U170" s="9">
        <f t="shared" si="72"/>
        <v>1.0997566176538374</v>
      </c>
      <c r="V170" s="10">
        <f t="shared" si="73"/>
        <v>9.9756617653837374</v>
      </c>
      <c r="W170" s="31">
        <f t="shared" si="74"/>
        <v>4210.0591969999996</v>
      </c>
      <c r="X170" s="33">
        <f t="shared" si="75"/>
        <v>7.4888290035080018E-2</v>
      </c>
      <c r="Y170" s="32">
        <f t="shared" si="76"/>
        <v>1.0961611751941074</v>
      </c>
      <c r="Z170" s="33">
        <f t="shared" si="77"/>
        <v>9.6161175194107393</v>
      </c>
      <c r="AA170" s="8">
        <v>11.65</v>
      </c>
      <c r="AB170" s="11">
        <f t="shared" si="61"/>
        <v>1.054078535317438</v>
      </c>
      <c r="AC170" s="12">
        <f t="shared" si="78"/>
        <v>4.3739242301588099E-2</v>
      </c>
      <c r="AD170" s="11">
        <f t="shared" si="79"/>
        <v>1.054078535317438</v>
      </c>
      <c r="AE170" s="12">
        <f t="shared" si="80"/>
        <v>5.4078535317438003</v>
      </c>
      <c r="AF170" s="25">
        <v>3906.2503670000001</v>
      </c>
      <c r="AG170" s="25">
        <v>1.62</v>
      </c>
      <c r="AH170" s="12">
        <f t="shared" si="56"/>
        <v>21.269136978970415</v>
      </c>
      <c r="AI170" s="12">
        <f t="shared" si="81"/>
        <v>6.9896904685662342E-2</v>
      </c>
      <c r="AJ170" s="12">
        <f t="shared" si="82"/>
        <v>1.083167170860313</v>
      </c>
      <c r="AK170" s="12">
        <f t="shared" si="83"/>
        <v>8.3167170860313</v>
      </c>
    </row>
    <row r="171" spans="1:37" x14ac:dyDescent="0.3">
      <c r="A171">
        <f t="shared" si="62"/>
        <v>169</v>
      </c>
      <c r="B171" s="7">
        <v>44665</v>
      </c>
      <c r="C171" s="40">
        <v>5.1757</v>
      </c>
      <c r="D171" s="25">
        <v>3957.4090769999998</v>
      </c>
      <c r="E171" s="25">
        <v>0</v>
      </c>
      <c r="F171" s="26">
        <f t="shared" si="57"/>
        <v>226.98652500292209</v>
      </c>
      <c r="G171" s="26">
        <f t="shared" si="58"/>
        <v>3957.4090769999998</v>
      </c>
      <c r="H171" s="10">
        <f t="shared" si="63"/>
        <v>0.18072625863831959</v>
      </c>
      <c r="I171" s="9">
        <f t="shared" si="64"/>
        <v>1.0912287903457092</v>
      </c>
      <c r="J171" s="10">
        <f t="shared" si="65"/>
        <v>9.1228790345709179</v>
      </c>
      <c r="K171" s="31">
        <f t="shared" si="66"/>
        <v>4184.3956020029218</v>
      </c>
      <c r="L171" s="33">
        <f t="shared" si="67"/>
        <v>0.17328564508609645</v>
      </c>
      <c r="M171" s="32">
        <f t="shared" si="68"/>
        <v>1.0894792177357069</v>
      </c>
      <c r="N171" s="33">
        <f t="shared" si="69"/>
        <v>8.9479217735706875</v>
      </c>
      <c r="O171" s="40">
        <f t="shared" si="70"/>
        <v>2.3199999999999998</v>
      </c>
      <c r="P171" s="25">
        <v>3993.8915940000002</v>
      </c>
      <c r="Q171" s="25">
        <v>0</v>
      </c>
      <c r="R171" s="26">
        <f t="shared" si="59"/>
        <v>219.32054099999999</v>
      </c>
      <c r="S171" s="26">
        <f t="shared" si="60"/>
        <v>3993.8915940000002</v>
      </c>
      <c r="T171" s="10">
        <f t="shared" si="71"/>
        <v>7.9006376307289017E-2</v>
      </c>
      <c r="U171" s="9">
        <f t="shared" si="72"/>
        <v>1.1006254955056454</v>
      </c>
      <c r="V171" s="10">
        <f t="shared" si="73"/>
        <v>10.062549550564537</v>
      </c>
      <c r="W171" s="31">
        <f t="shared" si="74"/>
        <v>4213.2121349999998</v>
      </c>
      <c r="X171" s="33">
        <f t="shared" si="75"/>
        <v>7.4890585914966223E-2</v>
      </c>
      <c r="Y171" s="32">
        <f t="shared" si="76"/>
        <v>1.0969820967207826</v>
      </c>
      <c r="Z171" s="33">
        <f t="shared" si="77"/>
        <v>9.6982096720782618</v>
      </c>
      <c r="AA171" s="8">
        <v>11.65</v>
      </c>
      <c r="AB171" s="11">
        <f t="shared" si="61"/>
        <v>1.0545395812820495</v>
      </c>
      <c r="AC171" s="12">
        <f t="shared" si="78"/>
        <v>4.3739242301588099E-2</v>
      </c>
      <c r="AD171" s="11">
        <f t="shared" si="79"/>
        <v>1.0545395812820495</v>
      </c>
      <c r="AE171" s="12">
        <f t="shared" si="80"/>
        <v>5.4539581282049499</v>
      </c>
      <c r="AF171" s="25">
        <v>3908.9807150000001</v>
      </c>
      <c r="AG171" s="25">
        <v>1.62</v>
      </c>
      <c r="AH171" s="12">
        <f t="shared" si="56"/>
        <v>21.269136978970415</v>
      </c>
      <c r="AI171" s="12">
        <f t="shared" si="81"/>
        <v>6.9896902233046454E-2</v>
      </c>
      <c r="AJ171" s="12">
        <f t="shared" si="82"/>
        <v>1.0839242711587498</v>
      </c>
      <c r="AK171" s="12">
        <f t="shared" si="83"/>
        <v>8.3924271158749786</v>
      </c>
    </row>
    <row r="172" spans="1:37" x14ac:dyDescent="0.3">
      <c r="A172">
        <f t="shared" si="62"/>
        <v>170</v>
      </c>
      <c r="B172" s="7">
        <v>44669</v>
      </c>
      <c r="C172" s="40">
        <v>4.9787999999999997</v>
      </c>
      <c r="D172" s="25">
        <v>3963.4140819999998</v>
      </c>
      <c r="E172" s="25">
        <v>0</v>
      </c>
      <c r="F172" s="26">
        <f t="shared" si="57"/>
        <v>227.08580718908507</v>
      </c>
      <c r="G172" s="26">
        <f t="shared" si="58"/>
        <v>3963.4140819999998</v>
      </c>
      <c r="H172" s="10">
        <f t="shared" si="63"/>
        <v>0.15174082039939307</v>
      </c>
      <c r="I172" s="9">
        <f t="shared" si="64"/>
        <v>1.0928846298646142</v>
      </c>
      <c r="J172" s="10">
        <f t="shared" si="65"/>
        <v>9.2884629864614219</v>
      </c>
      <c r="K172" s="31">
        <f t="shared" si="66"/>
        <v>4190.4998891890846</v>
      </c>
      <c r="L172" s="33">
        <f t="shared" si="67"/>
        <v>0.14588217192563757</v>
      </c>
      <c r="M172" s="32">
        <f t="shared" si="68"/>
        <v>1.0910685736812182</v>
      </c>
      <c r="N172" s="33">
        <f t="shared" si="69"/>
        <v>9.1068573681218226</v>
      </c>
      <c r="O172" s="40">
        <f t="shared" si="70"/>
        <v>2.3199999999999998</v>
      </c>
      <c r="P172" s="25">
        <v>3997.0469899999998</v>
      </c>
      <c r="Q172" s="25">
        <v>0</v>
      </c>
      <c r="R172" s="26">
        <f t="shared" si="59"/>
        <v>219.32054099999999</v>
      </c>
      <c r="S172" s="26">
        <f t="shared" si="60"/>
        <v>3997.0469899999998</v>
      </c>
      <c r="T172" s="10">
        <f t="shared" si="71"/>
        <v>7.9005549493138538E-2</v>
      </c>
      <c r="U172" s="9">
        <f t="shared" si="72"/>
        <v>1.1014950507262311</v>
      </c>
      <c r="V172" s="10">
        <f t="shared" si="73"/>
        <v>10.149505072623111</v>
      </c>
      <c r="W172" s="31">
        <f t="shared" si="74"/>
        <v>4216.3675309999999</v>
      </c>
      <c r="X172" s="33">
        <f t="shared" si="75"/>
        <v>7.4892882173860365E-2</v>
      </c>
      <c r="Y172" s="32">
        <f t="shared" si="76"/>
        <v>1.097803658229948</v>
      </c>
      <c r="Z172" s="33">
        <f t="shared" si="77"/>
        <v>9.7803658229947956</v>
      </c>
      <c r="AA172" s="8">
        <v>11.65</v>
      </c>
      <c r="AB172" s="11">
        <f t="shared" si="61"/>
        <v>1.0550008289046726</v>
      </c>
      <c r="AC172" s="12">
        <f t="shared" si="78"/>
        <v>4.3739242301588099E-2</v>
      </c>
      <c r="AD172" s="11">
        <f t="shared" si="79"/>
        <v>1.0550008289046726</v>
      </c>
      <c r="AE172" s="12">
        <f t="shared" si="80"/>
        <v>5.5000828904672616</v>
      </c>
      <c r="AF172" s="25">
        <v>3911.7129719999998</v>
      </c>
      <c r="AG172" s="25">
        <v>1.62</v>
      </c>
      <c r="AH172" s="12">
        <f t="shared" si="56"/>
        <v>21.269136978970415</v>
      </c>
      <c r="AI172" s="12">
        <f t="shared" si="81"/>
        <v>6.9896916848821711E-2</v>
      </c>
      <c r="AJ172" s="12">
        <f t="shared" si="82"/>
        <v>1.0846819008052657</v>
      </c>
      <c r="AK172" s="12">
        <f t="shared" si="83"/>
        <v>8.468190080526572</v>
      </c>
    </row>
    <row r="173" spans="1:37" x14ac:dyDescent="0.3">
      <c r="A173">
        <f t="shared" si="62"/>
        <v>171</v>
      </c>
      <c r="B173" s="7">
        <v>44670</v>
      </c>
      <c r="C173" s="40">
        <v>5.0613000000000001</v>
      </c>
      <c r="D173" s="25">
        <v>3964.7472309999998</v>
      </c>
      <c r="E173" s="25">
        <v>0</v>
      </c>
      <c r="F173" s="26">
        <f t="shared" si="57"/>
        <v>227.18513280052403</v>
      </c>
      <c r="G173" s="26">
        <f t="shared" si="58"/>
        <v>3964.7472309999998</v>
      </c>
      <c r="H173" s="10">
        <f t="shared" si="63"/>
        <v>3.3636379455148635E-2</v>
      </c>
      <c r="I173" s="9">
        <f t="shared" si="64"/>
        <v>1.0932522366857225</v>
      </c>
      <c r="J173" s="10">
        <f t="shared" si="65"/>
        <v>9.3252236685722458</v>
      </c>
      <c r="K173" s="31">
        <f t="shared" si="66"/>
        <v>4191.9323638005235</v>
      </c>
      <c r="L173" s="33">
        <f t="shared" si="67"/>
        <v>3.4183859904990399E-2</v>
      </c>
      <c r="M173" s="32">
        <f t="shared" si="68"/>
        <v>1.0914415430339128</v>
      </c>
      <c r="N173" s="33">
        <f t="shared" si="69"/>
        <v>9.1441543033912822</v>
      </c>
      <c r="O173" s="40">
        <f t="shared" si="70"/>
        <v>2.3199999999999998</v>
      </c>
      <c r="P173" s="25">
        <v>3999.004015</v>
      </c>
      <c r="Q173" s="25">
        <v>0</v>
      </c>
      <c r="R173" s="26">
        <f t="shared" si="59"/>
        <v>219.32054099999999</v>
      </c>
      <c r="S173" s="26">
        <f t="shared" si="60"/>
        <v>3999.004015</v>
      </c>
      <c r="T173" s="10">
        <f t="shared" si="71"/>
        <v>4.8961771149969024E-2</v>
      </c>
      <c r="U173" s="9">
        <f t="shared" si="72"/>
        <v>1.102034362212196</v>
      </c>
      <c r="V173" s="10">
        <f t="shared" si="73"/>
        <v>10.203436221219597</v>
      </c>
      <c r="W173" s="31">
        <f t="shared" si="74"/>
        <v>4218.3245559999996</v>
      </c>
      <c r="X173" s="33">
        <f t="shared" si="75"/>
        <v>4.6414952814499699E-2</v>
      </c>
      <c r="Y173" s="32">
        <f t="shared" si="76"/>
        <v>1.0983132032799112</v>
      </c>
      <c r="Z173" s="33">
        <f t="shared" si="77"/>
        <v>9.8313203279911221</v>
      </c>
      <c r="AA173" s="8">
        <v>11.65</v>
      </c>
      <c r="AB173" s="11">
        <f t="shared" si="61"/>
        <v>1.055462278273511</v>
      </c>
      <c r="AC173" s="12">
        <f t="shared" si="78"/>
        <v>4.3739242301588099E-2</v>
      </c>
      <c r="AD173" s="11">
        <f t="shared" si="79"/>
        <v>1.055462278273511</v>
      </c>
      <c r="AE173" s="12">
        <f t="shared" si="80"/>
        <v>5.5462278273511023</v>
      </c>
      <c r="AF173" s="25">
        <v>3913.2720509999999</v>
      </c>
      <c r="AG173" s="25">
        <v>0.76</v>
      </c>
      <c r="AH173" s="12">
        <f t="shared" si="56"/>
        <v>9.5110406408293926</v>
      </c>
      <c r="AI173" s="12">
        <f t="shared" si="81"/>
        <v>3.9856681999927979E-2</v>
      </c>
      <c r="AJ173" s="12">
        <f t="shared" si="82"/>
        <v>1.0851142190211804</v>
      </c>
      <c r="AK173" s="12">
        <f t="shared" si="83"/>
        <v>8.5114219021180446</v>
      </c>
    </row>
    <row r="174" spans="1:37" x14ac:dyDescent="0.3">
      <c r="A174">
        <f t="shared" si="62"/>
        <v>172</v>
      </c>
      <c r="B174" s="7">
        <v>44671</v>
      </c>
      <c r="C174" s="40">
        <v>4.9478999999999997</v>
      </c>
      <c r="D174" s="25">
        <v>3968.480607</v>
      </c>
      <c r="E174" s="25">
        <v>0</v>
      </c>
      <c r="F174" s="26">
        <f t="shared" si="57"/>
        <v>227.28450185623285</v>
      </c>
      <c r="G174" s="26">
        <f t="shared" si="58"/>
        <v>3968.480607</v>
      </c>
      <c r="H174" s="10">
        <f t="shared" si="63"/>
        <v>9.4164287972997585E-2</v>
      </c>
      <c r="I174" s="9">
        <f t="shared" si="64"/>
        <v>1.0942816898701464</v>
      </c>
      <c r="J174" s="10">
        <f t="shared" si="65"/>
        <v>9.4281689870146401</v>
      </c>
      <c r="K174" s="31">
        <f t="shared" si="66"/>
        <v>4195.7651088562325</v>
      </c>
      <c r="L174" s="33">
        <f t="shared" si="67"/>
        <v>9.1431462225077809E-2</v>
      </c>
      <c r="M174" s="32">
        <f t="shared" si="68"/>
        <v>1.0924394639960406</v>
      </c>
      <c r="N174" s="33">
        <f t="shared" si="69"/>
        <v>9.2439463996040629</v>
      </c>
      <c r="O174" s="40">
        <f t="shared" si="70"/>
        <v>2.3199999999999998</v>
      </c>
      <c r="P174" s="25">
        <v>4000.9619659999998</v>
      </c>
      <c r="Q174" s="25">
        <v>0</v>
      </c>
      <c r="R174" s="26">
        <f t="shared" si="59"/>
        <v>219.32054099999999</v>
      </c>
      <c r="S174" s="26">
        <f t="shared" si="60"/>
        <v>4000.9619659999998</v>
      </c>
      <c r="T174" s="10">
        <f t="shared" si="71"/>
        <v>4.896096609694478E-2</v>
      </c>
      <c r="U174" s="9">
        <f t="shared" si="72"/>
        <v>1.1025739288826553</v>
      </c>
      <c r="V174" s="10">
        <f t="shared" si="73"/>
        <v>10.257392888265526</v>
      </c>
      <c r="W174" s="31">
        <f t="shared" si="74"/>
        <v>4220.2825069999999</v>
      </c>
      <c r="X174" s="33">
        <f t="shared" si="75"/>
        <v>4.6415371174202136E-2</v>
      </c>
      <c r="Y174" s="32">
        <f t="shared" si="76"/>
        <v>1.0988229894298689</v>
      </c>
      <c r="Z174" s="33">
        <f t="shared" si="77"/>
        <v>9.882298942986889</v>
      </c>
      <c r="AA174" s="8">
        <v>11.65</v>
      </c>
      <c r="AB174" s="11">
        <f t="shared" si="61"/>
        <v>1.055923929476807</v>
      </c>
      <c r="AC174" s="12">
        <f t="shared" si="78"/>
        <v>4.3739242301588099E-2</v>
      </c>
      <c r="AD174" s="11">
        <f t="shared" si="79"/>
        <v>1.055923929476807</v>
      </c>
      <c r="AE174" s="12">
        <f t="shared" si="80"/>
        <v>5.5923929476807022</v>
      </c>
      <c r="AF174" s="25">
        <v>3914.8317529999999</v>
      </c>
      <c r="AG174" s="25">
        <v>0.76</v>
      </c>
      <c r="AH174" s="12">
        <f t="shared" si="56"/>
        <v>9.5110406408293926</v>
      </c>
      <c r="AI174" s="12">
        <f t="shared" si="81"/>
        <v>3.9856722959030755E-2</v>
      </c>
      <c r="AJ174" s="12">
        <f t="shared" si="82"/>
        <v>1.0855467099892449</v>
      </c>
      <c r="AK174" s="12">
        <f t="shared" si="83"/>
        <v>8.554670998924486</v>
      </c>
    </row>
    <row r="175" spans="1:37" x14ac:dyDescent="0.3">
      <c r="A175">
        <f t="shared" si="62"/>
        <v>173</v>
      </c>
      <c r="B175" s="7">
        <v>44673</v>
      </c>
      <c r="C175" s="40">
        <v>4.6571999999999996</v>
      </c>
      <c r="D175" s="25">
        <v>3974.3194309999999</v>
      </c>
      <c r="E175" s="25">
        <v>0</v>
      </c>
      <c r="F175" s="26">
        <f t="shared" si="57"/>
        <v>227.38391437521369</v>
      </c>
      <c r="G175" s="26">
        <f t="shared" si="58"/>
        <v>3974.3194309999999</v>
      </c>
      <c r="H175" s="10">
        <f t="shared" si="63"/>
        <v>0.14712996177179694</v>
      </c>
      <c r="I175" s="9">
        <f t="shared" si="64"/>
        <v>1.095891706102128</v>
      </c>
      <c r="J175" s="10">
        <f t="shared" si="65"/>
        <v>9.589170610212804</v>
      </c>
      <c r="K175" s="31">
        <f t="shared" si="66"/>
        <v>4201.7033453752138</v>
      </c>
      <c r="L175" s="33">
        <f t="shared" si="67"/>
        <v>0.14152928881665527</v>
      </c>
      <c r="M175" s="32">
        <f t="shared" si="68"/>
        <v>1.0939855858001868</v>
      </c>
      <c r="N175" s="33">
        <f t="shared" si="69"/>
        <v>9.3985585800186797</v>
      </c>
      <c r="O175" s="40">
        <f t="shared" si="70"/>
        <v>2.3199999999999998</v>
      </c>
      <c r="P175" s="25">
        <v>4002.920842</v>
      </c>
      <c r="Q175" s="25">
        <v>0</v>
      </c>
      <c r="R175" s="26">
        <f t="shared" si="59"/>
        <v>219.32054099999999</v>
      </c>
      <c r="S175" s="26">
        <f t="shared" si="60"/>
        <v>4002.920842</v>
      </c>
      <c r="T175" s="10">
        <f t="shared" si="71"/>
        <v>4.8960125505970176E-2</v>
      </c>
      <c r="U175" s="9">
        <f t="shared" si="72"/>
        <v>1.1031137504620323</v>
      </c>
      <c r="V175" s="10">
        <f t="shared" si="73"/>
        <v>10.311375046203231</v>
      </c>
      <c r="W175" s="31">
        <f t="shared" si="74"/>
        <v>4222.2413829999996</v>
      </c>
      <c r="X175" s="33">
        <f t="shared" si="75"/>
        <v>4.6415755266404624E-2</v>
      </c>
      <c r="Y175" s="32">
        <f t="shared" si="76"/>
        <v>1.0993330164194537</v>
      </c>
      <c r="Z175" s="33">
        <f t="shared" si="77"/>
        <v>9.9333016419453699</v>
      </c>
      <c r="AA175" s="8">
        <v>11.65</v>
      </c>
      <c r="AB175" s="11">
        <f t="shared" si="61"/>
        <v>1.0563857826028413</v>
      </c>
      <c r="AC175" s="12">
        <f t="shared" si="78"/>
        <v>4.3739242301588099E-2</v>
      </c>
      <c r="AD175" s="11">
        <f t="shared" si="79"/>
        <v>1.0563857826028413</v>
      </c>
      <c r="AE175" s="12">
        <f t="shared" si="80"/>
        <v>5.6385782602841328</v>
      </c>
      <c r="AF175" s="25">
        <v>3916.3920760000001</v>
      </c>
      <c r="AG175" s="25">
        <v>0.76</v>
      </c>
      <c r="AH175" s="12">
        <f t="shared" si="56"/>
        <v>9.5110406408293926</v>
      </c>
      <c r="AI175" s="12">
        <f t="shared" si="81"/>
        <v>3.9856706454988178E-2</v>
      </c>
      <c r="AJ175" s="12">
        <f t="shared" si="82"/>
        <v>1.085979373154877</v>
      </c>
      <c r="AK175" s="12">
        <f t="shared" si="83"/>
        <v>8.5979373154877017</v>
      </c>
    </row>
    <row r="176" spans="1:37" x14ac:dyDescent="0.3">
      <c r="A176">
        <f t="shared" si="62"/>
        <v>174</v>
      </c>
      <c r="B176" s="7">
        <v>44676</v>
      </c>
      <c r="C176" s="40">
        <v>4.8737000000000004</v>
      </c>
      <c r="D176" s="25">
        <v>3974.0463540000001</v>
      </c>
      <c r="E176" s="25">
        <v>0</v>
      </c>
      <c r="F176" s="26">
        <f t="shared" si="57"/>
        <v>227.4833703764771</v>
      </c>
      <c r="G176" s="26">
        <f t="shared" si="58"/>
        <v>3974.0463540000001</v>
      </c>
      <c r="H176" s="10">
        <f t="shared" si="63"/>
        <v>-6.8710380416336925E-3</v>
      </c>
      <c r="I176" s="9">
        <f t="shared" si="64"/>
        <v>1.0958164069661067</v>
      </c>
      <c r="J176" s="10">
        <f t="shared" si="65"/>
        <v>9.5816406966106715</v>
      </c>
      <c r="K176" s="31">
        <f t="shared" si="66"/>
        <v>4201.5297243764771</v>
      </c>
      <c r="L176" s="33">
        <f t="shared" si="67"/>
        <v>-4.132157471981035E-3</v>
      </c>
      <c r="M176" s="32">
        <f t="shared" si="68"/>
        <v>1.0939403805930608</v>
      </c>
      <c r="N176" s="33">
        <f t="shared" si="69"/>
        <v>9.3940380593060766</v>
      </c>
      <c r="O176" s="40">
        <f t="shared" si="70"/>
        <v>2.3199999999999998</v>
      </c>
      <c r="P176" s="25">
        <v>4004.8806439999998</v>
      </c>
      <c r="Q176" s="25">
        <v>0</v>
      </c>
      <c r="R176" s="26">
        <f t="shared" si="59"/>
        <v>219.32054099999999</v>
      </c>
      <c r="S176" s="26">
        <f t="shared" si="60"/>
        <v>4004.8806439999998</v>
      </c>
      <c r="T176" s="10">
        <f t="shared" si="71"/>
        <v>4.8959299405493262E-2</v>
      </c>
      <c r="U176" s="9">
        <f t="shared" si="72"/>
        <v>1.1036538272259042</v>
      </c>
      <c r="V176" s="10">
        <f t="shared" si="73"/>
        <v>10.365382722590422</v>
      </c>
      <c r="W176" s="31">
        <f t="shared" si="74"/>
        <v>4224.2011849999999</v>
      </c>
      <c r="X176" s="33">
        <f t="shared" si="75"/>
        <v>4.6416152517747555E-2</v>
      </c>
      <c r="Y176" s="32">
        <f t="shared" si="76"/>
        <v>1.0998432845090329</v>
      </c>
      <c r="Z176" s="33">
        <f t="shared" si="77"/>
        <v>9.9843284509032912</v>
      </c>
      <c r="AA176" s="8">
        <v>11.65</v>
      </c>
      <c r="AB176" s="11">
        <f t="shared" si="61"/>
        <v>1.0568478377399335</v>
      </c>
      <c r="AC176" s="12">
        <f t="shared" si="78"/>
        <v>4.3739242301588099E-2</v>
      </c>
      <c r="AD176" s="11">
        <f t="shared" si="79"/>
        <v>1.0568478377399335</v>
      </c>
      <c r="AE176" s="12">
        <f t="shared" si="80"/>
        <v>5.6847837739933516</v>
      </c>
      <c r="AF176" s="25">
        <v>3917.9530209999998</v>
      </c>
      <c r="AG176" s="25">
        <v>0.76</v>
      </c>
      <c r="AH176" s="12">
        <f t="shared" si="56"/>
        <v>9.5110406408293926</v>
      </c>
      <c r="AI176" s="12">
        <f t="shared" si="81"/>
        <v>3.9856709177943372E-2</v>
      </c>
      <c r="AJ176" s="12">
        <f t="shared" si="82"/>
        <v>1.0864122087953678</v>
      </c>
      <c r="AK176" s="12">
        <f t="shared" si="83"/>
        <v>8.6412208795367818</v>
      </c>
    </row>
    <row r="177" spans="1:37" x14ac:dyDescent="0.3">
      <c r="A177">
        <f t="shared" si="62"/>
        <v>175</v>
      </c>
      <c r="B177" s="7">
        <v>44677</v>
      </c>
      <c r="C177" s="40">
        <v>4.7980999999999998</v>
      </c>
      <c r="D177" s="25">
        <v>3977.2686349999999</v>
      </c>
      <c r="E177" s="25">
        <v>0</v>
      </c>
      <c r="F177" s="26">
        <f t="shared" si="57"/>
        <v>227.58286987904188</v>
      </c>
      <c r="G177" s="26">
        <f t="shared" si="58"/>
        <v>3977.2686349999999</v>
      </c>
      <c r="H177" s="10">
        <f t="shared" si="63"/>
        <v>8.1083125685155188E-2</v>
      </c>
      <c r="I177" s="9">
        <f t="shared" si="64"/>
        <v>1.0967049291606457</v>
      </c>
      <c r="J177" s="10">
        <f t="shared" si="65"/>
        <v>9.6704929160645658</v>
      </c>
      <c r="K177" s="31">
        <f t="shared" si="66"/>
        <v>4204.8515048790414</v>
      </c>
      <c r="L177" s="33">
        <f t="shared" si="67"/>
        <v>7.9061216282538815E-2</v>
      </c>
      <c r="M177" s="32">
        <f t="shared" si="68"/>
        <v>1.0948052631633636</v>
      </c>
      <c r="N177" s="33">
        <f t="shared" si="69"/>
        <v>9.4805263163363573</v>
      </c>
      <c r="O177" s="40">
        <f t="shared" si="70"/>
        <v>2.3199999999999998</v>
      </c>
      <c r="P177" s="25">
        <v>4006.8413730000002</v>
      </c>
      <c r="Q177" s="25">
        <v>0</v>
      </c>
      <c r="R177" s="26">
        <f t="shared" si="59"/>
        <v>219.32054099999999</v>
      </c>
      <c r="S177" s="26">
        <f t="shared" si="60"/>
        <v>4006.8413730000002</v>
      </c>
      <c r="T177" s="10">
        <f t="shared" si="71"/>
        <v>4.8958487762629233E-2</v>
      </c>
      <c r="U177" s="9">
        <f t="shared" si="72"/>
        <v>1.1041941594498483</v>
      </c>
      <c r="V177" s="10">
        <f t="shared" si="73"/>
        <v>10.419415944984834</v>
      </c>
      <c r="W177" s="31">
        <f t="shared" si="74"/>
        <v>4226.1619140000003</v>
      </c>
      <c r="X177" s="33">
        <f t="shared" si="75"/>
        <v>4.6416562898632385E-2</v>
      </c>
      <c r="Y177" s="32">
        <f t="shared" si="76"/>
        <v>1.1003537939589734</v>
      </c>
      <c r="Z177" s="33">
        <f t="shared" si="77"/>
        <v>10.035379395897337</v>
      </c>
      <c r="AA177" s="8">
        <v>11.65</v>
      </c>
      <c r="AB177" s="11">
        <f t="shared" si="61"/>
        <v>1.0573100949764416</v>
      </c>
      <c r="AC177" s="12">
        <f t="shared" si="78"/>
        <v>4.3739242301588099E-2</v>
      </c>
      <c r="AD177" s="11">
        <f t="shared" si="79"/>
        <v>1.0573100949764416</v>
      </c>
      <c r="AE177" s="12">
        <f t="shared" si="80"/>
        <v>5.7310094976441572</v>
      </c>
      <c r="AF177" s="25">
        <v>3919.514588</v>
      </c>
      <c r="AG177" s="25">
        <v>0.76</v>
      </c>
      <c r="AH177" s="12">
        <f t="shared" si="56"/>
        <v>9.5110406408293926</v>
      </c>
      <c r="AI177" s="12">
        <f t="shared" si="81"/>
        <v>3.985670557125065E-2</v>
      </c>
      <c r="AJ177" s="12">
        <f t="shared" si="82"/>
        <v>1.0868452169107174</v>
      </c>
      <c r="AK177" s="12">
        <f t="shared" si="83"/>
        <v>8.684521691071744</v>
      </c>
    </row>
    <row r="178" spans="1:37" x14ac:dyDescent="0.3">
      <c r="A178">
        <f t="shared" si="62"/>
        <v>176</v>
      </c>
      <c r="B178" s="7">
        <v>44678</v>
      </c>
      <c r="C178" s="40">
        <v>4.6017999999999999</v>
      </c>
      <c r="D178" s="25">
        <v>3981.8769929999999</v>
      </c>
      <c r="E178" s="25">
        <v>0</v>
      </c>
      <c r="F178" s="26">
        <f t="shared" si="57"/>
        <v>227.68241290193518</v>
      </c>
      <c r="G178" s="26">
        <f t="shared" si="58"/>
        <v>3981.8769929999999</v>
      </c>
      <c r="H178" s="10">
        <f t="shared" si="63"/>
        <v>0.11586740607476553</v>
      </c>
      <c r="I178" s="9">
        <f t="shared" si="64"/>
        <v>1.0979756527143583</v>
      </c>
      <c r="J178" s="10">
        <f t="shared" si="65"/>
        <v>9.7975652714358255</v>
      </c>
      <c r="K178" s="31">
        <f t="shared" si="66"/>
        <v>4209.559405901935</v>
      </c>
      <c r="L178" s="33">
        <f t="shared" si="67"/>
        <v>0.11196355013800563</v>
      </c>
      <c r="M178" s="32">
        <f t="shared" si="68"/>
        <v>1.0960310460030991</v>
      </c>
      <c r="N178" s="33">
        <f t="shared" si="69"/>
        <v>9.6031046003099085</v>
      </c>
      <c r="O178" s="40">
        <f t="shared" si="70"/>
        <v>2.3199999999999998</v>
      </c>
      <c r="P178" s="25">
        <v>4008.8030269999999</v>
      </c>
      <c r="Q178" s="25">
        <v>0</v>
      </c>
      <c r="R178" s="26">
        <f t="shared" si="59"/>
        <v>219.32054099999999</v>
      </c>
      <c r="S178" s="26">
        <f t="shared" si="60"/>
        <v>4008.8030269999999</v>
      </c>
      <c r="T178" s="10">
        <f t="shared" si="71"/>
        <v>4.8957615672495791E-2</v>
      </c>
      <c r="U178" s="9">
        <f t="shared" si="72"/>
        <v>1.10473474658271</v>
      </c>
      <c r="V178" s="10">
        <f t="shared" si="73"/>
        <v>10.473474658270998</v>
      </c>
      <c r="W178" s="31">
        <f t="shared" si="74"/>
        <v>4228.123568</v>
      </c>
      <c r="X178" s="33">
        <f t="shared" si="75"/>
        <v>4.641691539317705E-2</v>
      </c>
      <c r="Y178" s="32">
        <f t="shared" si="76"/>
        <v>1.100864544248541</v>
      </c>
      <c r="Z178" s="33">
        <f t="shared" si="77"/>
        <v>10.086454424854097</v>
      </c>
      <c r="AA178" s="8">
        <v>11.65</v>
      </c>
      <c r="AB178" s="11">
        <f t="shared" si="61"/>
        <v>1.0577725544007626</v>
      </c>
      <c r="AC178" s="12">
        <f t="shared" si="78"/>
        <v>4.3739242301588099E-2</v>
      </c>
      <c r="AD178" s="11">
        <f t="shared" si="79"/>
        <v>1.0577725544007626</v>
      </c>
      <c r="AE178" s="12">
        <f t="shared" si="80"/>
        <v>5.7772554400762566</v>
      </c>
      <c r="AF178" s="25">
        <v>3921.0767770000002</v>
      </c>
      <c r="AG178" s="25">
        <v>0.76</v>
      </c>
      <c r="AH178" s="12">
        <f t="shared" si="56"/>
        <v>9.5110406408293926</v>
      </c>
      <c r="AI178" s="12">
        <f t="shared" si="81"/>
        <v>3.9856695642437323E-2</v>
      </c>
      <c r="AJ178" s="12">
        <f t="shared" si="82"/>
        <v>1.0872783975009259</v>
      </c>
      <c r="AK178" s="12">
        <f t="shared" si="83"/>
        <v>8.7278397500925919</v>
      </c>
    </row>
    <row r="179" spans="1:37" x14ac:dyDescent="0.3">
      <c r="A179">
        <f t="shared" si="62"/>
        <v>177</v>
      </c>
      <c r="B179" s="7">
        <v>44679</v>
      </c>
      <c r="C179" s="40">
        <v>4.6444000000000001</v>
      </c>
      <c r="D179" s="25">
        <v>3986.304114</v>
      </c>
      <c r="E179" s="25">
        <v>0</v>
      </c>
      <c r="F179" s="26">
        <f t="shared" si="57"/>
        <v>227.78199946419247</v>
      </c>
      <c r="G179" s="26">
        <f t="shared" si="58"/>
        <v>3986.304114</v>
      </c>
      <c r="H179" s="10">
        <f t="shared" si="63"/>
        <v>0.11118176196258656</v>
      </c>
      <c r="I179" s="9">
        <f t="shared" si="64"/>
        <v>1.0991964013909663</v>
      </c>
      <c r="J179" s="10">
        <f t="shared" si="65"/>
        <v>9.9196401390966304</v>
      </c>
      <c r="K179" s="31">
        <f t="shared" si="66"/>
        <v>4214.0861134641927</v>
      </c>
      <c r="L179" s="33">
        <f t="shared" si="67"/>
        <v>0.10753399882921233</v>
      </c>
      <c r="M179" s="32">
        <f t="shared" si="68"/>
        <v>1.0972096520152759</v>
      </c>
      <c r="N179" s="33">
        <f t="shared" si="69"/>
        <v>9.7209652015275871</v>
      </c>
      <c r="O179" s="40">
        <f t="shared" si="70"/>
        <v>2.3199999999999998</v>
      </c>
      <c r="P179" s="25">
        <v>4013.4038310000001</v>
      </c>
      <c r="Q179" s="25">
        <v>0</v>
      </c>
      <c r="R179" s="26">
        <f t="shared" si="59"/>
        <v>219.32054099999999</v>
      </c>
      <c r="S179" s="26">
        <f t="shared" si="60"/>
        <v>4013.4038310000001</v>
      </c>
      <c r="T179" s="10">
        <f t="shared" si="71"/>
        <v>0.11476752459556039</v>
      </c>
      <c r="U179" s="9">
        <f t="shared" si="72"/>
        <v>1.10600262330471</v>
      </c>
      <c r="V179" s="10">
        <f t="shared" si="73"/>
        <v>10.600262330471001</v>
      </c>
      <c r="W179" s="31">
        <f t="shared" si="74"/>
        <v>4232.7243719999997</v>
      </c>
      <c r="X179" s="33">
        <f t="shared" si="75"/>
        <v>0.10881432214564501</v>
      </c>
      <c r="Y179" s="32">
        <f t="shared" si="76"/>
        <v>1.1020624425401067</v>
      </c>
      <c r="Z179" s="33">
        <f t="shared" si="77"/>
        <v>10.206244254010667</v>
      </c>
      <c r="AA179" s="8">
        <v>11.65</v>
      </c>
      <c r="AB179" s="11">
        <f t="shared" si="61"/>
        <v>1.0582352161013315</v>
      </c>
      <c r="AC179" s="12">
        <f t="shared" si="78"/>
        <v>4.3739242301588099E-2</v>
      </c>
      <c r="AD179" s="11">
        <f t="shared" si="79"/>
        <v>1.0582352161013315</v>
      </c>
      <c r="AE179" s="12">
        <f t="shared" si="80"/>
        <v>5.8235216101331533</v>
      </c>
      <c r="AF179" s="25">
        <v>3925.2198429999999</v>
      </c>
      <c r="AG179" s="25">
        <v>0.94</v>
      </c>
      <c r="AH179" s="12">
        <f t="shared" si="56"/>
        <v>11.881841195515698</v>
      </c>
      <c r="AI179" s="12">
        <f t="shared" si="81"/>
        <v>0.1056614352542562</v>
      </c>
      <c r="AJ179" s="12">
        <f t="shared" si="82"/>
        <v>1.0884272314609349</v>
      </c>
      <c r="AK179" s="12">
        <f t="shared" si="83"/>
        <v>8.8427231460934905</v>
      </c>
    </row>
    <row r="180" spans="1:37" x14ac:dyDescent="0.3">
      <c r="A180">
        <f t="shared" si="62"/>
        <v>178</v>
      </c>
      <c r="B180" s="7">
        <v>44680</v>
      </c>
      <c r="C180" s="40">
        <v>4.5773999999999999</v>
      </c>
      <c r="D180" s="25">
        <v>3989.7480930000002</v>
      </c>
      <c r="E180" s="25">
        <v>0</v>
      </c>
      <c r="F180" s="26">
        <f t="shared" si="57"/>
        <v>227.88162958485751</v>
      </c>
      <c r="G180" s="26">
        <f t="shared" si="58"/>
        <v>3989.7480930000002</v>
      </c>
      <c r="H180" s="10">
        <f t="shared" si="63"/>
        <v>8.6395290010732317E-2</v>
      </c>
      <c r="I180" s="9">
        <f t="shared" si="64"/>
        <v>1.1001460553097355</v>
      </c>
      <c r="J180" s="10">
        <f t="shared" si="65"/>
        <v>10.014605530973553</v>
      </c>
      <c r="K180" s="31">
        <f t="shared" si="66"/>
        <v>4217.6297225848575</v>
      </c>
      <c r="L180" s="33">
        <f t="shared" si="67"/>
        <v>8.4089622880334502E-2</v>
      </c>
      <c r="M180" s="32">
        <f t="shared" si="68"/>
        <v>1.098132291473862</v>
      </c>
      <c r="N180" s="33">
        <f t="shared" si="69"/>
        <v>9.8132291473862043</v>
      </c>
      <c r="O180" s="40">
        <f t="shared" si="70"/>
        <v>2.3199999999999998</v>
      </c>
      <c r="P180" s="25">
        <v>4015.745848</v>
      </c>
      <c r="Q180" s="25">
        <v>0</v>
      </c>
      <c r="R180" s="26">
        <f t="shared" si="59"/>
        <v>219.32054099999999</v>
      </c>
      <c r="S180" s="26">
        <f t="shared" si="60"/>
        <v>4015.745848</v>
      </c>
      <c r="T180" s="10">
        <f t="shared" si="71"/>
        <v>5.8354880261735076E-2</v>
      </c>
      <c r="U180" s="9">
        <f t="shared" si="72"/>
        <v>1.1066480298112311</v>
      </c>
      <c r="V180" s="10">
        <f t="shared" si="73"/>
        <v>10.664802981123112</v>
      </c>
      <c r="W180" s="31">
        <f t="shared" si="74"/>
        <v>4235.0663889999996</v>
      </c>
      <c r="X180" s="33">
        <f t="shared" si="75"/>
        <v>5.5331195565022639E-2</v>
      </c>
      <c r="Y180" s="32">
        <f t="shared" si="76"/>
        <v>1.1026722268654372</v>
      </c>
      <c r="Z180" s="33">
        <f t="shared" si="77"/>
        <v>10.26722268654372</v>
      </c>
      <c r="AA180" s="8">
        <v>11.65</v>
      </c>
      <c r="AB180" s="11">
        <f t="shared" si="61"/>
        <v>1.0586980801666228</v>
      </c>
      <c r="AC180" s="12">
        <f t="shared" si="78"/>
        <v>4.3739242301588099E-2</v>
      </c>
      <c r="AD180" s="11">
        <f t="shared" si="79"/>
        <v>1.0586980801666228</v>
      </c>
      <c r="AE180" s="12">
        <f t="shared" si="80"/>
        <v>5.8698080166622812</v>
      </c>
      <c r="AF180" s="25">
        <v>3927.1531989999999</v>
      </c>
      <c r="AG180" s="25">
        <v>0.94</v>
      </c>
      <c r="AH180" s="12">
        <f t="shared" si="56"/>
        <v>11.881841195515698</v>
      </c>
      <c r="AI180" s="12">
        <f t="shared" si="81"/>
        <v>4.9254718903135597E-2</v>
      </c>
      <c r="AJ180" s="12">
        <f t="shared" si="82"/>
        <v>1.0889633332342561</v>
      </c>
      <c r="AK180" s="12">
        <f t="shared" si="83"/>
        <v>8.8963333234256083</v>
      </c>
    </row>
    <row r="181" spans="1:37" x14ac:dyDescent="0.3">
      <c r="A181">
        <f t="shared" si="62"/>
        <v>179</v>
      </c>
      <c r="B181" s="7">
        <v>44683</v>
      </c>
      <c r="C181" s="40">
        <v>4.5305</v>
      </c>
      <c r="D181" s="25">
        <v>3992.9469669999999</v>
      </c>
      <c r="E181" s="25">
        <v>0</v>
      </c>
      <c r="F181" s="26">
        <f t="shared" si="57"/>
        <v>227.98130328298242</v>
      </c>
      <c r="G181" s="26">
        <f t="shared" si="58"/>
        <v>3992.9469669999999</v>
      </c>
      <c r="H181" s="10">
        <f t="shared" si="63"/>
        <v>8.0177342665121998E-2</v>
      </c>
      <c r="I181" s="9">
        <f t="shared" si="64"/>
        <v>1.101028123182318</v>
      </c>
      <c r="J181" s="10">
        <f t="shared" si="65"/>
        <v>10.102812318231802</v>
      </c>
      <c r="K181" s="31">
        <f t="shared" si="66"/>
        <v>4220.9282702829823</v>
      </c>
      <c r="L181" s="33">
        <f t="shared" si="67"/>
        <v>7.8208565357495985E-2</v>
      </c>
      <c r="M181" s="32">
        <f t="shared" si="68"/>
        <v>1.098991124984751</v>
      </c>
      <c r="N181" s="33">
        <f t="shared" si="69"/>
        <v>9.8991124984751053</v>
      </c>
      <c r="O181" s="40">
        <f t="shared" si="70"/>
        <v>2.3199999999999998</v>
      </c>
      <c r="P181" s="25">
        <v>4018.0891980000001</v>
      </c>
      <c r="Q181" s="25">
        <v>0</v>
      </c>
      <c r="R181" s="26">
        <f t="shared" si="59"/>
        <v>219.32054099999999</v>
      </c>
      <c r="S181" s="26">
        <f t="shared" si="60"/>
        <v>4018.0891980000001</v>
      </c>
      <c r="T181" s="10">
        <f t="shared" si="71"/>
        <v>5.8354041532959755E-2</v>
      </c>
      <c r="U181" s="9">
        <f t="shared" si="72"/>
        <v>1.1072938036621709</v>
      </c>
      <c r="V181" s="10">
        <f t="shared" si="73"/>
        <v>10.729380366217089</v>
      </c>
      <c r="W181" s="31">
        <f t="shared" si="74"/>
        <v>4237.4097389999997</v>
      </c>
      <c r="X181" s="33">
        <f t="shared" si="75"/>
        <v>5.533207238701543E-2</v>
      </c>
      <c r="Y181" s="32">
        <f t="shared" si="76"/>
        <v>1.1032823582601978</v>
      </c>
      <c r="Z181" s="33">
        <f t="shared" si="77"/>
        <v>10.328235826019782</v>
      </c>
      <c r="AA181" s="8">
        <v>11.65</v>
      </c>
      <c r="AB181" s="11">
        <f t="shared" si="61"/>
        <v>1.0591611466851492</v>
      </c>
      <c r="AC181" s="12">
        <f t="shared" si="78"/>
        <v>4.3739242301588099E-2</v>
      </c>
      <c r="AD181" s="11">
        <f t="shared" si="79"/>
        <v>1.0591611466851492</v>
      </c>
      <c r="AE181" s="12">
        <f t="shared" si="80"/>
        <v>5.9161146685149157</v>
      </c>
      <c r="AF181" s="25">
        <v>3929.0875080000001</v>
      </c>
      <c r="AG181" s="25">
        <v>0.94</v>
      </c>
      <c r="AH181" s="12">
        <f t="shared" si="56"/>
        <v>11.881841195515698</v>
      </c>
      <c r="AI181" s="12">
        <f t="shared" si="81"/>
        <v>4.9254737515536107E-2</v>
      </c>
      <c r="AJ181" s="12">
        <f t="shared" si="82"/>
        <v>1.0894996992656811</v>
      </c>
      <c r="AK181" s="12">
        <f t="shared" si="83"/>
        <v>8.9499699265681123</v>
      </c>
    </row>
    <row r="182" spans="1:37" x14ac:dyDescent="0.3">
      <c r="A182">
        <f t="shared" si="62"/>
        <v>180</v>
      </c>
      <c r="B182" s="7">
        <v>44684</v>
      </c>
      <c r="C182" s="40">
        <v>4.4995000000000003</v>
      </c>
      <c r="D182" s="25">
        <v>3995.9593340000001</v>
      </c>
      <c r="E182" s="25">
        <v>0</v>
      </c>
      <c r="F182" s="26">
        <f t="shared" si="57"/>
        <v>228.0810205776277</v>
      </c>
      <c r="G182" s="26">
        <f t="shared" si="58"/>
        <v>3995.9593340000001</v>
      </c>
      <c r="H182" s="10">
        <f t="shared" si="63"/>
        <v>7.5442199079933658E-2</v>
      </c>
      <c r="I182" s="9">
        <f t="shared" si="64"/>
        <v>1.1018587630109353</v>
      </c>
      <c r="J182" s="10">
        <f t="shared" si="65"/>
        <v>10.185876301093533</v>
      </c>
      <c r="K182" s="31">
        <f t="shared" si="66"/>
        <v>4224.040354577628</v>
      </c>
      <c r="L182" s="33">
        <f t="shared" si="67"/>
        <v>7.372985503109053E-2</v>
      </c>
      <c r="M182" s="32">
        <f t="shared" si="68"/>
        <v>1.0998014095480069</v>
      </c>
      <c r="N182" s="33">
        <f t="shared" si="69"/>
        <v>9.980140954800687</v>
      </c>
      <c r="O182" s="40">
        <f t="shared" si="70"/>
        <v>2.3199999999999998</v>
      </c>
      <c r="P182" s="25">
        <v>4020.4338809999999</v>
      </c>
      <c r="Q182" s="25">
        <v>0</v>
      </c>
      <c r="R182" s="26">
        <f t="shared" si="59"/>
        <v>219.32054099999999</v>
      </c>
      <c r="S182" s="26">
        <f t="shared" si="60"/>
        <v>4020.4338809999999</v>
      </c>
      <c r="T182" s="10">
        <f t="shared" si="71"/>
        <v>5.8353184423265425E-2</v>
      </c>
      <c r="U182" s="9">
        <f t="shared" si="72"/>
        <v>1.1079399448575293</v>
      </c>
      <c r="V182" s="10">
        <f t="shared" si="73"/>
        <v>10.793994485752933</v>
      </c>
      <c r="W182" s="31">
        <f t="shared" si="74"/>
        <v>4239.754422</v>
      </c>
      <c r="X182" s="33">
        <f t="shared" si="75"/>
        <v>5.5332930833196237E-2</v>
      </c>
      <c r="Y182" s="32">
        <f t="shared" si="76"/>
        <v>1.1038928367243888</v>
      </c>
      <c r="Z182" s="33">
        <f t="shared" si="77"/>
        <v>10.389283672438875</v>
      </c>
      <c r="AA182" s="8">
        <v>11.65</v>
      </c>
      <c r="AB182" s="11">
        <f t="shared" si="61"/>
        <v>1.059624415745462</v>
      </c>
      <c r="AC182" s="12">
        <f t="shared" si="78"/>
        <v>4.3739242301588099E-2</v>
      </c>
      <c r="AD182" s="11">
        <f t="shared" si="79"/>
        <v>1.059624415745462</v>
      </c>
      <c r="AE182" s="12">
        <f t="shared" si="80"/>
        <v>5.9624415745461956</v>
      </c>
      <c r="AF182" s="25">
        <v>3931.0227690000002</v>
      </c>
      <c r="AG182" s="25">
        <v>0.94</v>
      </c>
      <c r="AH182" s="12">
        <f t="shared" si="56"/>
        <v>11.881841195515698</v>
      </c>
      <c r="AI182" s="12">
        <f t="shared" si="81"/>
        <v>4.925471871164433E-2</v>
      </c>
      <c r="AJ182" s="12">
        <f t="shared" si="82"/>
        <v>1.0900363292779187</v>
      </c>
      <c r="AK182" s="12">
        <f t="shared" si="83"/>
        <v>9.0036329277918714</v>
      </c>
    </row>
    <row r="183" spans="1:37" x14ac:dyDescent="0.3">
      <c r="A183">
        <f t="shared" si="62"/>
        <v>181</v>
      </c>
      <c r="B183" s="7">
        <v>44685</v>
      </c>
      <c r="C183" s="40">
        <v>4.3186</v>
      </c>
      <c r="D183" s="25">
        <v>4000.6058779999998</v>
      </c>
      <c r="E183" s="25">
        <v>0</v>
      </c>
      <c r="F183" s="26">
        <f t="shared" si="57"/>
        <v>228.18078148786208</v>
      </c>
      <c r="G183" s="26">
        <f t="shared" si="58"/>
        <v>4000.6058779999998</v>
      </c>
      <c r="H183" s="10">
        <f t="shared" si="63"/>
        <v>0.11628106323464671</v>
      </c>
      <c r="I183" s="9">
        <f t="shared" si="64"/>
        <v>1.1031400160959086</v>
      </c>
      <c r="J183" s="10">
        <f t="shared" si="65"/>
        <v>10.314001609590861</v>
      </c>
      <c r="K183" s="31">
        <f t="shared" si="66"/>
        <v>4228.7866594878615</v>
      </c>
      <c r="L183" s="33">
        <f t="shared" si="67"/>
        <v>0.11236409957802174</v>
      </c>
      <c r="M183" s="32">
        <f t="shared" si="68"/>
        <v>1.1010371914989918</v>
      </c>
      <c r="N183" s="33">
        <f t="shared" si="69"/>
        <v>10.103719149899181</v>
      </c>
      <c r="O183" s="40">
        <f t="shared" si="70"/>
        <v>2.3199999999999998</v>
      </c>
      <c r="P183" s="25">
        <v>4022.7799009999999</v>
      </c>
      <c r="Q183" s="25">
        <v>0</v>
      </c>
      <c r="R183" s="26">
        <f t="shared" si="59"/>
        <v>219.32054099999999</v>
      </c>
      <c r="S183" s="26">
        <f t="shared" si="60"/>
        <v>4022.7799009999999</v>
      </c>
      <c r="T183" s="10">
        <f t="shared" si="71"/>
        <v>5.8352408457373883E-2</v>
      </c>
      <c r="U183" s="9">
        <f t="shared" si="72"/>
        <v>1.1085864544996149</v>
      </c>
      <c r="V183" s="10">
        <f t="shared" si="73"/>
        <v>10.85864544996149</v>
      </c>
      <c r="W183" s="31">
        <f t="shared" si="74"/>
        <v>4242.1004419999999</v>
      </c>
      <c r="X183" s="33">
        <f t="shared" si="75"/>
        <v>5.5333865278295313E-2</v>
      </c>
      <c r="Y183" s="32">
        <f t="shared" si="76"/>
        <v>1.1045036632994787</v>
      </c>
      <c r="Z183" s="33">
        <f t="shared" si="77"/>
        <v>10.450366329947869</v>
      </c>
      <c r="AA183" s="8">
        <v>11.65</v>
      </c>
      <c r="AB183" s="11">
        <f t="shared" si="61"/>
        <v>1.0600878874361517</v>
      </c>
      <c r="AC183" s="12">
        <f t="shared" si="78"/>
        <v>4.3739242301588099E-2</v>
      </c>
      <c r="AD183" s="11">
        <f t="shared" si="79"/>
        <v>1.0600878874361517</v>
      </c>
      <c r="AE183" s="12">
        <f t="shared" si="80"/>
        <v>6.0087887436151677</v>
      </c>
      <c r="AF183" s="25">
        <v>3932.9589839999999</v>
      </c>
      <c r="AG183" s="25">
        <v>0.94</v>
      </c>
      <c r="AH183" s="12">
        <f t="shared" si="56"/>
        <v>11.881841195515698</v>
      </c>
      <c r="AI183" s="12">
        <f t="shared" si="81"/>
        <v>4.9254738875315063E-2</v>
      </c>
      <c r="AJ183" s="12">
        <f t="shared" si="82"/>
        <v>1.0905732238255506</v>
      </c>
      <c r="AK183" s="12">
        <f t="shared" si="83"/>
        <v>9.0573223825550553</v>
      </c>
    </row>
    <row r="184" spans="1:37" x14ac:dyDescent="0.3">
      <c r="A184">
        <f t="shared" si="62"/>
        <v>182</v>
      </c>
      <c r="B184" s="7">
        <v>44686</v>
      </c>
      <c r="C184" s="40">
        <v>4.2359</v>
      </c>
      <c r="D184" s="25">
        <v>4004.1424539999998</v>
      </c>
      <c r="E184" s="25">
        <v>0</v>
      </c>
      <c r="F184" s="26">
        <f t="shared" si="57"/>
        <v>228.2805860327627</v>
      </c>
      <c r="G184" s="26">
        <f t="shared" si="58"/>
        <v>4004.1424539999998</v>
      </c>
      <c r="H184" s="10">
        <f t="shared" si="63"/>
        <v>8.8401009943228637E-2</v>
      </c>
      <c r="I184" s="9">
        <f t="shared" si="64"/>
        <v>1.1041152030112253</v>
      </c>
      <c r="J184" s="10">
        <f t="shared" si="65"/>
        <v>10.411520301122534</v>
      </c>
      <c r="K184" s="31">
        <f t="shared" si="66"/>
        <v>4232.4230400327624</v>
      </c>
      <c r="L184" s="33">
        <f t="shared" si="67"/>
        <v>8.599110898022122E-2</v>
      </c>
      <c r="M184" s="32">
        <f t="shared" si="68"/>
        <v>1.1019839855902465</v>
      </c>
      <c r="N184" s="33">
        <f t="shared" si="69"/>
        <v>10.198398559024646</v>
      </c>
      <c r="O184" s="40">
        <f t="shared" si="70"/>
        <v>2.3199999999999998</v>
      </c>
      <c r="P184" s="25">
        <v>4025.1272549999999</v>
      </c>
      <c r="Q184" s="25">
        <v>0</v>
      </c>
      <c r="R184" s="26">
        <f t="shared" si="59"/>
        <v>219.32054099999999</v>
      </c>
      <c r="S184" s="26">
        <f t="shared" si="60"/>
        <v>4025.1272549999999</v>
      </c>
      <c r="T184" s="10">
        <f t="shared" si="71"/>
        <v>5.8351539427170529E-2</v>
      </c>
      <c r="U184" s="9">
        <f t="shared" si="72"/>
        <v>1.1092333317616965</v>
      </c>
      <c r="V184" s="10">
        <f t="shared" si="73"/>
        <v>10.923333176169647</v>
      </c>
      <c r="W184" s="31">
        <f t="shared" si="74"/>
        <v>4244.4477959999995</v>
      </c>
      <c r="X184" s="33">
        <f t="shared" si="75"/>
        <v>5.5334710530630105E-2</v>
      </c>
      <c r="Y184" s="32">
        <f t="shared" si="76"/>
        <v>1.1051148372043658</v>
      </c>
      <c r="Z184" s="33">
        <f t="shared" si="77"/>
        <v>10.511483720436576</v>
      </c>
      <c r="AA184" s="8">
        <v>11.65</v>
      </c>
      <c r="AB184" s="11">
        <f t="shared" si="61"/>
        <v>1.0605515618458472</v>
      </c>
      <c r="AC184" s="12">
        <f t="shared" si="78"/>
        <v>4.3739242301588099E-2</v>
      </c>
      <c r="AD184" s="11">
        <f t="shared" si="79"/>
        <v>1.0605515618458472</v>
      </c>
      <c r="AE184" s="12">
        <f t="shared" si="80"/>
        <v>6.0551561845847202</v>
      </c>
      <c r="AF184" s="25">
        <v>3934.8961519999998</v>
      </c>
      <c r="AG184" s="25">
        <v>0.94</v>
      </c>
      <c r="AH184" s="12">
        <f t="shared" si="56"/>
        <v>11.881841195515698</v>
      </c>
      <c r="AI184" s="12">
        <f t="shared" si="81"/>
        <v>4.9254721645475286E-2</v>
      </c>
      <c r="AJ184" s="12">
        <f t="shared" si="82"/>
        <v>1.091110382631286</v>
      </c>
      <c r="AK184" s="12">
        <f t="shared" si="83"/>
        <v>9.1110382631286022</v>
      </c>
    </row>
    <row r="185" spans="1:37" x14ac:dyDescent="0.3">
      <c r="A185">
        <f t="shared" si="62"/>
        <v>183</v>
      </c>
      <c r="B185" s="7">
        <v>44687</v>
      </c>
      <c r="C185" s="40">
        <v>4.0179999999999998</v>
      </c>
      <c r="D185" s="25">
        <v>4009.1066780000001</v>
      </c>
      <c r="E185" s="25">
        <v>0</v>
      </c>
      <c r="F185" s="26">
        <f t="shared" si="57"/>
        <v>228.38043423141505</v>
      </c>
      <c r="G185" s="26">
        <f t="shared" si="58"/>
        <v>4009.1066780000001</v>
      </c>
      <c r="H185" s="10">
        <f t="shared" si="63"/>
        <v>0.12397720753019037</v>
      </c>
      <c r="I185" s="9">
        <f t="shared" si="64"/>
        <v>1.105484054207835</v>
      </c>
      <c r="J185" s="10">
        <f t="shared" si="65"/>
        <v>10.548405420783503</v>
      </c>
      <c r="K185" s="31">
        <f t="shared" si="66"/>
        <v>4237.4871122314153</v>
      </c>
      <c r="L185" s="33">
        <f t="shared" si="67"/>
        <v>0.11964948094163042</v>
      </c>
      <c r="M185" s="32">
        <f t="shared" si="68"/>
        <v>1.1033025037090651</v>
      </c>
      <c r="N185" s="33">
        <f t="shared" si="69"/>
        <v>10.330250370906512</v>
      </c>
      <c r="O185" s="40">
        <f t="shared" si="70"/>
        <v>2.3199999999999998</v>
      </c>
      <c r="P185" s="25">
        <v>4027.4759469999999</v>
      </c>
      <c r="Q185" s="25">
        <v>0</v>
      </c>
      <c r="R185" s="26">
        <f t="shared" si="59"/>
        <v>219.32054099999999</v>
      </c>
      <c r="S185" s="26">
        <f t="shared" si="60"/>
        <v>4027.4759469999999</v>
      </c>
      <c r="T185" s="10">
        <f t="shared" si="71"/>
        <v>5.8350751447244775E-2</v>
      </c>
      <c r="U185" s="9">
        <f t="shared" si="72"/>
        <v>1.1098805777460827</v>
      </c>
      <c r="V185" s="10">
        <f t="shared" si="73"/>
        <v>10.988057774608272</v>
      </c>
      <c r="W185" s="31">
        <f t="shared" si="74"/>
        <v>4246.796488</v>
      </c>
      <c r="X185" s="33">
        <f t="shared" si="75"/>
        <v>5.5335631697817078E-2</v>
      </c>
      <c r="Y185" s="32">
        <f t="shared" si="76"/>
        <v>1.1057263594805191</v>
      </c>
      <c r="Z185" s="33">
        <f t="shared" si="77"/>
        <v>10.572635948051911</v>
      </c>
      <c r="AA185" s="8">
        <v>12.65</v>
      </c>
      <c r="AB185" s="11">
        <f t="shared" si="61"/>
        <v>1.0610154390632163</v>
      </c>
      <c r="AC185" s="12">
        <f t="shared" si="78"/>
        <v>4.3739242301588099E-2</v>
      </c>
      <c r="AD185" s="11">
        <f t="shared" si="79"/>
        <v>1.0610154390632163</v>
      </c>
      <c r="AE185" s="12">
        <f t="shared" si="80"/>
        <v>6.101543906321627</v>
      </c>
      <c r="AF185" s="25">
        <v>3936.8342750000002</v>
      </c>
      <c r="AG185" s="25">
        <v>0.94</v>
      </c>
      <c r="AH185" s="12">
        <f t="shared" si="56"/>
        <v>11.881841195515698</v>
      </c>
      <c r="AI185" s="12">
        <f t="shared" si="81"/>
        <v>4.9254743330773287E-2</v>
      </c>
      <c r="AJ185" s="12">
        <f t="shared" si="82"/>
        <v>1.0916478062497064</v>
      </c>
      <c r="AK185" s="12">
        <f t="shared" si="83"/>
        <v>9.1647806249706356</v>
      </c>
    </row>
    <row r="186" spans="1:37" x14ac:dyDescent="0.3">
      <c r="A186">
        <f t="shared" si="62"/>
        <v>184</v>
      </c>
      <c r="B186" s="7">
        <v>44690</v>
      </c>
      <c r="C186" s="40">
        <v>4.3609999999999998</v>
      </c>
      <c r="D186" s="25">
        <v>4008.0918240000001</v>
      </c>
      <c r="E186" s="25">
        <v>0</v>
      </c>
      <c r="F186" s="26">
        <f t="shared" si="57"/>
        <v>228.48032610291295</v>
      </c>
      <c r="G186" s="26">
        <f t="shared" si="58"/>
        <v>4008.0918240000001</v>
      </c>
      <c r="H186" s="10">
        <f t="shared" si="63"/>
        <v>-2.5313719027952875E-2</v>
      </c>
      <c r="I186" s="9">
        <f t="shared" si="64"/>
        <v>1.105204215080454</v>
      </c>
      <c r="J186" s="10">
        <f t="shared" si="65"/>
        <v>10.520421508045397</v>
      </c>
      <c r="K186" s="31">
        <f t="shared" si="66"/>
        <v>4236.5721501029129</v>
      </c>
      <c r="L186" s="33">
        <f t="shared" si="67"/>
        <v>-2.159209230068182E-2</v>
      </c>
      <c r="M186" s="32">
        <f t="shared" si="68"/>
        <v>1.1030642776141086</v>
      </c>
      <c r="N186" s="33">
        <f t="shared" si="69"/>
        <v>10.306427761410863</v>
      </c>
      <c r="O186" s="40">
        <f t="shared" si="70"/>
        <v>2.3199999999999998</v>
      </c>
      <c r="P186" s="25">
        <v>4029.8259750000002</v>
      </c>
      <c r="Q186" s="25">
        <v>0</v>
      </c>
      <c r="R186" s="26">
        <f t="shared" si="59"/>
        <v>219.32054099999999</v>
      </c>
      <c r="S186" s="26">
        <f t="shared" si="60"/>
        <v>4029.8259750000002</v>
      </c>
      <c r="T186" s="10">
        <f t="shared" si="71"/>
        <v>5.8349895342035829E-2</v>
      </c>
      <c r="U186" s="9">
        <f t="shared" si="72"/>
        <v>1.1105281919016192</v>
      </c>
      <c r="V186" s="10">
        <f t="shared" si="73"/>
        <v>11.052819190161923</v>
      </c>
      <c r="W186" s="31">
        <f t="shared" si="74"/>
        <v>4249.1465159999998</v>
      </c>
      <c r="X186" s="33">
        <f t="shared" si="75"/>
        <v>5.5336487317925176E-2</v>
      </c>
      <c r="Y186" s="32">
        <f t="shared" si="76"/>
        <v>1.106338229607204</v>
      </c>
      <c r="Z186" s="33">
        <f t="shared" si="77"/>
        <v>10.633822960720396</v>
      </c>
      <c r="AA186" s="8">
        <v>12.65</v>
      </c>
      <c r="AB186" s="11">
        <f t="shared" si="61"/>
        <v>1.0615170788982851</v>
      </c>
      <c r="AC186" s="12">
        <f t="shared" si="78"/>
        <v>4.727922107445881E-2</v>
      </c>
      <c r="AD186" s="11">
        <f t="shared" si="79"/>
        <v>1.0615170788982851</v>
      </c>
      <c r="AE186" s="12">
        <f t="shared" si="80"/>
        <v>6.151707889828506</v>
      </c>
      <c r="AF186" s="25">
        <v>3938.7733520000002</v>
      </c>
      <c r="AG186" s="25">
        <v>0.94</v>
      </c>
      <c r="AH186" s="12">
        <f t="shared" si="56"/>
        <v>11.881841195515698</v>
      </c>
      <c r="AI186" s="12">
        <f t="shared" si="81"/>
        <v>4.9254727645342555E-2</v>
      </c>
      <c r="AJ186" s="12">
        <f t="shared" si="82"/>
        <v>1.092185494403521</v>
      </c>
      <c r="AK186" s="12">
        <f t="shared" si="83"/>
        <v>9.2185494403520973</v>
      </c>
    </row>
    <row r="187" spans="1:37" x14ac:dyDescent="0.3">
      <c r="A187">
        <f t="shared" si="62"/>
        <v>185</v>
      </c>
      <c r="B187" s="7">
        <v>44691</v>
      </c>
      <c r="C187" s="40">
        <v>4.7713999999999999</v>
      </c>
      <c r="D187" s="25">
        <v>4006.4996529999999</v>
      </c>
      <c r="E187" s="25">
        <v>0</v>
      </c>
      <c r="F187" s="26">
        <f t="shared" si="57"/>
        <v>228.5883498214028</v>
      </c>
      <c r="G187" s="26">
        <f t="shared" si="58"/>
        <v>4006.4996529999999</v>
      </c>
      <c r="H187" s="10">
        <f t="shared" si="63"/>
        <v>-3.97239152672757E-2</v>
      </c>
      <c r="I187" s="9">
        <f t="shared" si="64"/>
        <v>1.104765184694525</v>
      </c>
      <c r="J187" s="10">
        <f t="shared" si="65"/>
        <v>10.4765184694525</v>
      </c>
      <c r="K187" s="31">
        <f t="shared" si="66"/>
        <v>4235.0880028214024</v>
      </c>
      <c r="L187" s="33">
        <f t="shared" si="67"/>
        <v>-3.5031795256323939E-2</v>
      </c>
      <c r="M187" s="32">
        <f t="shared" si="68"/>
        <v>1.1026778543948292</v>
      </c>
      <c r="N187" s="33">
        <f t="shared" si="69"/>
        <v>10.267785439482925</v>
      </c>
      <c r="O187" s="40">
        <f t="shared" si="70"/>
        <v>2.3199999999999998</v>
      </c>
      <c r="P187" s="25">
        <v>4032.1773410000001</v>
      </c>
      <c r="Q187" s="25">
        <v>0</v>
      </c>
      <c r="R187" s="26">
        <f t="shared" si="59"/>
        <v>219.32054099999999</v>
      </c>
      <c r="S187" s="26">
        <f t="shared" si="60"/>
        <v>4032.1773410000001</v>
      </c>
      <c r="T187" s="10">
        <f t="shared" si="71"/>
        <v>5.8349070520335999E-2</v>
      </c>
      <c r="U187" s="9">
        <f t="shared" si="72"/>
        <v>1.1111761747794602</v>
      </c>
      <c r="V187" s="10">
        <f t="shared" si="73"/>
        <v>11.117617477946018</v>
      </c>
      <c r="W187" s="31">
        <f t="shared" si="74"/>
        <v>4251.4978819999997</v>
      </c>
      <c r="X187" s="33">
        <f t="shared" si="75"/>
        <v>5.5337371661479118E-2</v>
      </c>
      <c r="Y187" s="32">
        <f t="shared" si="76"/>
        <v>1.1069504481051546</v>
      </c>
      <c r="Z187" s="33">
        <f t="shared" si="77"/>
        <v>10.695044810515464</v>
      </c>
      <c r="AA187" s="8">
        <v>12.65</v>
      </c>
      <c r="AB187" s="11">
        <f t="shared" si="61"/>
        <v>1.0620189559047606</v>
      </c>
      <c r="AC187" s="12">
        <f t="shared" si="78"/>
        <v>4.727922107445881E-2</v>
      </c>
      <c r="AD187" s="11">
        <f t="shared" si="79"/>
        <v>1.0620189559047606</v>
      </c>
      <c r="AE187" s="12">
        <f t="shared" si="80"/>
        <v>6.2018955904760587</v>
      </c>
      <c r="AF187" s="25">
        <v>3940.7133840000001</v>
      </c>
      <c r="AG187" s="25">
        <v>0.94</v>
      </c>
      <c r="AH187" s="12">
        <f t="shared" si="56"/>
        <v>11.881841195515698</v>
      </c>
      <c r="AI187" s="12">
        <f t="shared" si="81"/>
        <v>4.9254725434111357E-2</v>
      </c>
      <c r="AJ187" s="12">
        <f t="shared" si="82"/>
        <v>1.0927234473700207</v>
      </c>
      <c r="AK187" s="12">
        <f t="shared" si="83"/>
        <v>9.2723447370020686</v>
      </c>
    </row>
    <row r="188" spans="1:37" x14ac:dyDescent="0.3">
      <c r="A188">
        <f t="shared" si="62"/>
        <v>186</v>
      </c>
      <c r="B188" s="7">
        <v>44692</v>
      </c>
      <c r="C188" s="40">
        <v>4.4725000000000001</v>
      </c>
      <c r="D188" s="25">
        <v>4016.278902</v>
      </c>
      <c r="E188" s="25">
        <v>0</v>
      </c>
      <c r="F188" s="26">
        <f t="shared" si="57"/>
        <v>228.69642461266531</v>
      </c>
      <c r="G188" s="26">
        <f t="shared" si="58"/>
        <v>4016.278902</v>
      </c>
      <c r="H188" s="10">
        <f t="shared" si="63"/>
        <v>0.24408460868523552</v>
      </c>
      <c r="I188" s="9">
        <f t="shared" si="64"/>
        <v>1.1074617464724774</v>
      </c>
      <c r="J188" s="10">
        <f t="shared" si="65"/>
        <v>10.746174647247742</v>
      </c>
      <c r="K188" s="31">
        <f t="shared" si="66"/>
        <v>4244.9753266126654</v>
      </c>
      <c r="L188" s="33">
        <f t="shared" si="67"/>
        <v>0.23346206229188926</v>
      </c>
      <c r="M188" s="32">
        <f t="shared" si="68"/>
        <v>1.1052521888541353</v>
      </c>
      <c r="N188" s="33">
        <f t="shared" si="69"/>
        <v>10.525218885413533</v>
      </c>
      <c r="O188" s="40">
        <f t="shared" si="70"/>
        <v>2.3199999999999998</v>
      </c>
      <c r="P188" s="25">
        <v>4038.5732539999999</v>
      </c>
      <c r="Q188" s="25">
        <v>0</v>
      </c>
      <c r="R188" s="26">
        <f t="shared" si="59"/>
        <v>219.32054099999999</v>
      </c>
      <c r="S188" s="26">
        <f t="shared" si="60"/>
        <v>4038.5732539999999</v>
      </c>
      <c r="T188" s="10">
        <f t="shared" si="71"/>
        <v>0.15862181791870267</v>
      </c>
      <c r="U188" s="9">
        <f t="shared" si="72"/>
        <v>1.1129387426281749</v>
      </c>
      <c r="V188" s="10">
        <f t="shared" si="73"/>
        <v>11.293874262817493</v>
      </c>
      <c r="W188" s="31">
        <f t="shared" si="74"/>
        <v>4257.893795</v>
      </c>
      <c r="X188" s="33">
        <f t="shared" si="75"/>
        <v>0.15043904942488862</v>
      </c>
      <c r="Y188" s="32">
        <f t="shared" si="76"/>
        <v>1.1086157338368885</v>
      </c>
      <c r="Z188" s="33">
        <f t="shared" si="77"/>
        <v>10.86157338368885</v>
      </c>
      <c r="AA188" s="8">
        <v>12.65</v>
      </c>
      <c r="AB188" s="11">
        <f t="shared" si="61"/>
        <v>1.0625210701947754</v>
      </c>
      <c r="AC188" s="12">
        <f t="shared" si="78"/>
        <v>4.727922107445881E-2</v>
      </c>
      <c r="AD188" s="11">
        <f t="shared" si="79"/>
        <v>1.0625210701947754</v>
      </c>
      <c r="AE188" s="12">
        <f t="shared" si="80"/>
        <v>6.2521070194775374</v>
      </c>
      <c r="AF188" s="25">
        <v>3946.6016500000001</v>
      </c>
      <c r="AG188" s="25">
        <v>1.06</v>
      </c>
      <c r="AH188" s="12">
        <f t="shared" si="56"/>
        <v>13.488414009111604</v>
      </c>
      <c r="AI188" s="12">
        <f t="shared" si="81"/>
        <v>0.14942132112190087</v>
      </c>
      <c r="AJ188" s="12">
        <f t="shared" si="82"/>
        <v>1.0943562091812897</v>
      </c>
      <c r="AK188" s="12">
        <f t="shared" si="83"/>
        <v>9.4356209181289721</v>
      </c>
    </row>
    <row r="189" spans="1:37" x14ac:dyDescent="0.3">
      <c r="A189">
        <f t="shared" si="62"/>
        <v>187</v>
      </c>
      <c r="B189" s="7">
        <v>44693</v>
      </c>
      <c r="C189" s="40">
        <v>4.5774999999999997</v>
      </c>
      <c r="D189" s="25">
        <v>4018.1490869999998</v>
      </c>
      <c r="E189" s="25">
        <v>0</v>
      </c>
      <c r="F189" s="26">
        <f t="shared" si="57"/>
        <v>228.80455050084731</v>
      </c>
      <c r="G189" s="26">
        <f t="shared" si="58"/>
        <v>4018.1490869999998</v>
      </c>
      <c r="H189" s="10">
        <f t="shared" si="63"/>
        <v>4.6565117752872531E-2</v>
      </c>
      <c r="I189" s="9">
        <f t="shared" si="64"/>
        <v>1.1079774373387903</v>
      </c>
      <c r="J189" s="10">
        <f t="shared" si="65"/>
        <v>10.797743733879027</v>
      </c>
      <c r="K189" s="31">
        <f t="shared" si="66"/>
        <v>4246.9536375008474</v>
      </c>
      <c r="L189" s="33">
        <f t="shared" si="67"/>
        <v>4.6603589796623268E-2</v>
      </c>
      <c r="M189" s="32">
        <f t="shared" si="68"/>
        <v>1.1057672760504471</v>
      </c>
      <c r="N189" s="33">
        <f t="shared" si="69"/>
        <v>10.576727605044711</v>
      </c>
      <c r="O189" s="40">
        <f t="shared" si="70"/>
        <v>2.3199999999999998</v>
      </c>
      <c r="P189" s="25">
        <v>4041.1823939999999</v>
      </c>
      <c r="Q189" s="25">
        <v>0</v>
      </c>
      <c r="R189" s="26">
        <f t="shared" si="59"/>
        <v>219.32054099999999</v>
      </c>
      <c r="S189" s="26">
        <f t="shared" si="60"/>
        <v>4041.1823939999999</v>
      </c>
      <c r="T189" s="10">
        <f t="shared" si="71"/>
        <v>6.460548901561225E-2</v>
      </c>
      <c r="U189" s="9">
        <f t="shared" si="72"/>
        <v>1.1136577621452941</v>
      </c>
      <c r="V189" s="10">
        <f t="shared" si="73"/>
        <v>11.365776214529411</v>
      </c>
      <c r="W189" s="31">
        <f t="shared" si="74"/>
        <v>4260.5029349999995</v>
      </c>
      <c r="X189" s="33">
        <f t="shared" si="75"/>
        <v>6.127771441981622E-2</v>
      </c>
      <c r="Y189" s="32">
        <f t="shared" si="76"/>
        <v>1.1092950682202822</v>
      </c>
      <c r="Z189" s="33">
        <f t="shared" si="77"/>
        <v>10.929506822028223</v>
      </c>
      <c r="AA189" s="8">
        <v>12.65</v>
      </c>
      <c r="AB189" s="11">
        <f t="shared" si="61"/>
        <v>1.0630234218805155</v>
      </c>
      <c r="AC189" s="12">
        <f t="shared" si="78"/>
        <v>4.727922107445881E-2</v>
      </c>
      <c r="AD189" s="11">
        <f t="shared" si="79"/>
        <v>1.0630234218805155</v>
      </c>
      <c r="AE189" s="12">
        <f t="shared" si="80"/>
        <v>6.3023421880515462</v>
      </c>
      <c r="AF189" s="25">
        <v>3948.792496</v>
      </c>
      <c r="AG189" s="25">
        <v>1.06</v>
      </c>
      <c r="AH189" s="12">
        <f t="shared" si="56"/>
        <v>13.488414009111604</v>
      </c>
      <c r="AI189" s="12">
        <f t="shared" si="81"/>
        <v>5.5512215173769697E-2</v>
      </c>
      <c r="AJ189" s="12">
        <f t="shared" si="82"/>
        <v>1.0949637105548979</v>
      </c>
      <c r="AK189" s="12">
        <f t="shared" si="83"/>
        <v>9.496371055489794</v>
      </c>
    </row>
    <row r="190" spans="1:37" x14ac:dyDescent="0.3">
      <c r="A190">
        <f t="shared" si="62"/>
        <v>188</v>
      </c>
      <c r="B190" s="7">
        <v>44694</v>
      </c>
      <c r="C190" s="40">
        <v>4.4646999999999997</v>
      </c>
      <c r="D190" s="25">
        <v>4022.2129070000001</v>
      </c>
      <c r="E190" s="25">
        <v>0</v>
      </c>
      <c r="F190" s="26">
        <f t="shared" si="57"/>
        <v>228.91272751010703</v>
      </c>
      <c r="G190" s="26">
        <f t="shared" si="58"/>
        <v>4022.2129070000001</v>
      </c>
      <c r="H190" s="10">
        <f t="shared" si="63"/>
        <v>0.1011366156907334</v>
      </c>
      <c r="I190" s="9">
        <f t="shared" si="64"/>
        <v>1.1090980082215316</v>
      </c>
      <c r="J190" s="10">
        <f t="shared" si="65"/>
        <v>10.909800822153159</v>
      </c>
      <c r="K190" s="31">
        <f t="shared" si="66"/>
        <v>4251.1256345101074</v>
      </c>
      <c r="L190" s="33">
        <f t="shared" si="67"/>
        <v>9.8235049528705431E-2</v>
      </c>
      <c r="M190" s="32">
        <f t="shared" si="68"/>
        <v>1.1068535270817474</v>
      </c>
      <c r="N190" s="33">
        <f t="shared" si="69"/>
        <v>10.685352708174744</v>
      </c>
      <c r="O190" s="40">
        <f t="shared" si="70"/>
        <v>2.3199999999999998</v>
      </c>
      <c r="P190" s="25">
        <v>4043.793185</v>
      </c>
      <c r="Q190" s="25">
        <v>0</v>
      </c>
      <c r="R190" s="26">
        <f t="shared" si="59"/>
        <v>219.32054099999999</v>
      </c>
      <c r="S190" s="26">
        <f t="shared" si="60"/>
        <v>4043.793185</v>
      </c>
      <c r="T190" s="10">
        <f t="shared" si="71"/>
        <v>6.4604631651277167E-2</v>
      </c>
      <c r="U190" s="9">
        <f t="shared" si="72"/>
        <v>1.1143772366403839</v>
      </c>
      <c r="V190" s="10">
        <f t="shared" si="73"/>
        <v>11.437723664038391</v>
      </c>
      <c r="W190" s="31">
        <f t="shared" si="74"/>
        <v>4263.1137259999996</v>
      </c>
      <c r="X190" s="33">
        <f t="shared" si="75"/>
        <v>6.1278939125997134E-2</v>
      </c>
      <c r="Y190" s="32">
        <f t="shared" si="76"/>
        <v>1.1099748324698646</v>
      </c>
      <c r="Z190" s="33">
        <f t="shared" si="77"/>
        <v>10.997483246986462</v>
      </c>
      <c r="AA190" s="8">
        <v>12.65</v>
      </c>
      <c r="AB190" s="11">
        <f t="shared" si="61"/>
        <v>1.0635260110742197</v>
      </c>
      <c r="AC190" s="12">
        <f t="shared" si="78"/>
        <v>4.727922107445881E-2</v>
      </c>
      <c r="AD190" s="11">
        <f t="shared" si="79"/>
        <v>1.0635260110742197</v>
      </c>
      <c r="AE190" s="12">
        <f t="shared" si="80"/>
        <v>6.3526011074219735</v>
      </c>
      <c r="AF190" s="25">
        <v>3950.9845580000001</v>
      </c>
      <c r="AG190" s="25">
        <v>1.06</v>
      </c>
      <c r="AH190" s="12">
        <f t="shared" si="56"/>
        <v>13.488414009111604</v>
      </c>
      <c r="AI190" s="12">
        <f t="shared" si="81"/>
        <v>5.5512210434471854E-2</v>
      </c>
      <c r="AJ190" s="12">
        <f t="shared" si="82"/>
        <v>1.0955715491140823</v>
      </c>
      <c r="AK190" s="12">
        <f t="shared" si="83"/>
        <v>9.5571549114082277</v>
      </c>
    </row>
    <row r="191" spans="1:37" x14ac:dyDescent="0.3">
      <c r="A191">
        <f t="shared" si="62"/>
        <v>189</v>
      </c>
      <c r="B191" s="7">
        <v>44697</v>
      </c>
      <c r="C191" s="40">
        <v>4.4909999999999997</v>
      </c>
      <c r="D191" s="25">
        <v>4024.8845289999999</v>
      </c>
      <c r="E191" s="25">
        <v>0</v>
      </c>
      <c r="F191" s="26">
        <f t="shared" si="57"/>
        <v>229.02095566461412</v>
      </c>
      <c r="G191" s="26">
        <f t="shared" si="58"/>
        <v>4024.8845289999999</v>
      </c>
      <c r="H191" s="10">
        <f t="shared" si="63"/>
        <v>6.6421695265073133E-2</v>
      </c>
      <c r="I191" s="9">
        <f t="shared" si="64"/>
        <v>1.1098346899207434</v>
      </c>
      <c r="J191" s="10">
        <f t="shared" si="65"/>
        <v>10.983468992074341</v>
      </c>
      <c r="K191" s="31">
        <f t="shared" si="66"/>
        <v>4253.9054846646141</v>
      </c>
      <c r="L191" s="33">
        <f t="shared" si="67"/>
        <v>6.5390919805818903E-2</v>
      </c>
      <c r="M191" s="32">
        <f t="shared" si="68"/>
        <v>1.1075773087840093</v>
      </c>
      <c r="N191" s="33">
        <f t="shared" si="69"/>
        <v>10.757730878400928</v>
      </c>
      <c r="O191" s="40">
        <f t="shared" si="70"/>
        <v>2.3199999999999998</v>
      </c>
      <c r="P191" s="25">
        <v>4046.4056289999999</v>
      </c>
      <c r="Q191" s="25">
        <v>0</v>
      </c>
      <c r="R191" s="26">
        <f t="shared" si="59"/>
        <v>219.32054099999999</v>
      </c>
      <c r="S191" s="26">
        <f t="shared" si="60"/>
        <v>4046.4056289999999</v>
      </c>
      <c r="T191" s="10">
        <f t="shared" si="71"/>
        <v>6.460379847541553E-2</v>
      </c>
      <c r="U191" s="9">
        <f t="shared" si="72"/>
        <v>1.115097166664599</v>
      </c>
      <c r="V191" s="10">
        <f t="shared" si="73"/>
        <v>11.509716666459902</v>
      </c>
      <c r="W191" s="31">
        <f t="shared" si="74"/>
        <v>4265.7261699999999</v>
      </c>
      <c r="X191" s="33">
        <f t="shared" si="75"/>
        <v>6.1280185514811514E-2</v>
      </c>
      <c r="Y191" s="32">
        <f t="shared" si="76"/>
        <v>1.1106550271063698</v>
      </c>
      <c r="Z191" s="33">
        <f t="shared" si="77"/>
        <v>11.065502710636977</v>
      </c>
      <c r="AA191" s="8">
        <v>12.65</v>
      </c>
      <c r="AB191" s="11">
        <f t="shared" si="61"/>
        <v>1.0640288378881799</v>
      </c>
      <c r="AC191" s="12">
        <f t="shared" si="78"/>
        <v>4.727922107445881E-2</v>
      </c>
      <c r="AD191" s="11">
        <f t="shared" si="79"/>
        <v>1.0640288378881799</v>
      </c>
      <c r="AE191" s="12">
        <f t="shared" si="80"/>
        <v>6.4028837888179924</v>
      </c>
      <c r="AF191" s="25">
        <v>3953.1778370000002</v>
      </c>
      <c r="AG191" s="25">
        <v>1.06</v>
      </c>
      <c r="AH191" s="12">
        <f t="shared" si="56"/>
        <v>13.488414009111604</v>
      </c>
      <c r="AI191" s="12">
        <f t="shared" si="81"/>
        <v>5.5512213925501541E-2</v>
      </c>
      <c r="AJ191" s="12">
        <f t="shared" si="82"/>
        <v>1.0961797251361334</v>
      </c>
      <c r="AK191" s="12">
        <f t="shared" si="83"/>
        <v>9.6179725136133385</v>
      </c>
    </row>
    <row r="192" spans="1:37" x14ac:dyDescent="0.3">
      <c r="A192">
        <f t="shared" si="62"/>
        <v>190</v>
      </c>
      <c r="B192" s="7">
        <v>44698</v>
      </c>
      <c r="C192" s="40">
        <v>4.5427999999999997</v>
      </c>
      <c r="D192" s="25">
        <v>4025.929862</v>
      </c>
      <c r="E192" s="25">
        <v>0</v>
      </c>
      <c r="F192" s="26">
        <f t="shared" si="57"/>
        <v>229.12923498854963</v>
      </c>
      <c r="G192" s="26">
        <f t="shared" si="58"/>
        <v>4025.929862</v>
      </c>
      <c r="H192" s="10">
        <f t="shared" si="63"/>
        <v>2.5971751300390977E-2</v>
      </c>
      <c r="I192" s="9">
        <f t="shared" si="64"/>
        <v>1.110122933426255</v>
      </c>
      <c r="J192" s="10">
        <f t="shared" si="65"/>
        <v>11.012293342625501</v>
      </c>
      <c r="K192" s="31">
        <f t="shared" si="66"/>
        <v>4255.0590969885498</v>
      </c>
      <c r="L192" s="33">
        <f t="shared" si="67"/>
        <v>2.7118898811795411E-2</v>
      </c>
      <c r="M192" s="32">
        <f t="shared" si="68"/>
        <v>1.1078776715536409</v>
      </c>
      <c r="N192" s="33">
        <f t="shared" si="69"/>
        <v>10.787767155364092</v>
      </c>
      <c r="O192" s="40">
        <f t="shared" si="70"/>
        <v>2.3199999999999998</v>
      </c>
      <c r="P192" s="25">
        <v>4047.6175659999999</v>
      </c>
      <c r="Q192" s="25">
        <v>0</v>
      </c>
      <c r="R192" s="26">
        <f t="shared" si="59"/>
        <v>219.32054099999999</v>
      </c>
      <c r="S192" s="26">
        <f t="shared" si="60"/>
        <v>4047.6175659999999</v>
      </c>
      <c r="T192" s="10">
        <f t="shared" si="71"/>
        <v>2.9950951810531201E-2</v>
      </c>
      <c r="U192" s="9">
        <f t="shared" si="72"/>
        <v>1.1154311488796274</v>
      </c>
      <c r="V192" s="10">
        <f t="shared" si="73"/>
        <v>11.543114887962735</v>
      </c>
      <c r="W192" s="31">
        <f t="shared" si="74"/>
        <v>4266.9381069999999</v>
      </c>
      <c r="X192" s="33">
        <f t="shared" si="75"/>
        <v>2.8411036051112504E-2</v>
      </c>
      <c r="Y192" s="32">
        <f t="shared" si="76"/>
        <v>1.1109705757065245</v>
      </c>
      <c r="Z192" s="33">
        <f t="shared" si="77"/>
        <v>11.097057570652446</v>
      </c>
      <c r="AA192" s="8">
        <v>12.65</v>
      </c>
      <c r="AB192" s="11">
        <f t="shared" si="61"/>
        <v>1.0645319024347411</v>
      </c>
      <c r="AC192" s="12">
        <f t="shared" si="78"/>
        <v>4.727922107445881E-2</v>
      </c>
      <c r="AD192" s="11">
        <f t="shared" si="79"/>
        <v>1.0645319024347411</v>
      </c>
      <c r="AE192" s="12">
        <f t="shared" si="80"/>
        <v>6.4531902434741051</v>
      </c>
      <c r="AF192" s="25">
        <v>3954.0026010000001</v>
      </c>
      <c r="AG192" s="25">
        <v>0.46</v>
      </c>
      <c r="AH192" s="12">
        <f t="shared" si="56"/>
        <v>5.6618197194086672</v>
      </c>
      <c r="AI192" s="12">
        <f t="shared" si="81"/>
        <v>2.0863316400299148E-2</v>
      </c>
      <c r="AJ192" s="12">
        <f t="shared" si="82"/>
        <v>1.0964084245805044</v>
      </c>
      <c r="AK192" s="12">
        <f t="shared" si="83"/>
        <v>9.6408424580504359</v>
      </c>
    </row>
    <row r="193" spans="1:37" x14ac:dyDescent="0.3">
      <c r="A193">
        <f t="shared" si="62"/>
        <v>191</v>
      </c>
      <c r="B193" s="7">
        <v>44699</v>
      </c>
      <c r="C193" s="40">
        <v>5.1005000000000003</v>
      </c>
      <c r="D193" s="25">
        <v>4022.2098879999999</v>
      </c>
      <c r="E193" s="25">
        <v>0</v>
      </c>
      <c r="F193" s="26">
        <f t="shared" si="57"/>
        <v>229.23756550610608</v>
      </c>
      <c r="G193" s="26">
        <f t="shared" si="58"/>
        <v>4022.2098879999999</v>
      </c>
      <c r="H193" s="10">
        <f t="shared" si="63"/>
        <v>-9.2400367803524563E-2</v>
      </c>
      <c r="I193" s="9">
        <f t="shared" si="64"/>
        <v>1.109097175752698</v>
      </c>
      <c r="J193" s="10">
        <f t="shared" si="65"/>
        <v>10.909717575269795</v>
      </c>
      <c r="K193" s="31">
        <f t="shared" si="66"/>
        <v>4251.4474535061063</v>
      </c>
      <c r="L193" s="33">
        <f t="shared" si="67"/>
        <v>-8.4878808968824604E-2</v>
      </c>
      <c r="M193" s="32">
        <f t="shared" si="68"/>
        <v>1.1069373181811946</v>
      </c>
      <c r="N193" s="33">
        <f t="shared" si="69"/>
        <v>10.693731818119456</v>
      </c>
      <c r="O193" s="40">
        <f t="shared" si="70"/>
        <v>2.3199999999999998</v>
      </c>
      <c r="P193" s="25">
        <v>4048.8298319999999</v>
      </c>
      <c r="Q193" s="25">
        <v>0</v>
      </c>
      <c r="R193" s="26">
        <f t="shared" si="59"/>
        <v>219.32054099999999</v>
      </c>
      <c r="S193" s="26">
        <f t="shared" si="60"/>
        <v>4048.8298319999999</v>
      </c>
      <c r="T193" s="10">
        <f t="shared" si="71"/>
        <v>2.9950112139620622E-2</v>
      </c>
      <c r="U193" s="9">
        <f t="shared" si="72"/>
        <v>1.1157652217595571</v>
      </c>
      <c r="V193" s="10">
        <f t="shared" si="73"/>
        <v>11.576522175955706</v>
      </c>
      <c r="W193" s="31">
        <f t="shared" si="74"/>
        <v>4268.1503729999995</v>
      </c>
      <c r="X193" s="33">
        <f t="shared" si="75"/>
        <v>2.841067692100907E-2</v>
      </c>
      <c r="Y193" s="32">
        <f t="shared" si="76"/>
        <v>1.1112862099674758</v>
      </c>
      <c r="Z193" s="33">
        <f t="shared" si="77"/>
        <v>11.128620996747586</v>
      </c>
      <c r="AA193" s="8">
        <v>12.65</v>
      </c>
      <c r="AB193" s="11">
        <f t="shared" si="61"/>
        <v>1.0650352048263012</v>
      </c>
      <c r="AC193" s="12">
        <f t="shared" si="78"/>
        <v>4.727922107445881E-2</v>
      </c>
      <c r="AD193" s="11">
        <f t="shared" si="79"/>
        <v>1.0650352048263012</v>
      </c>
      <c r="AE193" s="12">
        <f t="shared" si="80"/>
        <v>6.5035204826301207</v>
      </c>
      <c r="AF193" s="25">
        <v>3954.8275370000001</v>
      </c>
      <c r="AG193" s="25">
        <v>0.46</v>
      </c>
      <c r="AH193" s="12">
        <f t="shared" si="56"/>
        <v>5.6618197194086672</v>
      </c>
      <c r="AI193" s="12">
        <f t="shared" si="81"/>
        <v>2.0863314550956247E-2</v>
      </c>
      <c r="AJ193" s="12">
        <f t="shared" si="82"/>
        <v>1.0966371717188879</v>
      </c>
      <c r="AK193" s="12">
        <f t="shared" si="83"/>
        <v>9.663717171888786</v>
      </c>
    </row>
    <row r="194" spans="1:37" x14ac:dyDescent="0.3">
      <c r="A194">
        <f t="shared" si="62"/>
        <v>192</v>
      </c>
      <c r="B194" s="7">
        <v>44700</v>
      </c>
      <c r="C194" s="40">
        <v>6.1456999999999997</v>
      </c>
      <c r="D194" s="25">
        <v>4014.2160829999998</v>
      </c>
      <c r="E194" s="25">
        <v>0</v>
      </c>
      <c r="F194" s="26">
        <f t="shared" si="57"/>
        <v>229.34594724148741</v>
      </c>
      <c r="G194" s="26">
        <f t="shared" si="58"/>
        <v>4014.2160829999998</v>
      </c>
      <c r="H194" s="10">
        <f t="shared" si="63"/>
        <v>-0.19874161773231203</v>
      </c>
      <c r="I194" s="9">
        <f t="shared" si="64"/>
        <v>1.1068929380833836</v>
      </c>
      <c r="J194" s="10">
        <f t="shared" si="65"/>
        <v>10.689293808338363</v>
      </c>
      <c r="K194" s="31">
        <f t="shared" si="66"/>
        <v>4243.5620302414873</v>
      </c>
      <c r="L194" s="33">
        <f t="shared" si="67"/>
        <v>-0.18547620194896419</v>
      </c>
      <c r="M194" s="32">
        <f t="shared" si="68"/>
        <v>1.1048842128854763</v>
      </c>
      <c r="N194" s="33">
        <f t="shared" si="69"/>
        <v>10.488421288547634</v>
      </c>
      <c r="O194" s="40">
        <f t="shared" si="70"/>
        <v>2.3199999999999998</v>
      </c>
      <c r="P194" s="25">
        <v>4050.0463850000001</v>
      </c>
      <c r="Q194" s="25">
        <v>0</v>
      </c>
      <c r="R194" s="26">
        <f t="shared" si="59"/>
        <v>219.32054099999999</v>
      </c>
      <c r="S194" s="26">
        <f t="shared" si="60"/>
        <v>4050.0463850000001</v>
      </c>
      <c r="T194" s="10">
        <f t="shared" si="71"/>
        <v>3.0047027177704244E-2</v>
      </c>
      <c r="U194" s="9">
        <f t="shared" si="72"/>
        <v>1.1161004760389786</v>
      </c>
      <c r="V194" s="10">
        <f t="shared" si="73"/>
        <v>11.610047603897854</v>
      </c>
      <c r="W194" s="31">
        <f t="shared" si="74"/>
        <v>4269.3669259999997</v>
      </c>
      <c r="X194" s="33">
        <f t="shared" si="75"/>
        <v>2.8503049182515561E-2</v>
      </c>
      <c r="Y194" s="32">
        <f t="shared" si="76"/>
        <v>1.1116029604224613</v>
      </c>
      <c r="Z194" s="33">
        <f t="shared" si="77"/>
        <v>11.160296042246131</v>
      </c>
      <c r="AA194" s="8">
        <v>12.65</v>
      </c>
      <c r="AB194" s="11">
        <f t="shared" si="61"/>
        <v>1.0655387451753118</v>
      </c>
      <c r="AC194" s="12">
        <f t="shared" si="78"/>
        <v>4.727922107445881E-2</v>
      </c>
      <c r="AD194" s="11">
        <f t="shared" si="79"/>
        <v>1.0655387451753118</v>
      </c>
      <c r="AE194" s="12">
        <f t="shared" si="80"/>
        <v>6.5538745175311774</v>
      </c>
      <c r="AF194" s="25">
        <v>3955.652646</v>
      </c>
      <c r="AG194" s="25">
        <v>0.46</v>
      </c>
      <c r="AH194" s="12">
        <f t="shared" si="56"/>
        <v>5.6618197194086672</v>
      </c>
      <c r="AI194" s="12">
        <f t="shared" si="81"/>
        <v>2.0863337080578859E-2</v>
      </c>
      <c r="AJ194" s="12">
        <f t="shared" si="82"/>
        <v>1.0968659668285745</v>
      </c>
      <c r="AK194" s="12">
        <f t="shared" si="83"/>
        <v>9.6865966828574521</v>
      </c>
    </row>
    <row r="195" spans="1:37" x14ac:dyDescent="0.3">
      <c r="A195">
        <f t="shared" si="62"/>
        <v>193</v>
      </c>
      <c r="B195" s="7">
        <v>44701</v>
      </c>
      <c r="C195" s="40">
        <v>6.1157000000000004</v>
      </c>
      <c r="D195" s="25">
        <v>4016.2761329999998</v>
      </c>
      <c r="E195" s="25">
        <v>0</v>
      </c>
      <c r="F195" s="26">
        <f t="shared" si="57"/>
        <v>229.45438021890902</v>
      </c>
      <c r="G195" s="26">
        <f t="shared" si="58"/>
        <v>4016.2761329999998</v>
      </c>
      <c r="H195" s="10">
        <f t="shared" si="63"/>
        <v>5.1318861700644369E-2</v>
      </c>
      <c r="I195" s="9">
        <f t="shared" si="64"/>
        <v>1.1074609829394528</v>
      </c>
      <c r="J195" s="10">
        <f t="shared" si="65"/>
        <v>10.746098293945284</v>
      </c>
      <c r="K195" s="31">
        <f t="shared" si="66"/>
        <v>4245.7305132189085</v>
      </c>
      <c r="L195" s="33">
        <f t="shared" si="67"/>
        <v>5.1100536812409558E-2</v>
      </c>
      <c r="M195" s="32">
        <f t="shared" si="68"/>
        <v>1.1054488146494164</v>
      </c>
      <c r="N195" s="33">
        <f t="shared" si="69"/>
        <v>10.544881464941636</v>
      </c>
      <c r="O195" s="40">
        <f t="shared" si="70"/>
        <v>2.3199999999999998</v>
      </c>
      <c r="P195" s="25">
        <v>4051.2593109999998</v>
      </c>
      <c r="Q195" s="25">
        <v>0</v>
      </c>
      <c r="R195" s="26">
        <f t="shared" si="59"/>
        <v>219.32054099999999</v>
      </c>
      <c r="S195" s="26">
        <f t="shared" si="60"/>
        <v>4051.2593109999998</v>
      </c>
      <c r="T195" s="10">
        <f t="shared" si="71"/>
        <v>2.9948447121297406E-2</v>
      </c>
      <c r="U195" s="9">
        <f t="shared" si="72"/>
        <v>1.1164347307998657</v>
      </c>
      <c r="V195" s="10">
        <f t="shared" si="73"/>
        <v>11.643473079986567</v>
      </c>
      <c r="W195" s="31">
        <f t="shared" si="74"/>
        <v>4270.5798519999998</v>
      </c>
      <c r="X195" s="33">
        <f t="shared" si="75"/>
        <v>2.8409973212029094E-2</v>
      </c>
      <c r="Y195" s="32">
        <f t="shared" si="76"/>
        <v>1.1119187665257415</v>
      </c>
      <c r="Z195" s="33">
        <f t="shared" si="77"/>
        <v>11.191876652574152</v>
      </c>
      <c r="AA195" s="8">
        <v>12.65</v>
      </c>
      <c r="AB195" s="11">
        <f t="shared" si="61"/>
        <v>1.0660425235942772</v>
      </c>
      <c r="AC195" s="12">
        <f t="shared" si="78"/>
        <v>4.727922107445881E-2</v>
      </c>
      <c r="AD195" s="11">
        <f t="shared" si="79"/>
        <v>1.0660425235942772</v>
      </c>
      <c r="AE195" s="12">
        <f t="shared" si="80"/>
        <v>6.6042523594277203</v>
      </c>
      <c r="AF195" s="25">
        <v>3956.477926</v>
      </c>
      <c r="AG195" s="25">
        <v>0.46</v>
      </c>
      <c r="AH195" s="12">
        <f t="shared" ref="AH195:AH258" si="84">+((1+AG195/100)^(252/21)-1)*100</f>
        <v>5.6618197194086672</v>
      </c>
      <c r="AI195" s="12">
        <f t="shared" si="81"/>
        <v>2.0863308127783142E-2</v>
      </c>
      <c r="AJ195" s="12">
        <f t="shared" si="82"/>
        <v>1.0970948093549828</v>
      </c>
      <c r="AK195" s="12">
        <f t="shared" si="83"/>
        <v>9.7094809354982825</v>
      </c>
    </row>
    <row r="196" spans="1:37" x14ac:dyDescent="0.3">
      <c r="A196">
        <f t="shared" si="62"/>
        <v>194</v>
      </c>
      <c r="B196" s="7">
        <v>44704</v>
      </c>
      <c r="C196" s="40">
        <v>6.2488000000000001</v>
      </c>
      <c r="D196" s="25">
        <v>4016.8805809999999</v>
      </c>
      <c r="E196" s="25">
        <v>0</v>
      </c>
      <c r="F196" s="26">
        <f t="shared" ref="F196:F255" si="85">+(F195*(1+AC195/100))+E196</f>
        <v>229.56286446259776</v>
      </c>
      <c r="G196" s="26">
        <f t="shared" ref="G196:G255" si="86">+D196+E196</f>
        <v>4016.8805809999999</v>
      </c>
      <c r="H196" s="10">
        <f t="shared" si="63"/>
        <v>1.5049961207447282E-2</v>
      </c>
      <c r="I196" s="9">
        <f t="shared" si="64"/>
        <v>1.1076276553877729</v>
      </c>
      <c r="J196" s="10">
        <f t="shared" si="65"/>
        <v>10.762765538777286</v>
      </c>
      <c r="K196" s="31">
        <f t="shared" si="66"/>
        <v>4246.443445462598</v>
      </c>
      <c r="L196" s="33">
        <f t="shared" si="67"/>
        <v>1.679174505941905E-2</v>
      </c>
      <c r="M196" s="32">
        <f t="shared" si="68"/>
        <v>1.1056344387961348</v>
      </c>
      <c r="N196" s="33">
        <f t="shared" si="69"/>
        <v>10.563443879613477</v>
      </c>
      <c r="O196" s="40">
        <f t="shared" si="70"/>
        <v>2.3199999999999998</v>
      </c>
      <c r="P196" s="25">
        <v>4052.4725669999998</v>
      </c>
      <c r="Q196" s="25">
        <v>0</v>
      </c>
      <c r="R196" s="26">
        <f t="shared" ref="R196:R255" si="87">+(R195*(1+AQ195/100))+Q196</f>
        <v>219.32054099999999</v>
      </c>
      <c r="S196" s="26">
        <f t="shared" ref="S196:S255" si="88">+P196+Q196</f>
        <v>4052.4725669999998</v>
      </c>
      <c r="T196" s="10">
        <f t="shared" si="71"/>
        <v>2.9947626327087029E-2</v>
      </c>
      <c r="U196" s="9">
        <f t="shared" si="72"/>
        <v>1.1167690765012315</v>
      </c>
      <c r="V196" s="10">
        <f t="shared" si="73"/>
        <v>11.676907650123148</v>
      </c>
      <c r="W196" s="31">
        <f t="shared" si="74"/>
        <v>4271.7931079999998</v>
      </c>
      <c r="X196" s="33">
        <f t="shared" si="75"/>
        <v>2.8409631526549184E-2</v>
      </c>
      <c r="Y196" s="32">
        <f t="shared" si="76"/>
        <v>1.1122346585501861</v>
      </c>
      <c r="Z196" s="33">
        <f t="shared" si="77"/>
        <v>11.22346585501861</v>
      </c>
      <c r="AA196" s="8">
        <v>12.65</v>
      </c>
      <c r="AB196" s="11">
        <f t="shared" ref="AB196:AB255" si="89">+((AA195/100+1)^(1/252))*AB195</f>
        <v>1.066546540195755</v>
      </c>
      <c r="AC196" s="12">
        <f t="shared" si="78"/>
        <v>4.727922107445881E-2</v>
      </c>
      <c r="AD196" s="11">
        <f t="shared" si="79"/>
        <v>1.066546540195755</v>
      </c>
      <c r="AE196" s="12">
        <f t="shared" si="80"/>
        <v>6.6546540195755011</v>
      </c>
      <c r="AF196" s="25">
        <v>3957.3033789999999</v>
      </c>
      <c r="AG196" s="25">
        <v>0.46</v>
      </c>
      <c r="AH196" s="12">
        <f t="shared" si="84"/>
        <v>5.6618197194086672</v>
      </c>
      <c r="AI196" s="12">
        <f t="shared" si="81"/>
        <v>2.0863328835352135E-2</v>
      </c>
      <c r="AJ196" s="12">
        <f t="shared" si="82"/>
        <v>1.0973236998526941</v>
      </c>
      <c r="AK196" s="12">
        <f t="shared" si="83"/>
        <v>9.7323699852694077</v>
      </c>
    </row>
    <row r="197" spans="1:37" x14ac:dyDescent="0.3">
      <c r="A197">
        <f t="shared" ref="A197:A255" si="90">+A196+1</f>
        <v>195</v>
      </c>
      <c r="B197" s="7">
        <v>44705</v>
      </c>
      <c r="C197" s="40">
        <v>5.8860000000000001</v>
      </c>
      <c r="D197" s="25">
        <v>4021.8509220000001</v>
      </c>
      <c r="E197" s="25">
        <v>0</v>
      </c>
      <c r="F197" s="26">
        <f t="shared" si="85"/>
        <v>229.67139999679188</v>
      </c>
      <c r="G197" s="26">
        <f t="shared" si="86"/>
        <v>4021.8509220000001</v>
      </c>
      <c r="H197" s="10">
        <f t="shared" ref="H197:H255" si="91">+(G197/D196-1)*100</f>
        <v>0.12373633967388553</v>
      </c>
      <c r="I197" s="9">
        <f t="shared" ref="I197:I255" si="92">+(1+H197/100)*I196</f>
        <v>1.1089981933057653</v>
      </c>
      <c r="J197" s="10">
        <f t="shared" ref="J197:J255" si="93">+(I197-1)*100</f>
        <v>10.899819330576532</v>
      </c>
      <c r="K197" s="31">
        <f t="shared" ref="K197:K255" si="94">+D197+F197</f>
        <v>4251.522321996792</v>
      </c>
      <c r="L197" s="33">
        <f t="shared" ref="L197:L255" si="95">+(K197/K196-1)*100</f>
        <v>0.11960306546932031</v>
      </c>
      <c r="M197" s="32">
        <f t="shared" ref="M197:M255" si="96">+(1+L197/100)*M196</f>
        <v>1.1069568114778194</v>
      </c>
      <c r="N197" s="33">
        <f t="shared" ref="N197:N255" si="97">+(M197-1)*100</f>
        <v>10.695681147781944</v>
      </c>
      <c r="O197" s="40">
        <f t="shared" ref="O197:O255" si="98">+O196</f>
        <v>2.3199999999999998</v>
      </c>
      <c r="P197" s="25">
        <v>4053.686154</v>
      </c>
      <c r="Q197" s="25">
        <v>0</v>
      </c>
      <c r="R197" s="26">
        <f t="shared" si="87"/>
        <v>219.32054099999999</v>
      </c>
      <c r="S197" s="26">
        <f t="shared" si="88"/>
        <v>4053.686154</v>
      </c>
      <c r="T197" s="10">
        <f t="shared" ref="T197:T255" si="99">+(S197/P196-1)*100</f>
        <v>2.994682826189532E-2</v>
      </c>
      <c r="U197" s="9">
        <f t="shared" ref="U197:U255" si="100">+(1+T197/100)*U196</f>
        <v>1.1171035134186533</v>
      </c>
      <c r="V197" s="10">
        <f t="shared" ref="V197:V255" si="101">+(U197-1)*100</f>
        <v>11.710351341865334</v>
      </c>
      <c r="W197" s="31">
        <f t="shared" ref="W197:W255" si="102">+P197+R197</f>
        <v>4273.006695</v>
      </c>
      <c r="X197" s="33">
        <f t="shared" ref="X197:X255" si="103">+(W197/W196-1)*100</f>
        <v>2.8409311249832925E-2</v>
      </c>
      <c r="Y197" s="32">
        <f t="shared" ref="Y197:Y255" si="104">+(1+X197/100)*Y196</f>
        <v>1.1125506367561622</v>
      </c>
      <c r="Z197" s="33">
        <f t="shared" ref="Z197:Z255" si="105">+(Y197-1)*100</f>
        <v>11.255063675616217</v>
      </c>
      <c r="AA197" s="8">
        <v>12.65</v>
      </c>
      <c r="AB197" s="11">
        <f t="shared" si="89"/>
        <v>1.0670507950923562</v>
      </c>
      <c r="AC197" s="12">
        <f t="shared" ref="AC197:AC255" si="106">+(AB197/AB196-1)*100</f>
        <v>4.727922107445881E-2</v>
      </c>
      <c r="AD197" s="11">
        <f t="shared" ref="AD197:AD255" si="107">+(1+AC197/100)*AD196</f>
        <v>1.0670507950923562</v>
      </c>
      <c r="AE197" s="12">
        <f t="shared" ref="AE197:AE255" si="108">+(AD197-1)*100</f>
        <v>6.705079509235623</v>
      </c>
      <c r="AF197" s="25">
        <v>3958.1290039999999</v>
      </c>
      <c r="AG197" s="25">
        <v>0.46</v>
      </c>
      <c r="AH197" s="12">
        <f t="shared" si="84"/>
        <v>5.6618197194086672</v>
      </c>
      <c r="AI197" s="12">
        <f t="shared" ref="AI197:AI255" si="109">+(AF197/AF196-1)*100</f>
        <v>2.0863323352493524E-2</v>
      </c>
      <c r="AJ197" s="12">
        <f t="shared" ref="AJ197:AJ255" si="110">+(1+AI197/100)*AJ196</f>
        <v>1.0975526380444178</v>
      </c>
      <c r="AK197" s="12">
        <f t="shared" ref="AK197:AK255" si="111">+(AJ197-1)*100</f>
        <v>9.7552638044417819</v>
      </c>
    </row>
    <row r="198" spans="1:37" x14ac:dyDescent="0.3">
      <c r="A198">
        <f t="shared" si="90"/>
        <v>196</v>
      </c>
      <c r="B198" s="7">
        <v>44706</v>
      </c>
      <c r="C198" s="40">
        <v>6.3773</v>
      </c>
      <c r="D198" s="25">
        <v>4021.046429</v>
      </c>
      <c r="E198" s="25">
        <v>0</v>
      </c>
      <c r="F198" s="26">
        <f t="shared" si="85"/>
        <v>229.77998684574118</v>
      </c>
      <c r="G198" s="26">
        <f t="shared" si="86"/>
        <v>4021.046429</v>
      </c>
      <c r="H198" s="10">
        <f t="shared" si="91"/>
        <v>-2.0003053708417262E-2</v>
      </c>
      <c r="I198" s="9">
        <f t="shared" si="92"/>
        <v>1.108776359801533</v>
      </c>
      <c r="J198" s="10">
        <f t="shared" si="93"/>
        <v>10.8776359801533</v>
      </c>
      <c r="K198" s="31">
        <f t="shared" si="94"/>
        <v>4250.8264158457414</v>
      </c>
      <c r="L198" s="33">
        <f t="shared" si="95"/>
        <v>-1.6368399324873106E-2</v>
      </c>
      <c r="M198" s="32">
        <f t="shared" si="96"/>
        <v>1.1067756203665629</v>
      </c>
      <c r="N198" s="33">
        <f t="shared" si="97"/>
        <v>10.677562036656285</v>
      </c>
      <c r="O198" s="40">
        <f t="shared" si="98"/>
        <v>2.3199999999999998</v>
      </c>
      <c r="P198" s="25">
        <v>4056.5689080000002</v>
      </c>
      <c r="Q198" s="25">
        <v>0</v>
      </c>
      <c r="R198" s="26">
        <f t="shared" si="87"/>
        <v>219.32054099999999</v>
      </c>
      <c r="S198" s="26">
        <f t="shared" si="88"/>
        <v>4056.5689080000002</v>
      </c>
      <c r="T198" s="10">
        <f t="shared" si="99"/>
        <v>7.1114385536619196E-2</v>
      </c>
      <c r="U198" s="9">
        <f t="shared" si="100"/>
        <v>1.1178979347180289</v>
      </c>
      <c r="V198" s="10">
        <f t="shared" si="101"/>
        <v>11.78979347180289</v>
      </c>
      <c r="W198" s="31">
        <f t="shared" si="102"/>
        <v>4275.8894490000002</v>
      </c>
      <c r="X198" s="33">
        <f t="shared" si="103"/>
        <v>6.7464298695663061E-2</v>
      </c>
      <c r="Y198" s="32">
        <f t="shared" si="104"/>
        <v>1.1133012112408838</v>
      </c>
      <c r="Z198" s="33">
        <f t="shared" si="105"/>
        <v>11.330121124088377</v>
      </c>
      <c r="AA198" s="8">
        <v>12.65</v>
      </c>
      <c r="AB198" s="11">
        <f t="shared" si="89"/>
        <v>1.0675552883967447</v>
      </c>
      <c r="AC198" s="12">
        <f t="shared" si="106"/>
        <v>4.727922107445881E-2</v>
      </c>
      <c r="AD198" s="11">
        <f t="shared" si="107"/>
        <v>1.0675552883967447</v>
      </c>
      <c r="AE198" s="12">
        <f t="shared" si="108"/>
        <v>6.7555288396744739</v>
      </c>
      <c r="AF198" s="25">
        <v>3960.5841519999999</v>
      </c>
      <c r="AG198" s="25">
        <v>0.59</v>
      </c>
      <c r="AH198" s="12">
        <f t="shared" si="84"/>
        <v>7.3143248890743306</v>
      </c>
      <c r="AI198" s="12">
        <f t="shared" si="109"/>
        <v>6.2027993466573506E-2</v>
      </c>
      <c r="AJ198" s="12">
        <f t="shared" si="110"/>
        <v>1.0982334279230361</v>
      </c>
      <c r="AK198" s="12">
        <f t="shared" si="111"/>
        <v>9.8233427923036132</v>
      </c>
    </row>
    <row r="199" spans="1:37" x14ac:dyDescent="0.3">
      <c r="A199">
        <f t="shared" si="90"/>
        <v>197</v>
      </c>
      <c r="B199" s="7">
        <v>44707</v>
      </c>
      <c r="C199" s="40">
        <v>6.7888000000000002</v>
      </c>
      <c r="D199" s="25">
        <v>4019.6576329999998</v>
      </c>
      <c r="E199" s="25">
        <v>0</v>
      </c>
      <c r="F199" s="26">
        <f t="shared" si="85"/>
        <v>229.88862503370683</v>
      </c>
      <c r="G199" s="26">
        <f t="shared" si="86"/>
        <v>4019.6576329999998</v>
      </c>
      <c r="H199" s="10">
        <f t="shared" si="91"/>
        <v>-3.4538173694886876E-2</v>
      </c>
      <c r="I199" s="9">
        <f t="shared" si="92"/>
        <v>1.1083934086964968</v>
      </c>
      <c r="J199" s="10">
        <f t="shared" si="93"/>
        <v>10.839340869649682</v>
      </c>
      <c r="K199" s="31">
        <f t="shared" si="94"/>
        <v>4249.5462580337062</v>
      </c>
      <c r="L199" s="33">
        <f t="shared" si="95"/>
        <v>-3.0115504299665918E-2</v>
      </c>
      <c r="M199" s="32">
        <f t="shared" si="96"/>
        <v>1.1064423093070237</v>
      </c>
      <c r="N199" s="33">
        <f t="shared" si="97"/>
        <v>10.644230930702371</v>
      </c>
      <c r="O199" s="40">
        <f t="shared" si="98"/>
        <v>2.3199999999999998</v>
      </c>
      <c r="P199" s="25">
        <v>4058.0261489999998</v>
      </c>
      <c r="Q199" s="25">
        <v>0</v>
      </c>
      <c r="R199" s="26">
        <f t="shared" si="87"/>
        <v>219.32054099999999</v>
      </c>
      <c r="S199" s="26">
        <f t="shared" si="88"/>
        <v>4058.0261489999998</v>
      </c>
      <c r="T199" s="10">
        <f t="shared" si="99"/>
        <v>3.5922993866210895E-2</v>
      </c>
      <c r="U199" s="9">
        <f t="shared" si="100"/>
        <v>1.1182995171245482</v>
      </c>
      <c r="V199" s="10">
        <f t="shared" si="101"/>
        <v>11.829951712454822</v>
      </c>
      <c r="W199" s="31">
        <f t="shared" si="102"/>
        <v>4277.3466899999994</v>
      </c>
      <c r="X199" s="33">
        <f t="shared" si="103"/>
        <v>3.4080418059923012E-2</v>
      </c>
      <c r="Y199" s="32">
        <f t="shared" si="104"/>
        <v>1.1136806289479408</v>
      </c>
      <c r="Z199" s="33">
        <f t="shared" si="105"/>
        <v>11.368062894794084</v>
      </c>
      <c r="AA199" s="8">
        <v>12.65</v>
      </c>
      <c r="AB199" s="11">
        <f t="shared" si="89"/>
        <v>1.0680600202216379</v>
      </c>
      <c r="AC199" s="12">
        <f t="shared" si="106"/>
        <v>4.727922107445881E-2</v>
      </c>
      <c r="AD199" s="11">
        <f t="shared" si="107"/>
        <v>1.0680600202216379</v>
      </c>
      <c r="AE199" s="12">
        <f t="shared" si="108"/>
        <v>6.8060020221637929</v>
      </c>
      <c r="AF199" s="25">
        <v>3961.643329</v>
      </c>
      <c r="AG199" s="25">
        <v>0.59</v>
      </c>
      <c r="AH199" s="12">
        <f t="shared" si="84"/>
        <v>7.3143248890743306</v>
      </c>
      <c r="AI199" s="12">
        <f t="shared" si="109"/>
        <v>2.6742949003244476E-2</v>
      </c>
      <c r="AJ199" s="12">
        <f t="shared" si="110"/>
        <v>1.0985271279286022</v>
      </c>
      <c r="AK199" s="12">
        <f t="shared" si="111"/>
        <v>9.8527127928602187</v>
      </c>
    </row>
    <row r="200" spans="1:37" x14ac:dyDescent="0.3">
      <c r="A200">
        <f t="shared" si="90"/>
        <v>198</v>
      </c>
      <c r="B200" s="7">
        <v>44708</v>
      </c>
      <c r="C200" s="40">
        <v>7.7038000000000002</v>
      </c>
      <c r="D200" s="25">
        <v>4014.2971790000001</v>
      </c>
      <c r="E200" s="25">
        <v>0</v>
      </c>
      <c r="F200" s="26">
        <f t="shared" si="85"/>
        <v>229.99731458496154</v>
      </c>
      <c r="G200" s="26">
        <f t="shared" si="86"/>
        <v>4014.2971790000001</v>
      </c>
      <c r="H200" s="10">
        <f t="shared" si="91"/>
        <v>-0.13335598425080475</v>
      </c>
      <c r="I200" s="9">
        <f t="shared" si="92"/>
        <v>1.1069152997569587</v>
      </c>
      <c r="J200" s="10">
        <f t="shared" si="93"/>
        <v>10.691529975695868</v>
      </c>
      <c r="K200" s="31">
        <f t="shared" si="94"/>
        <v>4244.2944935849619</v>
      </c>
      <c r="L200" s="33">
        <f t="shared" si="95"/>
        <v>-0.12358412239461547</v>
      </c>
      <c r="M200" s="32">
        <f t="shared" si="96"/>
        <v>1.105074922289264</v>
      </c>
      <c r="N200" s="33">
        <f t="shared" si="97"/>
        <v>10.507492228926395</v>
      </c>
      <c r="O200" s="40">
        <f t="shared" si="98"/>
        <v>2.3199999999999998</v>
      </c>
      <c r="P200" s="25">
        <v>4059.4799159999998</v>
      </c>
      <c r="Q200" s="25">
        <v>0</v>
      </c>
      <c r="R200" s="26">
        <f t="shared" si="87"/>
        <v>219.32054099999999</v>
      </c>
      <c r="S200" s="26">
        <f t="shared" si="88"/>
        <v>4059.4799159999998</v>
      </c>
      <c r="T200" s="10">
        <f t="shared" si="99"/>
        <v>3.5824485762825375E-2</v>
      </c>
      <c r="U200" s="9">
        <f t="shared" si="100"/>
        <v>1.1187001421758462</v>
      </c>
      <c r="V200" s="10">
        <f t="shared" si="101"/>
        <v>11.870014217584623</v>
      </c>
      <c r="W200" s="31">
        <f t="shared" si="102"/>
        <v>4278.8004569999994</v>
      </c>
      <c r="X200" s="33">
        <f t="shared" si="103"/>
        <v>3.3987588693684678E-2</v>
      </c>
      <c r="Y200" s="32">
        <f t="shared" si="104"/>
        <v>1.114059142139469</v>
      </c>
      <c r="Z200" s="33">
        <f t="shared" si="105"/>
        <v>11.4059142139469</v>
      </c>
      <c r="AA200" s="8">
        <v>12.65</v>
      </c>
      <c r="AB200" s="11">
        <f t="shared" si="89"/>
        <v>1.0685649906798065</v>
      </c>
      <c r="AC200" s="12">
        <f t="shared" si="106"/>
        <v>4.727922107445881E-2</v>
      </c>
      <c r="AD200" s="11">
        <f t="shared" si="107"/>
        <v>1.0685649906798065</v>
      </c>
      <c r="AE200" s="12">
        <f t="shared" si="108"/>
        <v>6.8564990679806481</v>
      </c>
      <c r="AF200" s="25">
        <v>3962.7027889999999</v>
      </c>
      <c r="AG200" s="25">
        <v>0.59</v>
      </c>
      <c r="AH200" s="12">
        <f t="shared" si="84"/>
        <v>7.3143248890743306</v>
      </c>
      <c r="AI200" s="12">
        <f t="shared" si="109"/>
        <v>2.6742942562352212E-2</v>
      </c>
      <c r="AJ200" s="12">
        <f t="shared" si="110"/>
        <v>1.0988209064074559</v>
      </c>
      <c r="AK200" s="12">
        <f t="shared" si="111"/>
        <v>9.882090640745588</v>
      </c>
    </row>
    <row r="201" spans="1:37" x14ac:dyDescent="0.3">
      <c r="A201">
        <f t="shared" si="90"/>
        <v>199</v>
      </c>
      <c r="B201" s="7">
        <v>44711</v>
      </c>
      <c r="C201" s="40">
        <v>7.8349000000000002</v>
      </c>
      <c r="D201" s="25">
        <v>4015.5094519999998</v>
      </c>
      <c r="E201" s="25">
        <v>0</v>
      </c>
      <c r="F201" s="26">
        <f t="shared" si="85"/>
        <v>230.10605552378948</v>
      </c>
      <c r="G201" s="26">
        <f t="shared" si="86"/>
        <v>4015.5094519999998</v>
      </c>
      <c r="H201" s="10">
        <f t="shared" si="91"/>
        <v>3.0198885282861632E-2</v>
      </c>
      <c r="I201" s="9">
        <f t="shared" si="92"/>
        <v>1.1072495758385108</v>
      </c>
      <c r="J201" s="10">
        <f t="shared" si="93"/>
        <v>10.724957583851079</v>
      </c>
      <c r="K201" s="31">
        <f t="shared" si="94"/>
        <v>4245.6155075237893</v>
      </c>
      <c r="L201" s="33">
        <f t="shared" si="95"/>
        <v>3.1124464638909721E-2</v>
      </c>
      <c r="M201" s="32">
        <f t="shared" si="96"/>
        <v>1.1054188709426853</v>
      </c>
      <c r="N201" s="33">
        <f t="shared" si="97"/>
        <v>10.541887094268532</v>
      </c>
      <c r="O201" s="40">
        <f t="shared" si="98"/>
        <v>2.3199999999999998</v>
      </c>
      <c r="P201" s="25">
        <v>4060.9341709999999</v>
      </c>
      <c r="Q201" s="25">
        <v>0</v>
      </c>
      <c r="R201" s="26">
        <f t="shared" si="87"/>
        <v>219.32054099999999</v>
      </c>
      <c r="S201" s="26">
        <f t="shared" si="88"/>
        <v>4060.9341709999999</v>
      </c>
      <c r="T201" s="10">
        <f t="shared" si="99"/>
        <v>3.5823677665414166E-2</v>
      </c>
      <c r="U201" s="9">
        <f t="shared" si="100"/>
        <v>1.1191009017088218</v>
      </c>
      <c r="V201" s="10">
        <f t="shared" si="101"/>
        <v>11.910090170882182</v>
      </c>
      <c r="W201" s="31">
        <f t="shared" si="102"/>
        <v>4280.2547119999999</v>
      </c>
      <c r="X201" s="33">
        <f t="shared" si="103"/>
        <v>3.3987446122218934E-2</v>
      </c>
      <c r="Y201" s="32">
        <f t="shared" si="104"/>
        <v>1.1144377823901732</v>
      </c>
      <c r="Z201" s="33">
        <f t="shared" si="105"/>
        <v>11.443778239017321</v>
      </c>
      <c r="AA201" s="8">
        <v>12.65</v>
      </c>
      <c r="AB201" s="11">
        <f t="shared" si="89"/>
        <v>1.0690701998840744</v>
      </c>
      <c r="AC201" s="12">
        <f t="shared" si="106"/>
        <v>4.727922107445881E-2</v>
      </c>
      <c r="AD201" s="11">
        <f t="shared" si="107"/>
        <v>1.0690701998840744</v>
      </c>
      <c r="AE201" s="12">
        <f t="shared" si="108"/>
        <v>6.9070199884074368</v>
      </c>
      <c r="AF201" s="25">
        <v>3963.7625330000001</v>
      </c>
      <c r="AG201" s="25">
        <v>0.59</v>
      </c>
      <c r="AH201" s="12">
        <f t="shared" si="84"/>
        <v>7.3143248890743306</v>
      </c>
      <c r="AI201" s="12">
        <f t="shared" si="109"/>
        <v>2.674295945035432E-2</v>
      </c>
      <c r="AJ201" s="12">
        <f t="shared" si="110"/>
        <v>1.0991147636368885</v>
      </c>
      <c r="AK201" s="12">
        <f t="shared" si="111"/>
        <v>9.9114763636888537</v>
      </c>
    </row>
    <row r="202" spans="1:37" x14ac:dyDescent="0.3">
      <c r="A202">
        <f t="shared" si="90"/>
        <v>200</v>
      </c>
      <c r="B202" s="7">
        <v>44712</v>
      </c>
      <c r="C202" s="40">
        <v>8.0081000000000007</v>
      </c>
      <c r="D202" s="25">
        <v>4016.4286900000002</v>
      </c>
      <c r="E202" s="25">
        <v>0</v>
      </c>
      <c r="F202" s="26">
        <f t="shared" si="85"/>
        <v>230.21484787448628</v>
      </c>
      <c r="G202" s="26">
        <f t="shared" si="86"/>
        <v>4016.4286900000002</v>
      </c>
      <c r="H202" s="10">
        <f t="shared" si="91"/>
        <v>2.2892188674661362E-2</v>
      </c>
      <c r="I202" s="9">
        <f t="shared" si="92"/>
        <v>1.1075030495005111</v>
      </c>
      <c r="J202" s="10">
        <f t="shared" si="93"/>
        <v>10.750304950051115</v>
      </c>
      <c r="K202" s="31">
        <f t="shared" si="94"/>
        <v>4246.6435378744864</v>
      </c>
      <c r="L202" s="33">
        <f t="shared" si="95"/>
        <v>2.4213929614558261E-2</v>
      </c>
      <c r="M202" s="32">
        <f t="shared" si="96"/>
        <v>1.1056865362900414</v>
      </c>
      <c r="N202" s="33">
        <f t="shared" si="97"/>
        <v>10.568653629004142</v>
      </c>
      <c r="O202" s="40">
        <f t="shared" si="98"/>
        <v>2.3199999999999998</v>
      </c>
      <c r="P202" s="25">
        <v>4062.3889129999998</v>
      </c>
      <c r="Q202" s="25">
        <v>0</v>
      </c>
      <c r="R202" s="26">
        <f t="shared" si="87"/>
        <v>219.32054099999999</v>
      </c>
      <c r="S202" s="26">
        <f t="shared" si="88"/>
        <v>4062.3889129999998</v>
      </c>
      <c r="T202" s="10">
        <f t="shared" si="99"/>
        <v>3.5822841216903711E-2</v>
      </c>
      <c r="U202" s="9">
        <f t="shared" si="100"/>
        <v>1.1195017954478979</v>
      </c>
      <c r="V202" s="10">
        <f t="shared" si="101"/>
        <v>11.950179544789785</v>
      </c>
      <c r="W202" s="31">
        <f t="shared" si="102"/>
        <v>4281.7094539999998</v>
      </c>
      <c r="X202" s="33">
        <f t="shared" si="103"/>
        <v>3.3987276409552791E-2</v>
      </c>
      <c r="Y202" s="32">
        <f t="shared" si="104"/>
        <v>1.1148165494396867</v>
      </c>
      <c r="Z202" s="33">
        <f t="shared" si="105"/>
        <v>11.481654943968667</v>
      </c>
      <c r="AA202" s="8">
        <v>12.65</v>
      </c>
      <c r="AB202" s="11">
        <f t="shared" si="89"/>
        <v>1.0695756479473186</v>
      </c>
      <c r="AC202" s="12">
        <f t="shared" si="106"/>
        <v>4.727922107445881E-2</v>
      </c>
      <c r="AD202" s="11">
        <f t="shared" si="107"/>
        <v>1.0695756479473186</v>
      </c>
      <c r="AE202" s="12">
        <f t="shared" si="108"/>
        <v>6.9575647947318631</v>
      </c>
      <c r="AF202" s="25">
        <v>3964.8225600000001</v>
      </c>
      <c r="AG202" s="25">
        <v>0.59</v>
      </c>
      <c r="AH202" s="12">
        <f t="shared" si="84"/>
        <v>7.3143248890743306</v>
      </c>
      <c r="AI202" s="12">
        <f t="shared" si="109"/>
        <v>2.6742949184632714E-2</v>
      </c>
      <c r="AJ202" s="12">
        <f t="shared" si="110"/>
        <v>1.0994086993396088</v>
      </c>
      <c r="AK202" s="12">
        <f t="shared" si="111"/>
        <v>9.940869933960883</v>
      </c>
    </row>
    <row r="203" spans="1:37" x14ac:dyDescent="0.3">
      <c r="A203">
        <f t="shared" si="90"/>
        <v>201</v>
      </c>
      <c r="B203" s="7">
        <v>44713</v>
      </c>
      <c r="C203" s="40">
        <v>7.5777999999999999</v>
      </c>
      <c r="D203" s="25">
        <v>4022.0437379999998</v>
      </c>
      <c r="E203" s="25">
        <v>0</v>
      </c>
      <c r="F203" s="26">
        <f t="shared" si="85"/>
        <v>230.32369166135908</v>
      </c>
      <c r="G203" s="26">
        <f t="shared" si="86"/>
        <v>4022.0437379999998</v>
      </c>
      <c r="H203" s="10">
        <f t="shared" si="91"/>
        <v>0.13980200903305207</v>
      </c>
      <c r="I203" s="9">
        <f t="shared" si="92"/>
        <v>1.1090513610138151</v>
      </c>
      <c r="J203" s="10">
        <f t="shared" si="93"/>
        <v>10.905136101381508</v>
      </c>
      <c r="K203" s="31">
        <f t="shared" si="94"/>
        <v>4252.367429661359</v>
      </c>
      <c r="L203" s="33">
        <f t="shared" si="95"/>
        <v>0.13478625497580499</v>
      </c>
      <c r="M203" s="32">
        <f t="shared" si="96"/>
        <v>1.1071768497640784</v>
      </c>
      <c r="N203" s="33">
        <f t="shared" si="97"/>
        <v>10.717684976407838</v>
      </c>
      <c r="O203" s="40">
        <f t="shared" si="98"/>
        <v>2.3199999999999998</v>
      </c>
      <c r="P203" s="25">
        <v>4063.8441429999998</v>
      </c>
      <c r="Q203" s="25">
        <v>0</v>
      </c>
      <c r="R203" s="26">
        <f t="shared" si="87"/>
        <v>219.32054099999999</v>
      </c>
      <c r="S203" s="26">
        <f t="shared" si="88"/>
        <v>4063.8441429999998</v>
      </c>
      <c r="T203" s="10">
        <f t="shared" si="99"/>
        <v>3.5822025688947434E-2</v>
      </c>
      <c r="U203" s="9">
        <f t="shared" si="100"/>
        <v>1.1199028236686515</v>
      </c>
      <c r="V203" s="10">
        <f t="shared" si="101"/>
        <v>11.990282366865145</v>
      </c>
      <c r="W203" s="31">
        <f t="shared" si="102"/>
        <v>4283.1646839999994</v>
      </c>
      <c r="X203" s="33">
        <f t="shared" si="103"/>
        <v>3.3987126301626702E-2</v>
      </c>
      <c r="Y203" s="32">
        <f t="shared" si="104"/>
        <v>1.1151954435483762</v>
      </c>
      <c r="Z203" s="33">
        <f t="shared" si="105"/>
        <v>11.519544354837619</v>
      </c>
      <c r="AA203" s="8">
        <v>12.65</v>
      </c>
      <c r="AB203" s="11">
        <f t="shared" si="89"/>
        <v>1.0700813349824703</v>
      </c>
      <c r="AC203" s="12">
        <f t="shared" si="106"/>
        <v>4.727922107445881E-2</v>
      </c>
      <c r="AD203" s="11">
        <f t="shared" si="107"/>
        <v>1.0700813349824703</v>
      </c>
      <c r="AE203" s="12">
        <f t="shared" si="108"/>
        <v>7.0081334982470267</v>
      </c>
      <c r="AF203" s="25">
        <v>3965.8828709999998</v>
      </c>
      <c r="AG203" s="25">
        <v>0.59</v>
      </c>
      <c r="AH203" s="12">
        <f t="shared" si="84"/>
        <v>7.3143248890743306</v>
      </c>
      <c r="AI203" s="12">
        <f t="shared" si="109"/>
        <v>2.6742962237369383E-2</v>
      </c>
      <c r="AJ203" s="12">
        <f t="shared" si="110"/>
        <v>1.0997027137929076</v>
      </c>
      <c r="AK203" s="12">
        <f t="shared" si="111"/>
        <v>9.9702713792907627</v>
      </c>
    </row>
    <row r="204" spans="1:37" x14ac:dyDescent="0.3">
      <c r="A204">
        <f t="shared" si="90"/>
        <v>202</v>
      </c>
      <c r="B204" s="7">
        <v>44714</v>
      </c>
      <c r="C204" s="40">
        <v>7.5037000000000003</v>
      </c>
      <c r="D204" s="25">
        <v>4024.844971</v>
      </c>
      <c r="E204" s="25">
        <v>0</v>
      </c>
      <c r="F204" s="26">
        <f t="shared" si="85"/>
        <v>230.43258690872651</v>
      </c>
      <c r="G204" s="26">
        <f t="shared" si="86"/>
        <v>4024.844971</v>
      </c>
      <c r="H204" s="10">
        <f t="shared" si="91"/>
        <v>6.9647004917783306E-2</v>
      </c>
      <c r="I204" s="9">
        <f t="shared" si="92"/>
        <v>1.1098237820697612</v>
      </c>
      <c r="J204" s="10">
        <f t="shared" si="93"/>
        <v>10.982378206976119</v>
      </c>
      <c r="K204" s="31">
        <f t="shared" si="94"/>
        <v>4255.2775579087265</v>
      </c>
      <c r="L204" s="33">
        <f t="shared" si="95"/>
        <v>6.843548436263891E-2</v>
      </c>
      <c r="M204" s="32">
        <f t="shared" si="96"/>
        <v>1.1079345516039654</v>
      </c>
      <c r="N204" s="33">
        <f t="shared" si="97"/>
        <v>10.793455160396537</v>
      </c>
      <c r="O204" s="40">
        <f t="shared" si="98"/>
        <v>2.3199999999999998</v>
      </c>
      <c r="P204" s="25">
        <v>4065.3038280000001</v>
      </c>
      <c r="Q204" s="25">
        <v>0</v>
      </c>
      <c r="R204" s="26">
        <f t="shared" si="87"/>
        <v>219.32054099999999</v>
      </c>
      <c r="S204" s="26">
        <f t="shared" si="88"/>
        <v>4065.3038280000001</v>
      </c>
      <c r="T204" s="10">
        <f t="shared" si="99"/>
        <v>3.5918823376013265E-2</v>
      </c>
      <c r="U204" s="9">
        <f t="shared" si="100"/>
        <v>1.120305079585868</v>
      </c>
      <c r="V204" s="10">
        <f t="shared" si="101"/>
        <v>12.030507958586799</v>
      </c>
      <c r="W204" s="31">
        <f t="shared" si="102"/>
        <v>4284.6243690000001</v>
      </c>
      <c r="X204" s="33">
        <f t="shared" si="103"/>
        <v>3.4079590856106456E-2</v>
      </c>
      <c r="Y204" s="32">
        <f t="shared" si="104"/>
        <v>1.1155754975927834</v>
      </c>
      <c r="Z204" s="33">
        <f t="shared" si="105"/>
        <v>11.557549759278341</v>
      </c>
      <c r="AA204" s="8">
        <v>12.65</v>
      </c>
      <c r="AB204" s="11">
        <f t="shared" si="89"/>
        <v>1.0705872611025131</v>
      </c>
      <c r="AC204" s="12">
        <f t="shared" si="106"/>
        <v>4.727922107445881E-2</v>
      </c>
      <c r="AD204" s="11">
        <f t="shared" si="107"/>
        <v>1.0705872611025131</v>
      </c>
      <c r="AE204" s="12">
        <f t="shared" si="108"/>
        <v>7.0587261102513121</v>
      </c>
      <c r="AF204" s="25">
        <v>3966.9434649999998</v>
      </c>
      <c r="AG204" s="25">
        <v>0.59</v>
      </c>
      <c r="AH204" s="12">
        <f t="shared" si="84"/>
        <v>7.3143248890743306</v>
      </c>
      <c r="AI204" s="12">
        <f t="shared" si="109"/>
        <v>2.6742948152991275E-2</v>
      </c>
      <c r="AJ204" s="12">
        <f t="shared" si="110"/>
        <v>1.0999968067194943</v>
      </c>
      <c r="AK204" s="12">
        <f t="shared" si="111"/>
        <v>9.9996806719494291</v>
      </c>
    </row>
    <row r="205" spans="1:37" x14ac:dyDescent="0.3">
      <c r="A205">
        <f t="shared" si="90"/>
        <v>203</v>
      </c>
      <c r="B205" s="7">
        <v>44715</v>
      </c>
      <c r="C205" s="40">
        <v>7.1102999999999996</v>
      </c>
      <c r="D205" s="25">
        <v>4030.008378</v>
      </c>
      <c r="E205" s="25">
        <v>0</v>
      </c>
      <c r="F205" s="26">
        <f t="shared" si="85"/>
        <v>230.54153364091869</v>
      </c>
      <c r="G205" s="26">
        <f t="shared" si="86"/>
        <v>4030.008378</v>
      </c>
      <c r="H205" s="10">
        <f t="shared" si="91"/>
        <v>0.12828834494753583</v>
      </c>
      <c r="I205" s="9">
        <f t="shared" si="92"/>
        <v>1.1112475566316127</v>
      </c>
      <c r="J205" s="10">
        <f t="shared" si="93"/>
        <v>11.124755663161267</v>
      </c>
      <c r="K205" s="31">
        <f t="shared" si="94"/>
        <v>4260.5499116409183</v>
      </c>
      <c r="L205" s="33">
        <f t="shared" si="95"/>
        <v>0.12390152370653773</v>
      </c>
      <c r="M205" s="32">
        <f t="shared" si="96"/>
        <v>1.1093072993950739</v>
      </c>
      <c r="N205" s="33">
        <f t="shared" si="97"/>
        <v>10.930729939507389</v>
      </c>
      <c r="O205" s="40">
        <f t="shared" si="98"/>
        <v>2.3199999999999998</v>
      </c>
      <c r="P205" s="25">
        <v>4066.7600349999998</v>
      </c>
      <c r="Q205" s="25">
        <v>0</v>
      </c>
      <c r="R205" s="26">
        <f t="shared" si="87"/>
        <v>219.32054099999999</v>
      </c>
      <c r="S205" s="26">
        <f t="shared" si="88"/>
        <v>4066.7600349999998</v>
      </c>
      <c r="T205" s="10">
        <f t="shared" si="99"/>
        <v>3.5820373128570004E-2</v>
      </c>
      <c r="U205" s="9">
        <f t="shared" si="100"/>
        <v>1.1207063770455541</v>
      </c>
      <c r="V205" s="10">
        <f t="shared" si="101"/>
        <v>12.070637704555409</v>
      </c>
      <c r="W205" s="31">
        <f t="shared" si="102"/>
        <v>4286.0805759999994</v>
      </c>
      <c r="X205" s="33">
        <f t="shared" si="103"/>
        <v>3.3986806650654344E-2</v>
      </c>
      <c r="Y205" s="32">
        <f t="shared" si="104"/>
        <v>1.1159546460801923</v>
      </c>
      <c r="Z205" s="33">
        <f t="shared" si="105"/>
        <v>11.595464608019235</v>
      </c>
      <c r="AA205" s="8">
        <v>12.65</v>
      </c>
      <c r="AB205" s="11">
        <f t="shared" si="89"/>
        <v>1.0710934264204848</v>
      </c>
      <c r="AC205" s="12">
        <f t="shared" si="106"/>
        <v>4.727922107445881E-2</v>
      </c>
      <c r="AD205" s="11">
        <f t="shared" si="107"/>
        <v>1.0710934264204848</v>
      </c>
      <c r="AE205" s="12">
        <f t="shared" si="108"/>
        <v>7.1093426420484773</v>
      </c>
      <c r="AF205" s="25">
        <v>3968.0043430000001</v>
      </c>
      <c r="AG205" s="25">
        <v>0.59</v>
      </c>
      <c r="AH205" s="12">
        <f t="shared" si="84"/>
        <v>7.3143248890743306</v>
      </c>
      <c r="AI205" s="12">
        <f t="shared" si="109"/>
        <v>2.6742957376635346E-2</v>
      </c>
      <c r="AJ205" s="12">
        <f t="shared" si="110"/>
        <v>1.1002909783966597</v>
      </c>
      <c r="AK205" s="12">
        <f t="shared" si="111"/>
        <v>10.029097839665969</v>
      </c>
    </row>
    <row r="206" spans="1:37" x14ac:dyDescent="0.3">
      <c r="A206">
        <f t="shared" si="90"/>
        <v>204</v>
      </c>
      <c r="B206" s="7">
        <v>44718</v>
      </c>
      <c r="C206" s="40">
        <v>6.7512999999999996</v>
      </c>
      <c r="D206" s="25">
        <v>4034.8170439999999</v>
      </c>
      <c r="E206" s="25">
        <v>0</v>
      </c>
      <c r="F206" s="26">
        <f t="shared" si="85"/>
        <v>230.65053188227722</v>
      </c>
      <c r="G206" s="26">
        <f t="shared" si="86"/>
        <v>4034.8170439999999</v>
      </c>
      <c r="H206" s="10">
        <f t="shared" si="91"/>
        <v>0.1193214889142924</v>
      </c>
      <c r="I206" s="9">
        <f t="shared" si="92"/>
        <v>1.1125735137617092</v>
      </c>
      <c r="J206" s="10">
        <f t="shared" si="93"/>
        <v>11.25735137617092</v>
      </c>
      <c r="K206" s="31">
        <f t="shared" si="94"/>
        <v>4265.4675758822768</v>
      </c>
      <c r="L206" s="33">
        <f t="shared" si="95"/>
        <v>0.11542322806552541</v>
      </c>
      <c r="M206" s="32">
        <f t="shared" si="96"/>
        <v>1.1105876976892022</v>
      </c>
      <c r="N206" s="33">
        <f t="shared" si="97"/>
        <v>11.058769768920218</v>
      </c>
      <c r="O206" s="40">
        <f t="shared" si="98"/>
        <v>2.3199999999999998</v>
      </c>
      <c r="P206" s="25">
        <v>4068.2167300000001</v>
      </c>
      <c r="Q206" s="25">
        <v>0</v>
      </c>
      <c r="R206" s="26">
        <f t="shared" si="87"/>
        <v>219.32054099999999</v>
      </c>
      <c r="S206" s="26">
        <f t="shared" si="88"/>
        <v>4068.2167300000001</v>
      </c>
      <c r="T206" s="10">
        <f t="shared" si="99"/>
        <v>3.5819546456239415E-2</v>
      </c>
      <c r="U206" s="9">
        <f t="shared" si="100"/>
        <v>1.121107808986918</v>
      </c>
      <c r="V206" s="10">
        <f t="shared" si="101"/>
        <v>12.110780898691797</v>
      </c>
      <c r="W206" s="31">
        <f t="shared" si="102"/>
        <v>4287.5372710000001</v>
      </c>
      <c r="X206" s="33">
        <f t="shared" si="103"/>
        <v>3.3986645238481827E-2</v>
      </c>
      <c r="Y206" s="32">
        <f t="shared" si="104"/>
        <v>1.116333921626778</v>
      </c>
      <c r="Z206" s="33">
        <f t="shared" si="105"/>
        <v>11.633392162677803</v>
      </c>
      <c r="AA206" s="8">
        <v>12.65</v>
      </c>
      <c r="AB206" s="11">
        <f t="shared" si="89"/>
        <v>1.0715998310494761</v>
      </c>
      <c r="AC206" s="12">
        <f t="shared" si="106"/>
        <v>4.727922107445881E-2</v>
      </c>
      <c r="AD206" s="11">
        <f t="shared" si="107"/>
        <v>1.0715998310494761</v>
      </c>
      <c r="AE206" s="12">
        <f t="shared" si="108"/>
        <v>7.1599831049476093</v>
      </c>
      <c r="AF206" s="25">
        <v>3969.065505</v>
      </c>
      <c r="AG206" s="25">
        <v>0.59</v>
      </c>
      <c r="AH206" s="12">
        <f t="shared" si="84"/>
        <v>7.3143248890743306</v>
      </c>
      <c r="AI206" s="12">
        <f t="shared" si="109"/>
        <v>2.6742964681281123E-2</v>
      </c>
      <c r="AJ206" s="12">
        <f t="shared" si="110"/>
        <v>1.1005852288244036</v>
      </c>
      <c r="AK206" s="12">
        <f t="shared" si="111"/>
        <v>10.058522882440357</v>
      </c>
    </row>
    <row r="207" spans="1:37" x14ac:dyDescent="0.3">
      <c r="A207">
        <f t="shared" si="90"/>
        <v>205</v>
      </c>
      <c r="B207" s="7">
        <v>44719</v>
      </c>
      <c r="C207" s="40">
        <v>9.9085999999999999</v>
      </c>
      <c r="D207" s="25">
        <v>4014.5923710000002</v>
      </c>
      <c r="E207" s="25">
        <v>0</v>
      </c>
      <c r="F207" s="26">
        <f t="shared" si="85"/>
        <v>230.75958165715525</v>
      </c>
      <c r="G207" s="26">
        <f t="shared" si="86"/>
        <v>4014.5923710000002</v>
      </c>
      <c r="H207" s="10">
        <f t="shared" si="91"/>
        <v>-0.50125378126065767</v>
      </c>
      <c r="I207" s="9">
        <f t="shared" si="92"/>
        <v>1.1069966969546741</v>
      </c>
      <c r="J207" s="10">
        <f t="shared" si="93"/>
        <v>10.699669695467406</v>
      </c>
      <c r="K207" s="31">
        <f t="shared" si="94"/>
        <v>4245.3519526571554</v>
      </c>
      <c r="L207" s="33">
        <f t="shared" si="95"/>
        <v>-0.47159245422140339</v>
      </c>
      <c r="M207" s="32">
        <f t="shared" si="96"/>
        <v>1.1053502499093888</v>
      </c>
      <c r="N207" s="33">
        <f t="shared" si="97"/>
        <v>10.535024990938879</v>
      </c>
      <c r="O207" s="40">
        <f t="shared" si="98"/>
        <v>2.3199999999999998</v>
      </c>
      <c r="P207" s="25">
        <v>4069.6778829999998</v>
      </c>
      <c r="Q207" s="25">
        <v>0</v>
      </c>
      <c r="R207" s="26">
        <f t="shared" si="87"/>
        <v>219.32054099999999</v>
      </c>
      <c r="S207" s="26">
        <f t="shared" si="88"/>
        <v>4069.6778829999998</v>
      </c>
      <c r="T207" s="10">
        <f t="shared" si="99"/>
        <v>3.5916301833793796E-2</v>
      </c>
      <c r="U207" s="9">
        <f t="shared" si="100"/>
        <v>1.1215104694514759</v>
      </c>
      <c r="V207" s="10">
        <f t="shared" si="101"/>
        <v>12.151046945147591</v>
      </c>
      <c r="W207" s="31">
        <f t="shared" si="102"/>
        <v>4288.9984239999994</v>
      </c>
      <c r="X207" s="33">
        <f t="shared" si="103"/>
        <v>3.4079074014869981E-2</v>
      </c>
      <c r="Y207" s="32">
        <f t="shared" si="104"/>
        <v>1.1167143578901824</v>
      </c>
      <c r="Z207" s="33">
        <f t="shared" si="105"/>
        <v>11.671435789018236</v>
      </c>
      <c r="AA207" s="8">
        <v>12.65</v>
      </c>
      <c r="AB207" s="11">
        <f t="shared" si="89"/>
        <v>1.0721064751026315</v>
      </c>
      <c r="AC207" s="12">
        <f t="shared" si="106"/>
        <v>4.727922107445881E-2</v>
      </c>
      <c r="AD207" s="11">
        <f t="shared" si="107"/>
        <v>1.0721064751026315</v>
      </c>
      <c r="AE207" s="12">
        <f t="shared" si="108"/>
        <v>7.2106475102631462</v>
      </c>
      <c r="AF207" s="25">
        <v>3970.1269499999999</v>
      </c>
      <c r="AG207" s="25">
        <v>0.59</v>
      </c>
      <c r="AH207" s="12">
        <f t="shared" si="84"/>
        <v>7.3143248890743306</v>
      </c>
      <c r="AI207" s="12">
        <f t="shared" si="109"/>
        <v>2.6742944873614505E-2</v>
      </c>
      <c r="AJ207" s="12">
        <f t="shared" si="110"/>
        <v>1.1008795577254353</v>
      </c>
      <c r="AK207" s="12">
        <f t="shared" si="111"/>
        <v>10.087955772543534</v>
      </c>
    </row>
    <row r="208" spans="1:37" x14ac:dyDescent="0.3">
      <c r="A208">
        <f t="shared" si="90"/>
        <v>206</v>
      </c>
      <c r="B208" s="7">
        <v>44720</v>
      </c>
      <c r="C208" s="40">
        <v>10.322900000000001</v>
      </c>
      <c r="D208" s="25">
        <v>4014.3554989999998</v>
      </c>
      <c r="E208" s="25">
        <v>0</v>
      </c>
      <c r="F208" s="26">
        <f t="shared" si="85"/>
        <v>230.86868298991743</v>
      </c>
      <c r="G208" s="26">
        <f t="shared" si="86"/>
        <v>4014.3554989999998</v>
      </c>
      <c r="H208" s="10">
        <f t="shared" si="91"/>
        <v>-5.9002752486492227E-3</v>
      </c>
      <c r="I208" s="9">
        <f t="shared" si="92"/>
        <v>1.1069313811025603</v>
      </c>
      <c r="J208" s="10">
        <f t="shared" si="93"/>
        <v>10.693138110256029</v>
      </c>
      <c r="K208" s="31">
        <f t="shared" si="94"/>
        <v>4245.2241819899173</v>
      </c>
      <c r="L208" s="33">
        <f t="shared" si="95"/>
        <v>-3.0096601804308065E-3</v>
      </c>
      <c r="M208" s="32">
        <f t="shared" si="96"/>
        <v>1.1053169826230629</v>
      </c>
      <c r="N208" s="33">
        <f t="shared" si="97"/>
        <v>10.531698262306289</v>
      </c>
      <c r="O208" s="40">
        <f t="shared" si="98"/>
        <v>2.3199999999999998</v>
      </c>
      <c r="P208" s="25">
        <v>4071.1355549999998</v>
      </c>
      <c r="Q208" s="25">
        <v>0</v>
      </c>
      <c r="R208" s="26">
        <f t="shared" si="87"/>
        <v>219.32054099999999</v>
      </c>
      <c r="S208" s="26">
        <f t="shared" si="88"/>
        <v>4071.1355549999998</v>
      </c>
      <c r="T208" s="10">
        <f t="shared" si="99"/>
        <v>3.5817871632759513E-2</v>
      </c>
      <c r="U208" s="9">
        <f t="shared" si="100"/>
        <v>1.1219121706317721</v>
      </c>
      <c r="V208" s="10">
        <f t="shared" si="101"/>
        <v>12.191217063177206</v>
      </c>
      <c r="W208" s="31">
        <f t="shared" si="102"/>
        <v>4290.4560959999999</v>
      </c>
      <c r="X208" s="33">
        <f t="shared" si="103"/>
        <v>3.3986302998934015E-2</v>
      </c>
      <c r="Y208" s="32">
        <f t="shared" si="104"/>
        <v>1.1170938878154875</v>
      </c>
      <c r="Z208" s="33">
        <f t="shared" si="105"/>
        <v>11.709388781548746</v>
      </c>
      <c r="AA208" s="8">
        <v>12.65</v>
      </c>
      <c r="AB208" s="11">
        <f t="shared" si="89"/>
        <v>1.0726133586931488</v>
      </c>
      <c r="AC208" s="12">
        <f t="shared" si="106"/>
        <v>4.727922107445881E-2</v>
      </c>
      <c r="AD208" s="11">
        <f t="shared" si="107"/>
        <v>1.0726133586931488</v>
      </c>
      <c r="AE208" s="12">
        <f t="shared" si="108"/>
        <v>7.2613358693148777</v>
      </c>
      <c r="AF208" s="25">
        <v>3971.1886789999999</v>
      </c>
      <c r="AG208" s="25">
        <v>0.59</v>
      </c>
      <c r="AH208" s="12">
        <f t="shared" si="84"/>
        <v>7.3143248890743306</v>
      </c>
      <c r="AI208" s="12">
        <f t="shared" si="109"/>
        <v>2.674294835836033E-2</v>
      </c>
      <c r="AJ208" s="12">
        <f t="shared" si="110"/>
        <v>1.1011739653770456</v>
      </c>
      <c r="AK208" s="12">
        <f t="shared" si="111"/>
        <v>10.117396537704559</v>
      </c>
    </row>
    <row r="209" spans="1:37" x14ac:dyDescent="0.3">
      <c r="A209">
        <f t="shared" si="90"/>
        <v>207</v>
      </c>
      <c r="B209" s="7">
        <v>44721</v>
      </c>
      <c r="C209" s="40">
        <v>12.620900000000001</v>
      </c>
      <c r="D209" s="25">
        <v>3998.001229</v>
      </c>
      <c r="E209" s="25">
        <v>0</v>
      </c>
      <c r="F209" s="26">
        <f t="shared" si="85"/>
        <v>230.97783590493992</v>
      </c>
      <c r="G209" s="26">
        <f t="shared" si="86"/>
        <v>3998.001229</v>
      </c>
      <c r="H209" s="10">
        <f t="shared" si="91"/>
        <v>-0.40739466158574711</v>
      </c>
      <c r="I209" s="9">
        <f t="shared" si="92"/>
        <v>1.102421801748531</v>
      </c>
      <c r="J209" s="10">
        <f t="shared" si="93"/>
        <v>10.2421801748531</v>
      </c>
      <c r="K209" s="31">
        <f t="shared" si="94"/>
        <v>4228.9790649049401</v>
      </c>
      <c r="L209" s="33">
        <f t="shared" si="95"/>
        <v>-0.38266806153361976</v>
      </c>
      <c r="M209" s="32">
        <f t="shared" si="96"/>
        <v>1.1010872875518574</v>
      </c>
      <c r="N209" s="33">
        <f t="shared" si="97"/>
        <v>10.108728755185737</v>
      </c>
      <c r="O209" s="40">
        <f t="shared" si="98"/>
        <v>2.3199999999999998</v>
      </c>
      <c r="P209" s="25">
        <v>4068.6184330000001</v>
      </c>
      <c r="Q209" s="25">
        <v>0</v>
      </c>
      <c r="R209" s="26">
        <f t="shared" si="87"/>
        <v>219.32054099999999</v>
      </c>
      <c r="S209" s="26">
        <f t="shared" si="88"/>
        <v>4068.6184330000001</v>
      </c>
      <c r="T209" s="10">
        <f t="shared" si="99"/>
        <v>-6.1828498854776814E-2</v>
      </c>
      <c r="U209" s="9">
        <f t="shared" si="100"/>
        <v>1.1212185091782014</v>
      </c>
      <c r="V209" s="10">
        <f t="shared" si="101"/>
        <v>12.121850917820144</v>
      </c>
      <c r="W209" s="31">
        <f t="shared" si="102"/>
        <v>4287.9389739999997</v>
      </c>
      <c r="X209" s="33">
        <f t="shared" si="103"/>
        <v>-5.8667935149059325E-2</v>
      </c>
      <c r="Y209" s="32">
        <f t="shared" si="104"/>
        <v>1.1164385118978297</v>
      </c>
      <c r="Z209" s="33">
        <f t="shared" si="105"/>
        <v>11.643851189782971</v>
      </c>
      <c r="AA209" s="8">
        <v>12.65</v>
      </c>
      <c r="AB209" s="11">
        <f t="shared" si="89"/>
        <v>1.0731204819342794</v>
      </c>
      <c r="AC209" s="12">
        <f t="shared" si="106"/>
        <v>4.727922107445881E-2</v>
      </c>
      <c r="AD209" s="11">
        <f t="shared" si="107"/>
        <v>1.0731204819342794</v>
      </c>
      <c r="AE209" s="12">
        <f t="shared" si="108"/>
        <v>7.3120481934279447</v>
      </c>
      <c r="AF209" s="25">
        <v>3968.3733539999998</v>
      </c>
      <c r="AG209" s="25">
        <v>0.47</v>
      </c>
      <c r="AH209" s="12">
        <f t="shared" si="84"/>
        <v>5.7881024430622041</v>
      </c>
      <c r="AI209" s="12">
        <f t="shared" si="109"/>
        <v>-7.0893760724277666E-2</v>
      </c>
      <c r="AJ209" s="12">
        <f t="shared" si="110"/>
        <v>1.1003933017408731</v>
      </c>
      <c r="AK209" s="12">
        <f t="shared" si="111"/>
        <v>10.039330174087313</v>
      </c>
    </row>
    <row r="210" spans="1:37" x14ac:dyDescent="0.3">
      <c r="A210">
        <f t="shared" si="90"/>
        <v>208</v>
      </c>
      <c r="B210" s="7">
        <v>44722</v>
      </c>
      <c r="C210" s="40">
        <v>11.894</v>
      </c>
      <c r="D210" s="25">
        <v>4005.366939</v>
      </c>
      <c r="E210" s="25">
        <v>0</v>
      </c>
      <c r="F210" s="26">
        <f t="shared" si="85"/>
        <v>231.08704042661043</v>
      </c>
      <c r="G210" s="26">
        <f t="shared" si="86"/>
        <v>4005.366939</v>
      </c>
      <c r="H210" s="10">
        <f t="shared" si="91"/>
        <v>0.1842348107992553</v>
      </c>
      <c r="I210" s="9">
        <f t="shared" si="92"/>
        <v>1.1044528464691921</v>
      </c>
      <c r="J210" s="10">
        <f t="shared" si="93"/>
        <v>10.445284646919205</v>
      </c>
      <c r="K210" s="31">
        <f t="shared" si="94"/>
        <v>4236.4539794266102</v>
      </c>
      <c r="L210" s="33">
        <f t="shared" si="95"/>
        <v>0.17675458797377086</v>
      </c>
      <c r="M210" s="32">
        <f t="shared" si="96"/>
        <v>1.1030335098502013</v>
      </c>
      <c r="N210" s="33">
        <f t="shared" si="97"/>
        <v>10.303350985020131</v>
      </c>
      <c r="O210" s="40">
        <f t="shared" si="98"/>
        <v>2.3199999999999998</v>
      </c>
      <c r="P210" s="25">
        <v>4069.8588140000002</v>
      </c>
      <c r="Q210" s="25">
        <v>0</v>
      </c>
      <c r="R210" s="26">
        <f t="shared" si="87"/>
        <v>219.32054099999999</v>
      </c>
      <c r="S210" s="26">
        <f t="shared" si="88"/>
        <v>4069.8588140000002</v>
      </c>
      <c r="T210" s="10">
        <f t="shared" si="99"/>
        <v>3.0486540343521717E-2</v>
      </c>
      <c r="U210" s="9">
        <f t="shared" si="100"/>
        <v>1.121560329911341</v>
      </c>
      <c r="V210" s="10">
        <f t="shared" si="101"/>
        <v>12.156032991134103</v>
      </c>
      <c r="W210" s="31">
        <f t="shared" si="102"/>
        <v>4289.1793550000002</v>
      </c>
      <c r="X210" s="33">
        <f t="shared" si="103"/>
        <v>2.892720739546828E-2</v>
      </c>
      <c r="Y210" s="32">
        <f t="shared" si="104"/>
        <v>1.1167614663816092</v>
      </c>
      <c r="Z210" s="33">
        <f t="shared" si="105"/>
        <v>11.676146638160922</v>
      </c>
      <c r="AA210" s="8">
        <v>12.65</v>
      </c>
      <c r="AB210" s="11">
        <f t="shared" si="89"/>
        <v>1.0736278449393284</v>
      </c>
      <c r="AC210" s="12">
        <f t="shared" si="106"/>
        <v>4.727922107445881E-2</v>
      </c>
      <c r="AD210" s="11">
        <f t="shared" si="107"/>
        <v>1.0736278449393284</v>
      </c>
      <c r="AE210" s="12">
        <f t="shared" si="108"/>
        <v>7.3627844939328391</v>
      </c>
      <c r="AF210" s="25">
        <v>3969.2192599999998</v>
      </c>
      <c r="AG210" s="25">
        <v>0.47</v>
      </c>
      <c r="AH210" s="12">
        <f t="shared" si="84"/>
        <v>5.7881024430622041</v>
      </c>
      <c r="AI210" s="12">
        <f t="shared" si="109"/>
        <v>2.131618989800188E-2</v>
      </c>
      <c r="AJ210" s="12">
        <f t="shared" si="110"/>
        <v>1.1006278636666971</v>
      </c>
      <c r="AK210" s="12">
        <f t="shared" si="111"/>
        <v>10.062786366669707</v>
      </c>
    </row>
    <row r="211" spans="1:37" x14ac:dyDescent="0.3">
      <c r="A211">
        <f t="shared" si="90"/>
        <v>209</v>
      </c>
      <c r="B211" s="7">
        <v>44725</v>
      </c>
      <c r="C211" s="40">
        <v>11.7316</v>
      </c>
      <c r="D211" s="25">
        <v>4009.0235969999999</v>
      </c>
      <c r="E211" s="25">
        <v>0</v>
      </c>
      <c r="F211" s="26">
        <f t="shared" si="85"/>
        <v>231.19629657932816</v>
      </c>
      <c r="G211" s="26">
        <f t="shared" si="86"/>
        <v>4009.0235969999999</v>
      </c>
      <c r="H211" s="10">
        <f t="shared" si="91"/>
        <v>9.1293957724447594E-2</v>
      </c>
      <c r="I211" s="9">
        <f t="shared" si="92"/>
        <v>1.105461145183934</v>
      </c>
      <c r="J211" s="10">
        <f t="shared" si="93"/>
        <v>10.546114518393402</v>
      </c>
      <c r="K211" s="31">
        <f t="shared" si="94"/>
        <v>4240.2198935793276</v>
      </c>
      <c r="L211" s="33">
        <f t="shared" si="95"/>
        <v>8.8893073570628367E-2</v>
      </c>
      <c r="M211" s="32">
        <f t="shared" si="96"/>
        <v>1.1040140302396211</v>
      </c>
      <c r="N211" s="33">
        <f t="shared" si="97"/>
        <v>10.401403023962107</v>
      </c>
      <c r="O211" s="40">
        <f t="shared" si="98"/>
        <v>2.3199999999999998</v>
      </c>
      <c r="P211" s="25">
        <v>4071.0955680000002</v>
      </c>
      <c r="Q211" s="25">
        <v>0</v>
      </c>
      <c r="R211" s="26">
        <f t="shared" si="87"/>
        <v>219.32054099999999</v>
      </c>
      <c r="S211" s="26">
        <f t="shared" si="88"/>
        <v>4071.0955680000002</v>
      </c>
      <c r="T211" s="10">
        <f t="shared" si="99"/>
        <v>3.0388130314151773E-2</v>
      </c>
      <c r="U211" s="9">
        <f t="shared" si="100"/>
        <v>1.1219011511259462</v>
      </c>
      <c r="V211" s="10">
        <f t="shared" si="101"/>
        <v>12.190115112594624</v>
      </c>
      <c r="W211" s="31">
        <f t="shared" si="102"/>
        <v>4290.4161089999998</v>
      </c>
      <c r="X211" s="33">
        <f t="shared" si="103"/>
        <v>2.8834280351497377E-2</v>
      </c>
      <c r="Y211" s="32">
        <f t="shared" si="104"/>
        <v>1.1170834765136832</v>
      </c>
      <c r="Z211" s="33">
        <f t="shared" si="105"/>
        <v>11.708347651368323</v>
      </c>
      <c r="AA211" s="8">
        <v>12.65</v>
      </c>
      <c r="AB211" s="11">
        <f t="shared" si="89"/>
        <v>1.0741354478216543</v>
      </c>
      <c r="AC211" s="12">
        <f t="shared" si="106"/>
        <v>4.727922107445881E-2</v>
      </c>
      <c r="AD211" s="11">
        <f t="shared" si="107"/>
        <v>1.0741354478216543</v>
      </c>
      <c r="AE211" s="12">
        <f t="shared" si="108"/>
        <v>7.4135447821654266</v>
      </c>
      <c r="AF211" s="25">
        <v>3970.0653459999999</v>
      </c>
      <c r="AG211" s="25">
        <v>0.47</v>
      </c>
      <c r="AH211" s="12">
        <f t="shared" si="84"/>
        <v>5.7881024430622041</v>
      </c>
      <c r="AI211" s="12">
        <f t="shared" si="109"/>
        <v>2.1316181963704217E-2</v>
      </c>
      <c r="AJ211" s="12">
        <f t="shared" si="110"/>
        <v>1.1008624755048595</v>
      </c>
      <c r="AK211" s="12">
        <f t="shared" si="111"/>
        <v>10.08624755048595</v>
      </c>
    </row>
    <row r="212" spans="1:37" x14ac:dyDescent="0.3">
      <c r="A212">
        <f t="shared" si="90"/>
        <v>210</v>
      </c>
      <c r="B212" s="7">
        <v>44726</v>
      </c>
      <c r="C212" s="40">
        <v>12.548299999999999</v>
      </c>
      <c r="D212" s="25">
        <v>4006.6617299999998</v>
      </c>
      <c r="E212" s="25">
        <v>0</v>
      </c>
      <c r="F212" s="26">
        <f t="shared" si="85"/>
        <v>231.30560438750388</v>
      </c>
      <c r="G212" s="26">
        <f t="shared" si="86"/>
        <v>4006.6617299999998</v>
      </c>
      <c r="H212" s="10">
        <f t="shared" si="91"/>
        <v>-5.8913771467139497E-2</v>
      </c>
      <c r="I212" s="9">
        <f t="shared" si="92"/>
        <v>1.1048098763312024</v>
      </c>
      <c r="J212" s="10">
        <f t="shared" si="93"/>
        <v>10.480987633120243</v>
      </c>
      <c r="K212" s="31">
        <f t="shared" si="94"/>
        <v>4237.9673343875038</v>
      </c>
      <c r="L212" s="33">
        <f t="shared" si="95"/>
        <v>-5.3123640951613371E-2</v>
      </c>
      <c r="M212" s="32">
        <f t="shared" si="96"/>
        <v>1.1034275377901412</v>
      </c>
      <c r="N212" s="33">
        <f t="shared" si="97"/>
        <v>10.342753779014124</v>
      </c>
      <c r="O212" s="40">
        <f t="shared" si="98"/>
        <v>2.3199999999999998</v>
      </c>
      <c r="P212" s="25">
        <v>4072.3326659999998</v>
      </c>
      <c r="Q212" s="25">
        <v>0</v>
      </c>
      <c r="R212" s="26">
        <f t="shared" si="87"/>
        <v>219.32054099999999</v>
      </c>
      <c r="S212" s="26">
        <f t="shared" si="88"/>
        <v>4072.3326659999998</v>
      </c>
      <c r="T212" s="10">
        <f t="shared" si="99"/>
        <v>3.0387348548721604E-2</v>
      </c>
      <c r="U212" s="9">
        <f t="shared" si="100"/>
        <v>1.1222420671391109</v>
      </c>
      <c r="V212" s="10">
        <f t="shared" si="101"/>
        <v>12.224206713911091</v>
      </c>
      <c r="W212" s="31">
        <f t="shared" si="102"/>
        <v>4291.6532069999994</v>
      </c>
      <c r="X212" s="33">
        <f t="shared" si="103"/>
        <v>2.8833986461229699E-2</v>
      </c>
      <c r="Y212" s="32">
        <f t="shared" si="104"/>
        <v>1.1174055762120618</v>
      </c>
      <c r="Z212" s="33">
        <f t="shared" si="105"/>
        <v>11.740557621206182</v>
      </c>
      <c r="AA212" s="8">
        <v>12.65</v>
      </c>
      <c r="AB212" s="11">
        <f t="shared" si="89"/>
        <v>1.074643290694669</v>
      </c>
      <c r="AC212" s="12">
        <f t="shared" si="106"/>
        <v>4.727922107445881E-2</v>
      </c>
      <c r="AD212" s="11">
        <f t="shared" si="107"/>
        <v>1.074643290694669</v>
      </c>
      <c r="AE212" s="12">
        <f t="shared" si="108"/>
        <v>7.4643290694669018</v>
      </c>
      <c r="AF212" s="25">
        <v>3970.9116130000002</v>
      </c>
      <c r="AG212" s="25">
        <v>0.47</v>
      </c>
      <c r="AH212" s="12">
        <f t="shared" si="84"/>
        <v>5.7881024430622041</v>
      </c>
      <c r="AI212" s="12">
        <f t="shared" si="109"/>
        <v>2.1316198254850427E-2</v>
      </c>
      <c r="AJ212" s="12">
        <f t="shared" si="110"/>
        <v>1.1010971375326513</v>
      </c>
      <c r="AK212" s="12">
        <f t="shared" si="111"/>
        <v>10.109713753265126</v>
      </c>
    </row>
    <row r="213" spans="1:37" x14ac:dyDescent="0.3">
      <c r="A213">
        <f t="shared" si="90"/>
        <v>211</v>
      </c>
      <c r="B213" s="7">
        <v>44727</v>
      </c>
      <c r="C213" s="40">
        <v>12.0662</v>
      </c>
      <c r="D213" s="25">
        <v>4012.26602</v>
      </c>
      <c r="E213" s="25">
        <v>0</v>
      </c>
      <c r="F213" s="26">
        <f t="shared" si="85"/>
        <v>231.41496387555986</v>
      </c>
      <c r="G213" s="26">
        <f t="shared" si="86"/>
        <v>4012.26602</v>
      </c>
      <c r="H213" s="10">
        <f t="shared" si="91"/>
        <v>0.13987429879687152</v>
      </c>
      <c r="I213" s="9">
        <f t="shared" si="92"/>
        <v>1.1063552213987593</v>
      </c>
      <c r="J213" s="10">
        <f t="shared" si="93"/>
        <v>10.635522139875931</v>
      </c>
      <c r="K213" s="31">
        <f t="shared" si="94"/>
        <v>4243.6809838755598</v>
      </c>
      <c r="L213" s="33">
        <f t="shared" si="95"/>
        <v>0.13482051741395829</v>
      </c>
      <c r="M213" s="32">
        <f t="shared" si="96"/>
        <v>1.104915184505878</v>
      </c>
      <c r="N213" s="33">
        <f t="shared" si="97"/>
        <v>10.491518450587801</v>
      </c>
      <c r="O213" s="40">
        <f t="shared" si="98"/>
        <v>2.3199999999999998</v>
      </c>
      <c r="P213" s="25">
        <v>4073.5740770000002</v>
      </c>
      <c r="Q213" s="25">
        <v>0</v>
      </c>
      <c r="R213" s="26">
        <f t="shared" si="87"/>
        <v>219.32054099999999</v>
      </c>
      <c r="S213" s="26">
        <f t="shared" si="88"/>
        <v>4073.5740770000002</v>
      </c>
      <c r="T213" s="10">
        <f t="shared" si="99"/>
        <v>3.0484027259491953E-2</v>
      </c>
      <c r="U213" s="9">
        <f t="shared" si="100"/>
        <v>1.122584171716775</v>
      </c>
      <c r="V213" s="10">
        <f t="shared" si="101"/>
        <v>12.258417171677504</v>
      </c>
      <c r="W213" s="31">
        <f t="shared" si="102"/>
        <v>4292.8946180000003</v>
      </c>
      <c r="X213" s="33">
        <f t="shared" si="103"/>
        <v>2.8926172272636386E-2</v>
      </c>
      <c r="Y213" s="32">
        <f t="shared" si="104"/>
        <v>1.117728798874021</v>
      </c>
      <c r="Z213" s="33">
        <f t="shared" si="105"/>
        <v>11.772879887402098</v>
      </c>
      <c r="AA213" s="8">
        <v>12.65</v>
      </c>
      <c r="AB213" s="11">
        <f t="shared" si="89"/>
        <v>1.0751513736718383</v>
      </c>
      <c r="AC213" s="12">
        <f t="shared" si="106"/>
        <v>4.727922107445881E-2</v>
      </c>
      <c r="AD213" s="11">
        <f t="shared" si="107"/>
        <v>1.0751513736718383</v>
      </c>
      <c r="AE213" s="12">
        <f t="shared" si="108"/>
        <v>7.5151373671838329</v>
      </c>
      <c r="AF213" s="25">
        <v>3971.7580600000001</v>
      </c>
      <c r="AG213" s="25">
        <v>0.47</v>
      </c>
      <c r="AH213" s="12">
        <f t="shared" si="84"/>
        <v>5.7881024430622041</v>
      </c>
      <c r="AI213" s="12">
        <f t="shared" si="109"/>
        <v>2.13161883842794E-2</v>
      </c>
      <c r="AJ213" s="12">
        <f t="shared" si="110"/>
        <v>1.1013318494727817</v>
      </c>
      <c r="AK213" s="12">
        <f t="shared" si="111"/>
        <v>10.133184947278174</v>
      </c>
    </row>
    <row r="214" spans="1:37" x14ac:dyDescent="0.3">
      <c r="A214">
        <f t="shared" si="90"/>
        <v>212</v>
      </c>
      <c r="B214" s="7">
        <v>44729</v>
      </c>
      <c r="C214" s="40">
        <v>12.4049</v>
      </c>
      <c r="D214" s="25">
        <v>4013.330148</v>
      </c>
      <c r="E214" s="25">
        <v>0</v>
      </c>
      <c r="F214" s="26">
        <f t="shared" si="85"/>
        <v>231.52437506792998</v>
      </c>
      <c r="G214" s="26">
        <f t="shared" si="86"/>
        <v>4013.330148</v>
      </c>
      <c r="H214" s="10">
        <f t="shared" si="91"/>
        <v>2.6521870551343696E-2</v>
      </c>
      <c r="I214" s="9">
        <f t="shared" si="92"/>
        <v>1.1066486474984167</v>
      </c>
      <c r="J214" s="10">
        <f t="shared" si="93"/>
        <v>10.664864749841673</v>
      </c>
      <c r="K214" s="31">
        <f t="shared" si="94"/>
        <v>4244.8545230679301</v>
      </c>
      <c r="L214" s="33">
        <f t="shared" si="95"/>
        <v>2.765380330966849E-2</v>
      </c>
      <c r="M214" s="32">
        <f t="shared" si="96"/>
        <v>1.1052207355777399</v>
      </c>
      <c r="N214" s="33">
        <f t="shared" si="97"/>
        <v>10.522073557773993</v>
      </c>
      <c r="O214" s="40">
        <f t="shared" si="98"/>
        <v>2.3199999999999998</v>
      </c>
      <c r="P214" s="25">
        <v>4075.1812650000002</v>
      </c>
      <c r="Q214" s="25">
        <v>0</v>
      </c>
      <c r="R214" s="26">
        <f t="shared" si="87"/>
        <v>219.32054099999999</v>
      </c>
      <c r="S214" s="26">
        <f t="shared" si="88"/>
        <v>4075.1812650000002</v>
      </c>
      <c r="T214" s="10">
        <f t="shared" si="99"/>
        <v>3.9454002053740389E-2</v>
      </c>
      <c r="U214" s="9">
        <f t="shared" si="100"/>
        <v>1.1230270760989391</v>
      </c>
      <c r="V214" s="10">
        <f t="shared" si="101"/>
        <v>12.302707609893915</v>
      </c>
      <c r="W214" s="31">
        <f t="shared" si="102"/>
        <v>4294.5018060000002</v>
      </c>
      <c r="X214" s="33">
        <f t="shared" si="103"/>
        <v>3.7438328750516447E-2</v>
      </c>
      <c r="Y214" s="32">
        <f t="shared" si="104"/>
        <v>1.1181472578562826</v>
      </c>
      <c r="Z214" s="33">
        <f t="shared" si="105"/>
        <v>11.814725785628255</v>
      </c>
      <c r="AA214" s="8">
        <v>12.65</v>
      </c>
      <c r="AB214" s="11">
        <f t="shared" si="89"/>
        <v>1.0756596968666816</v>
      </c>
      <c r="AC214" s="12">
        <f t="shared" si="106"/>
        <v>4.727922107445881E-2</v>
      </c>
      <c r="AD214" s="11">
        <f t="shared" si="107"/>
        <v>1.0756596968666816</v>
      </c>
      <c r="AE214" s="12">
        <f t="shared" si="108"/>
        <v>7.5659696866681614</v>
      </c>
      <c r="AF214" s="25">
        <v>3972.9648259999999</v>
      </c>
      <c r="AG214" s="25">
        <v>0.64</v>
      </c>
      <c r="AH214" s="12">
        <f t="shared" si="84"/>
        <v>7.9561870720073591</v>
      </c>
      <c r="AI214" s="12">
        <f t="shared" si="109"/>
        <v>3.038367347079074E-2</v>
      </c>
      <c r="AJ214" s="12">
        <f t="shared" si="110"/>
        <v>1.1016664745457554</v>
      </c>
      <c r="AK214" s="12">
        <f t="shared" si="111"/>
        <v>10.166647454575539</v>
      </c>
    </row>
    <row r="215" spans="1:37" x14ac:dyDescent="0.3">
      <c r="A215">
        <f t="shared" si="90"/>
        <v>213</v>
      </c>
      <c r="B215" s="7">
        <v>44732</v>
      </c>
      <c r="C215" s="40">
        <v>12.001899999999999</v>
      </c>
      <c r="D215" s="25">
        <v>4018.7025560000002</v>
      </c>
      <c r="E215" s="25">
        <v>0</v>
      </c>
      <c r="F215" s="26">
        <f t="shared" si="85"/>
        <v>231.6338379890596</v>
      </c>
      <c r="G215" s="26">
        <f t="shared" si="86"/>
        <v>4018.7025560000002</v>
      </c>
      <c r="H215" s="10">
        <f t="shared" si="91"/>
        <v>0.13386409295725876</v>
      </c>
      <c r="I215" s="9">
        <f t="shared" si="92"/>
        <v>1.1081300526726143</v>
      </c>
      <c r="J215" s="10">
        <f t="shared" si="93"/>
        <v>10.813005267261433</v>
      </c>
      <c r="K215" s="31">
        <f t="shared" si="94"/>
        <v>4250.3363939890596</v>
      </c>
      <c r="L215" s="33">
        <f t="shared" si="95"/>
        <v>0.12914154987737625</v>
      </c>
      <c r="M215" s="32">
        <f t="shared" si="96"/>
        <v>1.1066480347652312</v>
      </c>
      <c r="N215" s="33">
        <f t="shared" si="97"/>
        <v>10.664803476523122</v>
      </c>
      <c r="O215" s="40">
        <f t="shared" si="98"/>
        <v>2.3199999999999998</v>
      </c>
      <c r="P215" s="25">
        <v>4076.7890539999999</v>
      </c>
      <c r="Q215" s="25">
        <v>0</v>
      </c>
      <c r="R215" s="26">
        <f t="shared" si="87"/>
        <v>219.32054099999999</v>
      </c>
      <c r="S215" s="26">
        <f t="shared" si="88"/>
        <v>4076.7890539999999</v>
      </c>
      <c r="T215" s="10">
        <f t="shared" si="99"/>
        <v>3.9453189820259915E-2</v>
      </c>
      <c r="U215" s="9">
        <f t="shared" si="100"/>
        <v>1.1234701461030054</v>
      </c>
      <c r="V215" s="10">
        <f t="shared" si="101"/>
        <v>12.347014610300544</v>
      </c>
      <c r="W215" s="31">
        <f t="shared" si="102"/>
        <v>4296.1095949999999</v>
      </c>
      <c r="X215" s="33">
        <f t="shared" si="103"/>
        <v>3.7438312349835634E-2</v>
      </c>
      <c r="Y215" s="32">
        <f t="shared" si="104"/>
        <v>1.1185658733192099</v>
      </c>
      <c r="Z215" s="33">
        <f t="shared" si="105"/>
        <v>11.856587331920988</v>
      </c>
      <c r="AA215" s="8">
        <v>13.15</v>
      </c>
      <c r="AB215" s="11">
        <f t="shared" si="89"/>
        <v>1.076168260392772</v>
      </c>
      <c r="AC215" s="12">
        <f t="shared" si="106"/>
        <v>4.727922107445881E-2</v>
      </c>
      <c r="AD215" s="11">
        <f t="shared" si="107"/>
        <v>1.076168260392772</v>
      </c>
      <c r="AE215" s="12">
        <f t="shared" si="108"/>
        <v>7.6168260392772025</v>
      </c>
      <c r="AF215" s="25">
        <v>3974.1719600000001</v>
      </c>
      <c r="AG215" s="25">
        <v>0.64</v>
      </c>
      <c r="AH215" s="12">
        <f t="shared" si="84"/>
        <v>7.9561870720073591</v>
      </c>
      <c r="AI215" s="12">
        <f t="shared" si="109"/>
        <v>3.038370720276351E-2</v>
      </c>
      <c r="AJ215" s="12">
        <f t="shared" si="110"/>
        <v>1.1020012016617324</v>
      </c>
      <c r="AK215" s="12">
        <f t="shared" si="111"/>
        <v>10.200120166173242</v>
      </c>
    </row>
    <row r="216" spans="1:37" x14ac:dyDescent="0.3">
      <c r="A216">
        <f t="shared" si="90"/>
        <v>214</v>
      </c>
      <c r="B216" s="7">
        <v>44733</v>
      </c>
      <c r="C216" s="40">
        <v>12.5129</v>
      </c>
      <c r="D216" s="25">
        <v>4018.8979380000001</v>
      </c>
      <c r="E216" s="25">
        <v>0</v>
      </c>
      <c r="F216" s="26">
        <f t="shared" si="85"/>
        <v>231.74335266340569</v>
      </c>
      <c r="G216" s="26">
        <f t="shared" si="86"/>
        <v>4018.8979380000001</v>
      </c>
      <c r="H216" s="10">
        <f t="shared" si="91"/>
        <v>4.8618178946302493E-3</v>
      </c>
      <c r="I216" s="9">
        <f t="shared" si="92"/>
        <v>1.108183927937811</v>
      </c>
      <c r="J216" s="10">
        <f t="shared" si="93"/>
        <v>10.818392793781095</v>
      </c>
      <c r="K216" s="31">
        <f t="shared" si="94"/>
        <v>4250.6412906634059</v>
      </c>
      <c r="L216" s="33">
        <f t="shared" si="95"/>
        <v>7.1734716051485847E-3</v>
      </c>
      <c r="M216" s="32">
        <f t="shared" si="96"/>
        <v>1.1067274198477741</v>
      </c>
      <c r="N216" s="33">
        <f t="shared" si="97"/>
        <v>10.672741984777412</v>
      </c>
      <c r="O216" s="40">
        <f t="shared" si="98"/>
        <v>2.3199999999999998</v>
      </c>
      <c r="P216" s="25">
        <v>4078.4014179999999</v>
      </c>
      <c r="Q216" s="25">
        <v>0</v>
      </c>
      <c r="R216" s="26">
        <f t="shared" si="87"/>
        <v>219.32054099999999</v>
      </c>
      <c r="S216" s="26">
        <f t="shared" si="88"/>
        <v>4078.4014179999999</v>
      </c>
      <c r="T216" s="10">
        <f t="shared" si="99"/>
        <v>3.9549851087294918E-2</v>
      </c>
      <c r="U216" s="9">
        <f t="shared" si="100"/>
        <v>1.1239144768727993</v>
      </c>
      <c r="V216" s="10">
        <f t="shared" si="101"/>
        <v>12.391447687279932</v>
      </c>
      <c r="W216" s="31">
        <f t="shared" si="102"/>
        <v>4297.7219589999995</v>
      </c>
      <c r="X216" s="33">
        <f t="shared" si="103"/>
        <v>3.7530793019713293E-2</v>
      </c>
      <c r="Y216" s="32">
        <f t="shared" si="104"/>
        <v>1.1189856799619144</v>
      </c>
      <c r="Z216" s="33">
        <f t="shared" si="105"/>
        <v>11.898567996191446</v>
      </c>
      <c r="AA216" s="8">
        <v>13.15</v>
      </c>
      <c r="AB216" s="11">
        <f t="shared" si="89"/>
        <v>1.0766959862971281</v>
      </c>
      <c r="AC216" s="12">
        <f t="shared" si="106"/>
        <v>4.9037490119197003E-2</v>
      </c>
      <c r="AD216" s="11">
        <f t="shared" si="107"/>
        <v>1.0766959862971281</v>
      </c>
      <c r="AE216" s="12">
        <f t="shared" si="108"/>
        <v>7.6695986297128149</v>
      </c>
      <c r="AF216" s="25">
        <v>3975.3794600000001</v>
      </c>
      <c r="AG216" s="25">
        <v>0.64</v>
      </c>
      <c r="AH216" s="12">
        <f t="shared" si="84"/>
        <v>7.9561870720073591</v>
      </c>
      <c r="AI216" s="12">
        <f t="shared" si="109"/>
        <v>3.0383687775814572E-2</v>
      </c>
      <c r="AJ216" s="12">
        <f t="shared" si="110"/>
        <v>1.1023360302661311</v>
      </c>
      <c r="AK216" s="12">
        <f t="shared" si="111"/>
        <v>10.233603026613114</v>
      </c>
    </row>
    <row r="217" spans="1:37" x14ac:dyDescent="0.3">
      <c r="A217">
        <f t="shared" si="90"/>
        <v>215</v>
      </c>
      <c r="B217" s="7">
        <v>44734</v>
      </c>
      <c r="C217" s="40">
        <v>12.8706</v>
      </c>
      <c r="D217" s="25">
        <v>4020.0752859999998</v>
      </c>
      <c r="E217" s="25">
        <v>0</v>
      </c>
      <c r="F217" s="26">
        <f t="shared" si="85"/>
        <v>231.85699378706991</v>
      </c>
      <c r="G217" s="26">
        <f t="shared" si="86"/>
        <v>4020.0752859999998</v>
      </c>
      <c r="H217" s="10">
        <f t="shared" si="91"/>
        <v>2.9295294833620034E-2</v>
      </c>
      <c r="I217" s="9">
        <f t="shared" si="92"/>
        <v>1.1085085736867992</v>
      </c>
      <c r="J217" s="10">
        <f t="shared" si="93"/>
        <v>10.850857368679922</v>
      </c>
      <c r="K217" s="31">
        <f t="shared" si="94"/>
        <v>4251.93227978707</v>
      </c>
      <c r="L217" s="33">
        <f t="shared" si="95"/>
        <v>3.0371631840586666E-2</v>
      </c>
      <c r="M217" s="32">
        <f t="shared" si="96"/>
        <v>1.1070635510252091</v>
      </c>
      <c r="N217" s="33">
        <f t="shared" si="97"/>
        <v>10.706355102520915</v>
      </c>
      <c r="O217" s="40">
        <f t="shared" si="98"/>
        <v>2.3199999999999998</v>
      </c>
      <c r="P217" s="25">
        <v>4080.0104099999999</v>
      </c>
      <c r="Q217" s="25">
        <v>0</v>
      </c>
      <c r="R217" s="26">
        <f t="shared" si="87"/>
        <v>219.32054099999999</v>
      </c>
      <c r="S217" s="26">
        <f t="shared" si="88"/>
        <v>4080.0104099999999</v>
      </c>
      <c r="T217" s="10">
        <f t="shared" si="99"/>
        <v>3.9451535910584035E-2</v>
      </c>
      <c r="U217" s="9">
        <f t="shared" si="100"/>
        <v>1.1243578783962471</v>
      </c>
      <c r="V217" s="10">
        <f t="shared" si="101"/>
        <v>12.435787839624712</v>
      </c>
      <c r="W217" s="31">
        <f t="shared" si="102"/>
        <v>4299.3309509999999</v>
      </c>
      <c r="X217" s="33">
        <f t="shared" si="103"/>
        <v>3.7438252528909644E-2</v>
      </c>
      <c r="Y217" s="32">
        <f t="shared" si="104"/>
        <v>1.119404608646541</v>
      </c>
      <c r="Z217" s="33">
        <f t="shared" si="105"/>
        <v>11.940460864654101</v>
      </c>
      <c r="AA217" s="8">
        <v>13.15</v>
      </c>
      <c r="AB217" s="11">
        <f t="shared" si="89"/>
        <v>1.0772239709850224</v>
      </c>
      <c r="AC217" s="12">
        <f t="shared" si="106"/>
        <v>4.9037490119197003E-2</v>
      </c>
      <c r="AD217" s="11">
        <f t="shared" si="107"/>
        <v>1.0772239709850224</v>
      </c>
      <c r="AE217" s="12">
        <f t="shared" si="108"/>
        <v>7.7223970985022428</v>
      </c>
      <c r="AF217" s="25">
        <v>3976.5873270000002</v>
      </c>
      <c r="AG217" s="25">
        <v>0.64</v>
      </c>
      <c r="AH217" s="12">
        <f t="shared" si="84"/>
        <v>7.9561870720073591</v>
      </c>
      <c r="AI217" s="12">
        <f t="shared" si="109"/>
        <v>3.0383690718172041E-2</v>
      </c>
      <c r="AJ217" s="12">
        <f t="shared" si="110"/>
        <v>1.1026709606362421</v>
      </c>
      <c r="AK217" s="12">
        <f t="shared" si="111"/>
        <v>10.267096063624216</v>
      </c>
    </row>
    <row r="218" spans="1:37" x14ac:dyDescent="0.3">
      <c r="A218">
        <f t="shared" si="90"/>
        <v>216</v>
      </c>
      <c r="B218" s="7">
        <v>44735</v>
      </c>
      <c r="C218" s="40">
        <v>12.773999999999999</v>
      </c>
      <c r="D218" s="25">
        <v>4023.735122</v>
      </c>
      <c r="E218" s="25">
        <v>0</v>
      </c>
      <c r="F218" s="26">
        <f t="shared" si="85"/>
        <v>231.9706906374889</v>
      </c>
      <c r="G218" s="26">
        <f t="shared" si="86"/>
        <v>4023.735122</v>
      </c>
      <c r="H218" s="10">
        <f t="shared" si="91"/>
        <v>9.1038991551872783E-2</v>
      </c>
      <c r="I218" s="9">
        <f t="shared" si="92"/>
        <v>1.1095177487135497</v>
      </c>
      <c r="J218" s="10">
        <f t="shared" si="93"/>
        <v>10.951774871354969</v>
      </c>
      <c r="K218" s="31">
        <f t="shared" si="94"/>
        <v>4255.7058126374886</v>
      </c>
      <c r="L218" s="33">
        <f t="shared" si="95"/>
        <v>8.874865830665879E-2</v>
      </c>
      <c r="M218" s="32">
        <f t="shared" si="96"/>
        <v>1.108046055073346</v>
      </c>
      <c r="N218" s="33">
        <f t="shared" si="97"/>
        <v>10.804605507334596</v>
      </c>
      <c r="O218" s="40">
        <f t="shared" si="98"/>
        <v>2.3199999999999998</v>
      </c>
      <c r="P218" s="25">
        <v>4081.620003</v>
      </c>
      <c r="Q218" s="25">
        <v>0</v>
      </c>
      <c r="R218" s="26">
        <f t="shared" si="87"/>
        <v>219.32054099999999</v>
      </c>
      <c r="S218" s="26">
        <f t="shared" si="88"/>
        <v>4081.620003</v>
      </c>
      <c r="T218" s="10">
        <f t="shared" si="99"/>
        <v>3.9450708166222093E-2</v>
      </c>
      <c r="U218" s="9">
        <f t="shared" si="100"/>
        <v>1.1248014455415971</v>
      </c>
      <c r="V218" s="10">
        <f t="shared" si="101"/>
        <v>12.480144554159711</v>
      </c>
      <c r="W218" s="31">
        <f t="shared" si="102"/>
        <v>4300.940544</v>
      </c>
      <c r="X218" s="33">
        <f t="shared" si="103"/>
        <v>3.7438220466046168E-2</v>
      </c>
      <c r="Y218" s="32">
        <f t="shared" si="104"/>
        <v>1.1198236938118331</v>
      </c>
      <c r="Z218" s="33">
        <f t="shared" si="105"/>
        <v>11.982369381183311</v>
      </c>
      <c r="AA218" s="8">
        <v>13.15</v>
      </c>
      <c r="AB218" s="11">
        <f t="shared" si="89"/>
        <v>1.0777522145833558</v>
      </c>
      <c r="AC218" s="12">
        <f t="shared" si="106"/>
        <v>4.9037490119197003E-2</v>
      </c>
      <c r="AD218" s="11">
        <f t="shared" si="107"/>
        <v>1.0777522145833558</v>
      </c>
      <c r="AE218" s="12">
        <f t="shared" si="108"/>
        <v>7.7752214583355794</v>
      </c>
      <c r="AF218" s="25">
        <v>3977.7955619999998</v>
      </c>
      <c r="AG218" s="25">
        <v>0.64</v>
      </c>
      <c r="AH218" s="12">
        <f t="shared" si="84"/>
        <v>7.9561870720073591</v>
      </c>
      <c r="AI218" s="12">
        <f t="shared" si="109"/>
        <v>3.0383716001813887E-2</v>
      </c>
      <c r="AJ218" s="12">
        <f t="shared" si="110"/>
        <v>1.1030059930493563</v>
      </c>
      <c r="AK218" s="12">
        <f t="shared" si="111"/>
        <v>10.300599304935631</v>
      </c>
    </row>
    <row r="219" spans="1:37" x14ac:dyDescent="0.3">
      <c r="A219">
        <f t="shared" si="90"/>
        <v>217</v>
      </c>
      <c r="B219" s="7">
        <v>44736</v>
      </c>
      <c r="C219" s="40">
        <v>11.3825</v>
      </c>
      <c r="D219" s="25">
        <v>4034.0298109999999</v>
      </c>
      <c r="E219" s="25">
        <v>0</v>
      </c>
      <c r="F219" s="26">
        <f t="shared" si="85"/>
        <v>232.0844432419897</v>
      </c>
      <c r="G219" s="26">
        <f t="shared" si="86"/>
        <v>4034.0298109999999</v>
      </c>
      <c r="H219" s="10">
        <f t="shared" si="91"/>
        <v>0.25584907276110513</v>
      </c>
      <c r="I219" s="9">
        <f t="shared" si="92"/>
        <v>1.1123564395857533</v>
      </c>
      <c r="J219" s="10">
        <f t="shared" si="93"/>
        <v>11.235643958575325</v>
      </c>
      <c r="K219" s="31">
        <f t="shared" si="94"/>
        <v>4266.1142542419893</v>
      </c>
      <c r="L219" s="33">
        <f t="shared" si="95"/>
        <v>0.24457615405633071</v>
      </c>
      <c r="M219" s="32">
        <f t="shared" si="96"/>
        <v>1.1107560715000173</v>
      </c>
      <c r="N219" s="33">
        <f t="shared" si="97"/>
        <v>11.075607150001732</v>
      </c>
      <c r="O219" s="40">
        <f t="shared" si="98"/>
        <v>2.3199999999999998</v>
      </c>
      <c r="P219" s="25">
        <v>4083.2341769999998</v>
      </c>
      <c r="Q219" s="25">
        <v>0</v>
      </c>
      <c r="R219" s="26">
        <f t="shared" si="87"/>
        <v>219.32054099999999</v>
      </c>
      <c r="S219" s="26">
        <f t="shared" si="88"/>
        <v>4083.2341769999998</v>
      </c>
      <c r="T219" s="10">
        <f t="shared" si="99"/>
        <v>3.954738556781745E-2</v>
      </c>
      <c r="U219" s="9">
        <f t="shared" si="100"/>
        <v>1.1252462751061378</v>
      </c>
      <c r="V219" s="10">
        <f t="shared" si="101"/>
        <v>12.524627510613783</v>
      </c>
      <c r="W219" s="31">
        <f t="shared" si="102"/>
        <v>4302.5547179999994</v>
      </c>
      <c r="X219" s="33">
        <f t="shared" si="103"/>
        <v>3.7530721094269914E-2</v>
      </c>
      <c r="Y219" s="32">
        <f t="shared" si="104"/>
        <v>1.1202439717191053</v>
      </c>
      <c r="Z219" s="33">
        <f t="shared" si="105"/>
        <v>12.024397171910529</v>
      </c>
      <c r="AA219" s="8">
        <v>13.15</v>
      </c>
      <c r="AB219" s="11">
        <f t="shared" si="89"/>
        <v>1.0782807172190916</v>
      </c>
      <c r="AC219" s="12">
        <f t="shared" si="106"/>
        <v>4.9037490119197003E-2</v>
      </c>
      <c r="AD219" s="11">
        <f t="shared" si="107"/>
        <v>1.0782807172190916</v>
      </c>
      <c r="AE219" s="12">
        <f t="shared" si="108"/>
        <v>7.8280717219091578</v>
      </c>
      <c r="AF219" s="25">
        <v>3979.0041630000001</v>
      </c>
      <c r="AG219" s="25">
        <v>0.64</v>
      </c>
      <c r="AH219" s="12">
        <f t="shared" si="84"/>
        <v>7.9561870720073591</v>
      </c>
      <c r="AI219" s="12">
        <f t="shared" si="109"/>
        <v>3.0383688180113388E-2</v>
      </c>
      <c r="AJ219" s="12">
        <f t="shared" si="110"/>
        <v>1.1033411269508924</v>
      </c>
      <c r="AK219" s="12">
        <f t="shared" si="111"/>
        <v>10.334112695089237</v>
      </c>
    </row>
    <row r="220" spans="1:37" x14ac:dyDescent="0.3">
      <c r="A220">
        <f t="shared" si="90"/>
        <v>218</v>
      </c>
      <c r="B220" s="7">
        <v>44739</v>
      </c>
      <c r="C220" s="40">
        <v>14.465400000000001</v>
      </c>
      <c r="D220" s="25">
        <v>4022.9013530000002</v>
      </c>
      <c r="E220" s="25">
        <v>0</v>
      </c>
      <c r="F220" s="26">
        <f t="shared" si="85"/>
        <v>232.1982516279127</v>
      </c>
      <c r="G220" s="26">
        <f t="shared" si="86"/>
        <v>4022.9013530000002</v>
      </c>
      <c r="H220" s="10">
        <f t="shared" si="91"/>
        <v>-0.27586454541448369</v>
      </c>
      <c r="I220" s="9">
        <f t="shared" si="92"/>
        <v>1.1092878425503012</v>
      </c>
      <c r="J220" s="10">
        <f t="shared" si="93"/>
        <v>10.928784255030122</v>
      </c>
      <c r="K220" s="31">
        <f t="shared" si="94"/>
        <v>4255.0996046279133</v>
      </c>
      <c r="L220" s="33">
        <f t="shared" si="95"/>
        <v>-0.2581892785249118</v>
      </c>
      <c r="M220" s="32">
        <f t="shared" si="96"/>
        <v>1.1078882184128398</v>
      </c>
      <c r="N220" s="33">
        <f t="shared" si="97"/>
        <v>10.78882184128398</v>
      </c>
      <c r="O220" s="40">
        <f t="shared" si="98"/>
        <v>2.3199999999999998</v>
      </c>
      <c r="P220" s="25">
        <v>4086.0622709999998</v>
      </c>
      <c r="Q220" s="25">
        <v>0</v>
      </c>
      <c r="R220" s="26">
        <f t="shared" si="87"/>
        <v>219.32054099999999</v>
      </c>
      <c r="S220" s="26">
        <f t="shared" si="88"/>
        <v>4086.0622709999998</v>
      </c>
      <c r="T220" s="10">
        <f t="shared" si="99"/>
        <v>6.9261126778630278E-2</v>
      </c>
      <c r="U220" s="9">
        <f t="shared" si="100"/>
        <v>1.1260256333553109</v>
      </c>
      <c r="V220" s="10">
        <f t="shared" si="101"/>
        <v>12.602563335531091</v>
      </c>
      <c r="W220" s="31">
        <f t="shared" si="102"/>
        <v>4305.3828119999998</v>
      </c>
      <c r="X220" s="33">
        <f t="shared" si="103"/>
        <v>6.5730576026590271E-2</v>
      </c>
      <c r="Y220" s="32">
        <f t="shared" si="104"/>
        <v>1.1209803145346193</v>
      </c>
      <c r="Z220" s="33">
        <f t="shared" si="105"/>
        <v>12.098031453461932</v>
      </c>
      <c r="AA220" s="8">
        <v>13.15</v>
      </c>
      <c r="AB220" s="11">
        <f t="shared" si="89"/>
        <v>1.0788094790192551</v>
      </c>
      <c r="AC220" s="12">
        <f t="shared" si="106"/>
        <v>4.9037490119197003E-2</v>
      </c>
      <c r="AD220" s="11">
        <f t="shared" si="107"/>
        <v>1.0788094790192551</v>
      </c>
      <c r="AE220" s="12">
        <f t="shared" si="108"/>
        <v>7.8809479019255058</v>
      </c>
      <c r="AF220" s="25">
        <v>3981.3992480000002</v>
      </c>
      <c r="AG220" s="25">
        <v>0.73</v>
      </c>
      <c r="AH220" s="12">
        <f t="shared" si="84"/>
        <v>9.1204146012370035</v>
      </c>
      <c r="AI220" s="12">
        <f t="shared" si="109"/>
        <v>6.019307600306778E-2</v>
      </c>
      <c r="AJ220" s="12">
        <f t="shared" si="110"/>
        <v>1.104005261914011</v>
      </c>
      <c r="AK220" s="12">
        <f t="shared" si="111"/>
        <v>10.400526191401106</v>
      </c>
    </row>
    <row r="221" spans="1:37" x14ac:dyDescent="0.3">
      <c r="A221">
        <f t="shared" si="90"/>
        <v>219</v>
      </c>
      <c r="B221" s="7">
        <v>44740</v>
      </c>
      <c r="C221" s="40">
        <v>14.99</v>
      </c>
      <c r="D221" s="25">
        <v>4023.9683639999998</v>
      </c>
      <c r="E221" s="25">
        <v>0</v>
      </c>
      <c r="F221" s="26">
        <f t="shared" si="85"/>
        <v>232.31211582261167</v>
      </c>
      <c r="G221" s="26">
        <f t="shared" si="86"/>
        <v>4023.9683639999998</v>
      </c>
      <c r="H221" s="10">
        <f t="shared" si="91"/>
        <v>2.6523419452084696E-2</v>
      </c>
      <c r="I221" s="9">
        <f t="shared" si="92"/>
        <v>1.1095820636177118</v>
      </c>
      <c r="J221" s="10">
        <f t="shared" si="93"/>
        <v>10.958206361771182</v>
      </c>
      <c r="K221" s="31">
        <f t="shared" si="94"/>
        <v>4256.2804798226116</v>
      </c>
      <c r="L221" s="33">
        <f t="shared" si="95"/>
        <v>2.775199888185309E-2</v>
      </c>
      <c r="M221" s="32">
        <f t="shared" si="96"/>
        <v>1.1081956795388259</v>
      </c>
      <c r="N221" s="33">
        <f t="shared" si="97"/>
        <v>10.819567953882592</v>
      </c>
      <c r="O221" s="40">
        <f t="shared" si="98"/>
        <v>2.3199999999999998</v>
      </c>
      <c r="P221" s="25">
        <v>4087.8521310000001</v>
      </c>
      <c r="Q221" s="25">
        <v>0</v>
      </c>
      <c r="R221" s="26">
        <f t="shared" si="87"/>
        <v>219.32054099999999</v>
      </c>
      <c r="S221" s="26">
        <f t="shared" si="88"/>
        <v>4087.8521310000001</v>
      </c>
      <c r="T221" s="10">
        <f t="shared" si="99"/>
        <v>4.3804031394811815E-2</v>
      </c>
      <c r="U221" s="9">
        <f t="shared" si="100"/>
        <v>1.1265188779772595</v>
      </c>
      <c r="V221" s="10">
        <f t="shared" si="101"/>
        <v>12.651887797725948</v>
      </c>
      <c r="W221" s="31">
        <f t="shared" si="102"/>
        <v>4307.1726719999997</v>
      </c>
      <c r="X221" s="33">
        <f t="shared" si="103"/>
        <v>4.1572609873652411E-2</v>
      </c>
      <c r="Y221" s="32">
        <f t="shared" si="104"/>
        <v>1.1214463353075412</v>
      </c>
      <c r="Z221" s="33">
        <f t="shared" si="105"/>
        <v>12.144633530754124</v>
      </c>
      <c r="AA221" s="8">
        <v>13.15</v>
      </c>
      <c r="AB221" s="11">
        <f t="shared" si="89"/>
        <v>1.0793385001109341</v>
      </c>
      <c r="AC221" s="12">
        <f t="shared" si="106"/>
        <v>4.9037490119197003E-2</v>
      </c>
      <c r="AD221" s="11">
        <f t="shared" si="107"/>
        <v>1.0793385001109341</v>
      </c>
      <c r="AE221" s="12">
        <f t="shared" si="108"/>
        <v>7.9338500110934129</v>
      </c>
      <c r="AF221" s="25">
        <v>3982.7784700000002</v>
      </c>
      <c r="AG221" s="25">
        <v>0.73</v>
      </c>
      <c r="AH221" s="12">
        <f t="shared" si="84"/>
        <v>9.1204146012370035</v>
      </c>
      <c r="AI221" s="12">
        <f t="shared" si="109"/>
        <v>3.4641640139265739E-2</v>
      </c>
      <c r="AJ221" s="12">
        <f t="shared" si="110"/>
        <v>1.1043877074439619</v>
      </c>
      <c r="AK221" s="12">
        <f t="shared" si="111"/>
        <v>10.438770744396187</v>
      </c>
    </row>
    <row r="222" spans="1:37" x14ac:dyDescent="0.3">
      <c r="A222">
        <f t="shared" si="90"/>
        <v>220</v>
      </c>
      <c r="B222" s="7">
        <v>44741</v>
      </c>
      <c r="C222" s="40">
        <v>15.5626</v>
      </c>
      <c r="D222" s="25">
        <v>4024.9758700000002</v>
      </c>
      <c r="E222" s="25">
        <v>0</v>
      </c>
      <c r="F222" s="26">
        <f t="shared" si="85"/>
        <v>232.4260358534539</v>
      </c>
      <c r="G222" s="26">
        <f t="shared" si="86"/>
        <v>4024.9758700000002</v>
      </c>
      <c r="H222" s="10">
        <f t="shared" si="91"/>
        <v>2.5037622288826E-2</v>
      </c>
      <c r="I222" s="9">
        <f t="shared" si="92"/>
        <v>1.109859876583785</v>
      </c>
      <c r="J222" s="10">
        <f t="shared" si="93"/>
        <v>10.985987658378505</v>
      </c>
      <c r="K222" s="31">
        <f t="shared" si="94"/>
        <v>4257.4019058534541</v>
      </c>
      <c r="L222" s="33">
        <f t="shared" si="95"/>
        <v>2.6347559474970694E-2</v>
      </c>
      <c r="M222" s="32">
        <f t="shared" si="96"/>
        <v>1.1084876620545914</v>
      </c>
      <c r="N222" s="33">
        <f t="shared" si="97"/>
        <v>10.848766205459137</v>
      </c>
      <c r="O222" s="40">
        <f t="shared" si="98"/>
        <v>2.3199999999999998</v>
      </c>
      <c r="P222" s="25">
        <v>4089.6387570000002</v>
      </c>
      <c r="Q222" s="25">
        <v>0</v>
      </c>
      <c r="R222" s="26">
        <f t="shared" si="87"/>
        <v>219.32054099999999</v>
      </c>
      <c r="S222" s="26">
        <f t="shared" si="88"/>
        <v>4089.6387570000002</v>
      </c>
      <c r="T222" s="10">
        <f t="shared" si="99"/>
        <v>4.3705739413901767E-2</v>
      </c>
      <c r="U222" s="9">
        <f t="shared" si="100"/>
        <v>1.1270112313825167</v>
      </c>
      <c r="V222" s="10">
        <f t="shared" si="101"/>
        <v>12.701123138251669</v>
      </c>
      <c r="W222" s="31">
        <f t="shared" si="102"/>
        <v>4308.9592979999998</v>
      </c>
      <c r="X222" s="33">
        <f t="shared" si="103"/>
        <v>4.1480250179293243E-2</v>
      </c>
      <c r="Y222" s="32">
        <f t="shared" si="104"/>
        <v>1.1219115140530533</v>
      </c>
      <c r="Z222" s="33">
        <f t="shared" si="105"/>
        <v>12.191151405305334</v>
      </c>
      <c r="AA222" s="8">
        <v>13.15</v>
      </c>
      <c r="AB222" s="11">
        <f t="shared" si="89"/>
        <v>1.0798677806212786</v>
      </c>
      <c r="AC222" s="12">
        <f t="shared" si="106"/>
        <v>4.9037490119197003E-2</v>
      </c>
      <c r="AD222" s="11">
        <f t="shared" si="107"/>
        <v>1.0798677806212786</v>
      </c>
      <c r="AE222" s="12">
        <f t="shared" si="108"/>
        <v>7.9867780621278639</v>
      </c>
      <c r="AF222" s="25">
        <v>3984.1581700000002</v>
      </c>
      <c r="AG222" s="25">
        <v>0.73</v>
      </c>
      <c r="AH222" s="12">
        <f t="shared" si="84"/>
        <v>9.1204146012370035</v>
      </c>
      <c r="AI222" s="12">
        <f t="shared" si="109"/>
        <v>3.4641645534461141E-2</v>
      </c>
      <c r="AJ222" s="12">
        <f t="shared" si="110"/>
        <v>1.1047702855189008</v>
      </c>
      <c r="AK222" s="12">
        <f t="shared" si="111"/>
        <v>10.477028551890077</v>
      </c>
    </row>
    <row r="223" spans="1:37" x14ac:dyDescent="0.3">
      <c r="A223">
        <f t="shared" si="90"/>
        <v>221</v>
      </c>
      <c r="B223" s="7">
        <v>44742</v>
      </c>
      <c r="C223" s="40">
        <v>15.323499999999999</v>
      </c>
      <c r="D223" s="25">
        <v>4029.7419530000002</v>
      </c>
      <c r="E223" s="25">
        <v>0</v>
      </c>
      <c r="F223" s="26">
        <f t="shared" si="85"/>
        <v>232.54001174781999</v>
      </c>
      <c r="G223" s="26">
        <f t="shared" si="86"/>
        <v>4029.7419530000002</v>
      </c>
      <c r="H223" s="10">
        <f t="shared" si="91"/>
        <v>0.11841270988788288</v>
      </c>
      <c r="I223" s="9">
        <f t="shared" si="92"/>
        <v>1.1111740917396062</v>
      </c>
      <c r="J223" s="10">
        <f t="shared" si="93"/>
        <v>11.117409173960624</v>
      </c>
      <c r="K223" s="31">
        <f t="shared" si="94"/>
        <v>4262.28196474782</v>
      </c>
      <c r="L223" s="33">
        <f t="shared" si="95"/>
        <v>0.11462528091736868</v>
      </c>
      <c r="M223" s="32">
        <f t="shared" si="96"/>
        <v>1.1097582691511558</v>
      </c>
      <c r="N223" s="33">
        <f t="shared" si="97"/>
        <v>10.975826915115583</v>
      </c>
      <c r="O223" s="40">
        <f t="shared" si="98"/>
        <v>2.3199999999999998</v>
      </c>
      <c r="P223" s="25">
        <v>4091.4261299999998</v>
      </c>
      <c r="Q223" s="25">
        <v>0</v>
      </c>
      <c r="R223" s="26">
        <f t="shared" si="87"/>
        <v>219.32054099999999</v>
      </c>
      <c r="S223" s="26">
        <f t="shared" si="88"/>
        <v>4091.4261299999998</v>
      </c>
      <c r="T223" s="10">
        <f t="shared" si="99"/>
        <v>4.3704911514264033E-2</v>
      </c>
      <c r="U223" s="9">
        <f t="shared" si="100"/>
        <v>1.1275037906439482</v>
      </c>
      <c r="V223" s="10">
        <f t="shared" si="101"/>
        <v>12.750379064394824</v>
      </c>
      <c r="W223" s="31">
        <f t="shared" si="102"/>
        <v>4310.7466709999999</v>
      </c>
      <c r="X223" s="33">
        <f t="shared" si="103"/>
        <v>4.1480387174464006E-2</v>
      </c>
      <c r="Y223" s="32">
        <f t="shared" si="104"/>
        <v>1.1223768872928375</v>
      </c>
      <c r="Z223" s="33">
        <f t="shared" si="105"/>
        <v>12.237688729283747</v>
      </c>
      <c r="AA223" s="8">
        <v>13.15</v>
      </c>
      <c r="AB223" s="11">
        <f t="shared" si="89"/>
        <v>1.0803973206775013</v>
      </c>
      <c r="AC223" s="12">
        <f t="shared" si="106"/>
        <v>4.9037490119197003E-2</v>
      </c>
      <c r="AD223" s="11">
        <f t="shared" si="107"/>
        <v>1.0803973206775013</v>
      </c>
      <c r="AE223" s="12">
        <f t="shared" si="108"/>
        <v>8.0397320677501263</v>
      </c>
      <c r="AF223" s="25">
        <v>3985.538348</v>
      </c>
      <c r="AG223" s="25">
        <v>0.73</v>
      </c>
      <c r="AH223" s="12">
        <f t="shared" si="84"/>
        <v>9.1204146012370035</v>
      </c>
      <c r="AI223" s="12">
        <f t="shared" si="109"/>
        <v>3.4641646769761891E-2</v>
      </c>
      <c r="AJ223" s="12">
        <f t="shared" si="110"/>
        <v>1.1051529961388276</v>
      </c>
      <c r="AK223" s="12">
        <f t="shared" si="111"/>
        <v>10.515299613882757</v>
      </c>
    </row>
    <row r="224" spans="1:37" x14ac:dyDescent="0.3">
      <c r="A224">
        <f t="shared" si="90"/>
        <v>222</v>
      </c>
      <c r="B224" s="7">
        <v>44743</v>
      </c>
      <c r="C224" s="40">
        <v>18.7759</v>
      </c>
      <c r="D224" s="25">
        <v>4018.8103679999999</v>
      </c>
      <c r="E224" s="25">
        <v>0</v>
      </c>
      <c r="F224" s="26">
        <f t="shared" si="85"/>
        <v>232.65404353310402</v>
      </c>
      <c r="G224" s="26">
        <f t="shared" si="86"/>
        <v>4018.8103679999999</v>
      </c>
      <c r="H224" s="10">
        <f t="shared" si="91"/>
        <v>-0.27127258091208528</v>
      </c>
      <c r="I224" s="9">
        <f t="shared" si="92"/>
        <v>1.1081597811025179</v>
      </c>
      <c r="J224" s="10">
        <f t="shared" si="93"/>
        <v>10.815978110251789</v>
      </c>
      <c r="K224" s="31">
        <f t="shared" si="94"/>
        <v>4251.4644115331039</v>
      </c>
      <c r="L224" s="33">
        <f t="shared" si="95"/>
        <v>-0.25379722186812392</v>
      </c>
      <c r="M224" s="32">
        <f t="shared" si="96"/>
        <v>1.1069417334945983</v>
      </c>
      <c r="N224" s="33">
        <f t="shared" si="97"/>
        <v>10.694173349459835</v>
      </c>
      <c r="O224" s="40">
        <f t="shared" si="98"/>
        <v>2.3199999999999998</v>
      </c>
      <c r="P224" s="25">
        <v>4093.218237</v>
      </c>
      <c r="Q224" s="25">
        <v>0</v>
      </c>
      <c r="R224" s="26">
        <f t="shared" si="87"/>
        <v>219.32054099999999</v>
      </c>
      <c r="S224" s="26">
        <f t="shared" si="88"/>
        <v>4093.218237</v>
      </c>
      <c r="T224" s="10">
        <f t="shared" si="99"/>
        <v>4.3801524042175188E-2</v>
      </c>
      <c r="U224" s="9">
        <f t="shared" si="100"/>
        <v>1.1279976544878836</v>
      </c>
      <c r="V224" s="10">
        <f t="shared" si="101"/>
        <v>12.799765448788358</v>
      </c>
      <c r="W224" s="31">
        <f t="shared" si="102"/>
        <v>4312.5387780000001</v>
      </c>
      <c r="X224" s="33">
        <f t="shared" si="103"/>
        <v>4.1573006645378996E-2</v>
      </c>
      <c r="Y224" s="32">
        <f t="shared" si="104"/>
        <v>1.122843493110778</v>
      </c>
      <c r="Z224" s="33">
        <f t="shared" si="105"/>
        <v>12.284349311077802</v>
      </c>
      <c r="AA224" s="8">
        <v>13.15</v>
      </c>
      <c r="AB224" s="11">
        <f t="shared" si="89"/>
        <v>1.0809271204068767</v>
      </c>
      <c r="AC224" s="12">
        <f t="shared" si="106"/>
        <v>4.9037490119197003E-2</v>
      </c>
      <c r="AD224" s="11">
        <f t="shared" si="107"/>
        <v>1.0809271204068767</v>
      </c>
      <c r="AE224" s="12">
        <f t="shared" si="108"/>
        <v>8.0927120406876654</v>
      </c>
      <c r="AF224" s="25">
        <v>3986.919003</v>
      </c>
      <c r="AG224" s="25">
        <v>0.73</v>
      </c>
      <c r="AH224" s="12">
        <f t="shared" si="84"/>
        <v>9.1204146012370035</v>
      </c>
      <c r="AI224" s="12">
        <f t="shared" si="109"/>
        <v>3.4641618758790571E-2</v>
      </c>
      <c r="AJ224" s="12">
        <f t="shared" si="110"/>
        <v>1.1055358390264514</v>
      </c>
      <c r="AK224" s="12">
        <f t="shared" si="111"/>
        <v>10.553583902645137</v>
      </c>
    </row>
    <row r="225" spans="1:37" x14ac:dyDescent="0.3">
      <c r="A225">
        <f t="shared" si="90"/>
        <v>223</v>
      </c>
      <c r="B225" s="7">
        <v>44746</v>
      </c>
      <c r="C225" s="40">
        <v>21.39</v>
      </c>
      <c r="D225" s="25">
        <v>4012.5330479999998</v>
      </c>
      <c r="E225" s="25">
        <v>0</v>
      </c>
      <c r="F225" s="26">
        <f t="shared" si="85"/>
        <v>232.76813123671349</v>
      </c>
      <c r="G225" s="26">
        <f t="shared" si="86"/>
        <v>4012.5330479999998</v>
      </c>
      <c r="H225" s="10">
        <f t="shared" si="91"/>
        <v>-0.15619846236049062</v>
      </c>
      <c r="I225" s="9">
        <f t="shared" si="92"/>
        <v>1.1064288525639383</v>
      </c>
      <c r="J225" s="10">
        <f t="shared" si="93"/>
        <v>10.64288525639383</v>
      </c>
      <c r="K225" s="31">
        <f t="shared" si="94"/>
        <v>4245.3011792367133</v>
      </c>
      <c r="L225" s="33">
        <f t="shared" si="95"/>
        <v>-0.14496727950188415</v>
      </c>
      <c r="M225" s="32">
        <f t="shared" si="96"/>
        <v>1.1053370301778802</v>
      </c>
      <c r="N225" s="33">
        <f t="shared" si="97"/>
        <v>10.533703017788021</v>
      </c>
      <c r="O225" s="40">
        <f t="shared" si="98"/>
        <v>2.3199999999999998</v>
      </c>
      <c r="P225" s="25">
        <v>4095.0071069999999</v>
      </c>
      <c r="Q225" s="25">
        <v>0</v>
      </c>
      <c r="R225" s="26">
        <f t="shared" si="87"/>
        <v>219.32054099999999</v>
      </c>
      <c r="S225" s="26">
        <f t="shared" si="88"/>
        <v>4095.0071069999999</v>
      </c>
      <c r="T225" s="10">
        <f t="shared" si="99"/>
        <v>4.3703264678862652E-2</v>
      </c>
      <c r="U225" s="9">
        <f t="shared" si="100"/>
        <v>1.1284906262883958</v>
      </c>
      <c r="V225" s="10">
        <f t="shared" si="101"/>
        <v>12.84906262883958</v>
      </c>
      <c r="W225" s="31">
        <f t="shared" si="102"/>
        <v>4314.3276479999995</v>
      </c>
      <c r="X225" s="33">
        <f t="shared" si="103"/>
        <v>4.148067048406201E-2</v>
      </c>
      <c r="Y225" s="32">
        <f t="shared" si="104"/>
        <v>1.1233092561202069</v>
      </c>
      <c r="Z225" s="33">
        <f t="shared" si="105"/>
        <v>12.330925612020692</v>
      </c>
      <c r="AA225" s="8">
        <v>13.15</v>
      </c>
      <c r="AB225" s="11">
        <f t="shared" si="89"/>
        <v>1.0814571799367418</v>
      </c>
      <c r="AC225" s="12">
        <f t="shared" si="106"/>
        <v>4.9037490119197003E-2</v>
      </c>
      <c r="AD225" s="11">
        <f t="shared" si="107"/>
        <v>1.0814571799367418</v>
      </c>
      <c r="AE225" s="12">
        <f t="shared" si="108"/>
        <v>8.1457179936741841</v>
      </c>
      <c r="AF225" s="25">
        <v>3988.3001370000002</v>
      </c>
      <c r="AG225" s="25">
        <v>0.73</v>
      </c>
      <c r="AH225" s="12">
        <f t="shared" si="84"/>
        <v>9.1204146012370035</v>
      </c>
      <c r="AI225" s="12">
        <f t="shared" si="109"/>
        <v>3.4641636786725272E-2</v>
      </c>
      <c r="AJ225" s="12">
        <f t="shared" si="110"/>
        <v>1.1059188147363539</v>
      </c>
      <c r="AK225" s="12">
        <f t="shared" si="111"/>
        <v>10.591881473635389</v>
      </c>
    </row>
    <row r="226" spans="1:37" x14ac:dyDescent="0.3">
      <c r="A226">
        <f t="shared" si="90"/>
        <v>224</v>
      </c>
      <c r="B226" s="7">
        <v>44747</v>
      </c>
      <c r="C226" s="40">
        <v>22.826899999999998</v>
      </c>
      <c r="D226" s="25">
        <v>4011.577123</v>
      </c>
      <c r="E226" s="25">
        <v>0</v>
      </c>
      <c r="F226" s="26">
        <f t="shared" si="85"/>
        <v>232.88227488606933</v>
      </c>
      <c r="G226" s="26">
        <f t="shared" si="86"/>
        <v>4011.577123</v>
      </c>
      <c r="H226" s="10">
        <f t="shared" si="91"/>
        <v>-2.3823479796036828E-2</v>
      </c>
      <c r="I226" s="9">
        <f t="shared" si="92"/>
        <v>1.1061652627097902</v>
      </c>
      <c r="J226" s="10">
        <f t="shared" si="93"/>
        <v>10.616526270979021</v>
      </c>
      <c r="K226" s="31">
        <f t="shared" si="94"/>
        <v>4244.4593978860694</v>
      </c>
      <c r="L226" s="33">
        <f t="shared" si="95"/>
        <v>-1.9828542548661066E-2</v>
      </c>
      <c r="M226" s="32">
        <f t="shared" si="96"/>
        <v>1.1051178579545453</v>
      </c>
      <c r="N226" s="33">
        <f t="shared" si="97"/>
        <v>10.511785795454532</v>
      </c>
      <c r="O226" s="40">
        <f t="shared" si="98"/>
        <v>2.3199999999999998</v>
      </c>
      <c r="P226" s="25">
        <v>4096.8007150000003</v>
      </c>
      <c r="Q226" s="25">
        <v>0</v>
      </c>
      <c r="R226" s="26">
        <f t="shared" si="87"/>
        <v>219.32054099999999</v>
      </c>
      <c r="S226" s="26">
        <f t="shared" si="88"/>
        <v>4096.8007150000003</v>
      </c>
      <c r="T226" s="10">
        <f t="shared" si="99"/>
        <v>4.3799875143912814E-2</v>
      </c>
      <c r="U226" s="9">
        <f t="shared" si="100"/>
        <v>1.128984903773721</v>
      </c>
      <c r="V226" s="10">
        <f t="shared" si="101"/>
        <v>12.898490377372095</v>
      </c>
      <c r="W226" s="31">
        <f t="shared" si="102"/>
        <v>4316.1212560000004</v>
      </c>
      <c r="X226" s="33">
        <f t="shared" si="103"/>
        <v>4.157329128287035E-2</v>
      </c>
      <c r="Y226" s="32">
        <f t="shared" si="104"/>
        <v>1.1237762527492612</v>
      </c>
      <c r="Z226" s="33">
        <f t="shared" si="105"/>
        <v>12.377625274926118</v>
      </c>
      <c r="AA226" s="8">
        <v>13.15</v>
      </c>
      <c r="AB226" s="11">
        <f t="shared" si="89"/>
        <v>1.0819874993944967</v>
      </c>
      <c r="AC226" s="12">
        <f t="shared" si="106"/>
        <v>4.9037490119197003E-2</v>
      </c>
      <c r="AD226" s="11">
        <f t="shared" si="107"/>
        <v>1.0819874993944967</v>
      </c>
      <c r="AE226" s="12">
        <f t="shared" si="108"/>
        <v>8.1987499394496677</v>
      </c>
      <c r="AF226" s="25">
        <v>3989.6817500000002</v>
      </c>
      <c r="AG226" s="25">
        <v>0.73</v>
      </c>
      <c r="AH226" s="12">
        <f t="shared" si="84"/>
        <v>9.1204146012370035</v>
      </c>
      <c r="AI226" s="12">
        <f t="shared" si="109"/>
        <v>3.4641650641642485E-2</v>
      </c>
      <c r="AJ226" s="12">
        <f t="shared" si="110"/>
        <v>1.1063019232685352</v>
      </c>
      <c r="AK226" s="12">
        <f t="shared" si="111"/>
        <v>10.630192326853516</v>
      </c>
    </row>
    <row r="227" spans="1:37" x14ac:dyDescent="0.3">
      <c r="A227">
        <f t="shared" si="90"/>
        <v>225</v>
      </c>
      <c r="B227" s="7">
        <v>44748</v>
      </c>
      <c r="C227" s="40">
        <v>22.625599999999999</v>
      </c>
      <c r="D227" s="25">
        <v>4016.9738269999998</v>
      </c>
      <c r="E227" s="25">
        <v>0</v>
      </c>
      <c r="F227" s="26">
        <f t="shared" si="85"/>
        <v>232.99647450860596</v>
      </c>
      <c r="G227" s="26">
        <f t="shared" si="86"/>
        <v>4016.9738269999998</v>
      </c>
      <c r="H227" s="10">
        <f t="shared" si="91"/>
        <v>0.13452823751183285</v>
      </c>
      <c r="I227" s="9">
        <f t="shared" si="92"/>
        <v>1.1076533673416817</v>
      </c>
      <c r="J227" s="10">
        <f t="shared" si="93"/>
        <v>10.765336734168173</v>
      </c>
      <c r="K227" s="31">
        <f t="shared" si="94"/>
        <v>4249.9703015086061</v>
      </c>
      <c r="L227" s="33">
        <f t="shared" si="95"/>
        <v>0.12983758603701823</v>
      </c>
      <c r="M227" s="32">
        <f t="shared" si="96"/>
        <v>1.1065527163041775</v>
      </c>
      <c r="N227" s="33">
        <f t="shared" si="97"/>
        <v>10.655271630417751</v>
      </c>
      <c r="O227" s="40">
        <f t="shared" si="98"/>
        <v>2.3199999999999998</v>
      </c>
      <c r="P227" s="25">
        <v>4098.5910830000003</v>
      </c>
      <c r="Q227" s="25">
        <v>0</v>
      </c>
      <c r="R227" s="26">
        <f t="shared" si="87"/>
        <v>219.32054099999999</v>
      </c>
      <c r="S227" s="26">
        <f t="shared" si="88"/>
        <v>4098.5910830000003</v>
      </c>
      <c r="T227" s="10">
        <f t="shared" si="99"/>
        <v>4.3701613150104457E-2</v>
      </c>
      <c r="U227" s="9">
        <f t="shared" si="100"/>
        <v>1.1294782883888912</v>
      </c>
      <c r="V227" s="10">
        <f t="shared" si="101"/>
        <v>12.947828838889119</v>
      </c>
      <c r="W227" s="31">
        <f t="shared" si="102"/>
        <v>4317.9116240000003</v>
      </c>
      <c r="X227" s="33">
        <f t="shared" si="103"/>
        <v>4.1480947679839453E-2</v>
      </c>
      <c r="Y227" s="32">
        <f t="shared" si="104"/>
        <v>1.1242424057887026</v>
      </c>
      <c r="Z227" s="33">
        <f t="shared" si="105"/>
        <v>12.424240578870261</v>
      </c>
      <c r="AA227" s="8">
        <v>13.15</v>
      </c>
      <c r="AB227" s="11">
        <f t="shared" si="89"/>
        <v>1.0825180789076032</v>
      </c>
      <c r="AC227" s="12">
        <f t="shared" si="106"/>
        <v>4.9037490119197003E-2</v>
      </c>
      <c r="AD227" s="11">
        <f t="shared" si="107"/>
        <v>1.0825180789076032</v>
      </c>
      <c r="AE227" s="12">
        <f t="shared" si="108"/>
        <v>8.2518078907603218</v>
      </c>
      <c r="AF227" s="25">
        <v>3991.0638410000001</v>
      </c>
      <c r="AG227" s="25">
        <v>0.73</v>
      </c>
      <c r="AH227" s="12">
        <f t="shared" si="84"/>
        <v>9.1204146012370035</v>
      </c>
      <c r="AI227" s="12">
        <f t="shared" si="109"/>
        <v>3.4641635263255033E-2</v>
      </c>
      <c r="AJ227" s="12">
        <f t="shared" si="110"/>
        <v>1.1066851643457043</v>
      </c>
      <c r="AK227" s="12">
        <f t="shared" si="111"/>
        <v>10.66851643457043</v>
      </c>
    </row>
    <row r="228" spans="1:37" x14ac:dyDescent="0.3">
      <c r="A228">
        <f t="shared" si="90"/>
        <v>226</v>
      </c>
      <c r="B228" s="7">
        <v>44749</v>
      </c>
      <c r="C228" s="40">
        <v>21.436499999999999</v>
      </c>
      <c r="D228" s="25">
        <v>4025.81927</v>
      </c>
      <c r="E228" s="25">
        <v>0</v>
      </c>
      <c r="F228" s="26">
        <f t="shared" si="85"/>
        <v>233.11073013177119</v>
      </c>
      <c r="G228" s="26">
        <f t="shared" si="86"/>
        <v>4025.81927</v>
      </c>
      <c r="H228" s="10">
        <f t="shared" si="91"/>
        <v>0.22020165878466891</v>
      </c>
      <c r="I228" s="9">
        <f t="shared" si="92"/>
        <v>1.1100924384301523</v>
      </c>
      <c r="J228" s="10">
        <f t="shared" si="93"/>
        <v>11.009243843015227</v>
      </c>
      <c r="K228" s="31">
        <f t="shared" si="94"/>
        <v>4258.9300001317715</v>
      </c>
      <c r="L228" s="33">
        <f t="shared" si="95"/>
        <v>0.21081791136245975</v>
      </c>
      <c r="M228" s="32">
        <f t="shared" si="96"/>
        <v>1.1088855276288145</v>
      </c>
      <c r="N228" s="33">
        <f t="shared" si="97"/>
        <v>10.888552762881453</v>
      </c>
      <c r="O228" s="40">
        <f t="shared" si="98"/>
        <v>2.3199999999999998</v>
      </c>
      <c r="P228" s="25">
        <v>4100.3861919999999</v>
      </c>
      <c r="Q228" s="25">
        <v>0</v>
      </c>
      <c r="R228" s="26">
        <f t="shared" si="87"/>
        <v>219.32054099999999</v>
      </c>
      <c r="S228" s="26">
        <f t="shared" si="88"/>
        <v>4100.3861919999999</v>
      </c>
      <c r="T228" s="10">
        <f t="shared" si="99"/>
        <v>4.3798197079114587E-2</v>
      </c>
      <c r="U228" s="9">
        <f t="shared" si="100"/>
        <v>1.1299729795156055</v>
      </c>
      <c r="V228" s="10">
        <f t="shared" si="101"/>
        <v>12.997297951560549</v>
      </c>
      <c r="W228" s="31">
        <f t="shared" si="102"/>
        <v>4319.706733</v>
      </c>
      <c r="X228" s="33">
        <f t="shared" si="103"/>
        <v>4.1573546573347997E-2</v>
      </c>
      <c r="Y228" s="32">
        <f t="shared" si="104"/>
        <v>1.1247097932288705</v>
      </c>
      <c r="Z228" s="33">
        <f t="shared" si="105"/>
        <v>12.470979322887054</v>
      </c>
      <c r="AA228" s="8">
        <v>13.15</v>
      </c>
      <c r="AB228" s="11">
        <f t="shared" si="89"/>
        <v>1.0830489186035861</v>
      </c>
      <c r="AC228" s="12">
        <f t="shared" si="106"/>
        <v>4.9037490119197003E-2</v>
      </c>
      <c r="AD228" s="11">
        <f t="shared" si="107"/>
        <v>1.0830489186035861</v>
      </c>
      <c r="AE228" s="12">
        <f t="shared" si="108"/>
        <v>8.3048918603586088</v>
      </c>
      <c r="AF228" s="25">
        <v>3992.4464109999999</v>
      </c>
      <c r="AG228" s="25">
        <v>0.73</v>
      </c>
      <c r="AH228" s="12">
        <f t="shared" si="84"/>
        <v>9.1204146012370035</v>
      </c>
      <c r="AI228" s="12">
        <f t="shared" si="109"/>
        <v>3.4641640802557383E-2</v>
      </c>
      <c r="AJ228" s="12">
        <f t="shared" si="110"/>
        <v>1.1070685382451522</v>
      </c>
      <c r="AK228" s="12">
        <f t="shared" si="111"/>
        <v>10.706853824515218</v>
      </c>
    </row>
    <row r="229" spans="1:37" x14ac:dyDescent="0.3">
      <c r="A229">
        <f t="shared" si="90"/>
        <v>227</v>
      </c>
      <c r="B229" s="7">
        <v>44750</v>
      </c>
      <c r="C229" s="40">
        <v>21.371400000000001</v>
      </c>
      <c r="D229" s="25">
        <v>4028.7171830000002</v>
      </c>
      <c r="E229" s="25">
        <v>0</v>
      </c>
      <c r="F229" s="26">
        <f t="shared" si="85"/>
        <v>233.22504178302634</v>
      </c>
      <c r="G229" s="26">
        <f t="shared" si="86"/>
        <v>4028.7171830000002</v>
      </c>
      <c r="H229" s="10">
        <f t="shared" si="91"/>
        <v>7.1983186667012866E-2</v>
      </c>
      <c r="I229" s="9">
        <f t="shared" si="92"/>
        <v>1.1108915183422838</v>
      </c>
      <c r="J229" s="10">
        <f t="shared" si="93"/>
        <v>11.089151834228383</v>
      </c>
      <c r="K229" s="31">
        <f t="shared" si="94"/>
        <v>4261.9422247830262</v>
      </c>
      <c r="L229" s="33">
        <f t="shared" si="95"/>
        <v>7.0727263682690555E-2</v>
      </c>
      <c r="M229" s="32">
        <f t="shared" si="96"/>
        <v>1.1096698120198798</v>
      </c>
      <c r="N229" s="33">
        <f t="shared" si="97"/>
        <v>10.966981201987981</v>
      </c>
      <c r="O229" s="40">
        <f t="shared" si="98"/>
        <v>2.3199999999999998</v>
      </c>
      <c r="P229" s="25">
        <v>4100.3180279999997</v>
      </c>
      <c r="Q229" s="25">
        <v>0</v>
      </c>
      <c r="R229" s="26">
        <f t="shared" si="87"/>
        <v>219.32054099999999</v>
      </c>
      <c r="S229" s="26">
        <f t="shared" si="88"/>
        <v>4100.3180279999997</v>
      </c>
      <c r="T229" s="10">
        <f t="shared" si="99"/>
        <v>-1.6623800005333145E-3</v>
      </c>
      <c r="U229" s="9">
        <f t="shared" si="100"/>
        <v>1.1299541950707825</v>
      </c>
      <c r="V229" s="10">
        <f t="shared" si="101"/>
        <v>12.995419507078253</v>
      </c>
      <c r="W229" s="31">
        <f t="shared" si="102"/>
        <v>4319.6385689999997</v>
      </c>
      <c r="X229" s="33">
        <f t="shared" si="103"/>
        <v>-1.577977492761562E-3</v>
      </c>
      <c r="Y229" s="32">
        <f t="shared" si="104"/>
        <v>1.1246920455614746</v>
      </c>
      <c r="Z229" s="33">
        <f t="shared" si="105"/>
        <v>12.469204556147462</v>
      </c>
      <c r="AA229" s="8">
        <v>13.15</v>
      </c>
      <c r="AB229" s="11">
        <f t="shared" si="89"/>
        <v>1.0835800186100324</v>
      </c>
      <c r="AC229" s="12">
        <f t="shared" si="106"/>
        <v>4.9037490119197003E-2</v>
      </c>
      <c r="AD229" s="11">
        <f t="shared" si="107"/>
        <v>1.0835800186100324</v>
      </c>
      <c r="AE229" s="12">
        <f t="shared" si="108"/>
        <v>8.3580018610032383</v>
      </c>
      <c r="AF229" s="25">
        <v>3992.0185569999999</v>
      </c>
      <c r="AG229" s="25">
        <v>0.67</v>
      </c>
      <c r="AH229" s="12">
        <f t="shared" si="84"/>
        <v>8.3429916117545808</v>
      </c>
      <c r="AI229" s="12">
        <f t="shared" si="109"/>
        <v>-1.0716587173753567E-2</v>
      </c>
      <c r="AJ229" s="12">
        <f t="shared" si="110"/>
        <v>1.106949898280178</v>
      </c>
      <c r="AK229" s="12">
        <f t="shared" si="111"/>
        <v>10.694989828017798</v>
      </c>
    </row>
    <row r="230" spans="1:37" x14ac:dyDescent="0.3">
      <c r="A230">
        <f t="shared" si="90"/>
        <v>228</v>
      </c>
      <c r="B230" s="7">
        <v>44753</v>
      </c>
      <c r="C230" s="40">
        <v>21.568100000000001</v>
      </c>
      <c r="D230" s="25">
        <v>4032.4464480000001</v>
      </c>
      <c r="E230" s="25">
        <v>0</v>
      </c>
      <c r="F230" s="26">
        <f t="shared" si="85"/>
        <v>233.33940948984619</v>
      </c>
      <c r="G230" s="26">
        <f t="shared" si="86"/>
        <v>4032.4464480000001</v>
      </c>
      <c r="H230" s="10">
        <f t="shared" si="91"/>
        <v>9.2567058708814542E-2</v>
      </c>
      <c r="I230" s="9">
        <f t="shared" si="92"/>
        <v>1.1119198379462589</v>
      </c>
      <c r="J230" s="10">
        <f t="shared" si="93"/>
        <v>11.191983794625893</v>
      </c>
      <c r="K230" s="31">
        <f t="shared" si="94"/>
        <v>4265.7858574898464</v>
      </c>
      <c r="L230" s="33">
        <f t="shared" si="95"/>
        <v>9.0185002613818455E-2</v>
      </c>
      <c r="M230" s="32">
        <f t="shared" si="96"/>
        <v>1.1106705677688546</v>
      </c>
      <c r="N230" s="33">
        <f t="shared" si="97"/>
        <v>11.067056776885465</v>
      </c>
      <c r="O230" s="40">
        <f t="shared" si="98"/>
        <v>2.3199999999999998</v>
      </c>
      <c r="P230" s="25">
        <v>4101.99755</v>
      </c>
      <c r="Q230" s="25">
        <v>0</v>
      </c>
      <c r="R230" s="26">
        <f t="shared" si="87"/>
        <v>219.32054099999999</v>
      </c>
      <c r="S230" s="26">
        <f t="shared" si="88"/>
        <v>4101.99755</v>
      </c>
      <c r="T230" s="10">
        <f t="shared" si="99"/>
        <v>4.0960773982190446E-2</v>
      </c>
      <c r="U230" s="9">
        <f t="shared" si="100"/>
        <v>1.1304170330547278</v>
      </c>
      <c r="V230" s="10">
        <f t="shared" si="101"/>
        <v>13.041703305472785</v>
      </c>
      <c r="W230" s="31">
        <f t="shared" si="102"/>
        <v>4321.3180910000001</v>
      </c>
      <c r="X230" s="33">
        <f t="shared" si="103"/>
        <v>3.8881077043195766E-2</v>
      </c>
      <c r="Y230" s="32">
        <f t="shared" si="104"/>
        <v>1.125129337942208</v>
      </c>
      <c r="Z230" s="33">
        <f t="shared" si="105"/>
        <v>12.512933794220803</v>
      </c>
      <c r="AA230" s="8">
        <v>13.15</v>
      </c>
      <c r="AB230" s="11">
        <f t="shared" si="89"/>
        <v>1.084111379054592</v>
      </c>
      <c r="AC230" s="12">
        <f t="shared" si="106"/>
        <v>4.9037490119197003E-2</v>
      </c>
      <c r="AD230" s="11">
        <f t="shared" si="107"/>
        <v>1.084111379054592</v>
      </c>
      <c r="AE230" s="12">
        <f t="shared" si="108"/>
        <v>8.4111379054591993</v>
      </c>
      <c r="AF230" s="25">
        <v>3993.2882639999998</v>
      </c>
      <c r="AG230" s="25">
        <v>0.67</v>
      </c>
      <c r="AH230" s="12">
        <f t="shared" si="84"/>
        <v>8.3429916117545808</v>
      </c>
      <c r="AI230" s="12">
        <f t="shared" si="109"/>
        <v>3.1806139722800886E-2</v>
      </c>
      <c r="AJ230" s="12">
        <f t="shared" si="110"/>
        <v>1.1073019763114864</v>
      </c>
      <c r="AK230" s="12">
        <f t="shared" si="111"/>
        <v>10.730197631148641</v>
      </c>
    </row>
    <row r="231" spans="1:37" x14ac:dyDescent="0.3">
      <c r="A231">
        <f t="shared" si="90"/>
        <v>229</v>
      </c>
      <c r="B231" s="7">
        <v>44754</v>
      </c>
      <c r="C231" s="40">
        <v>22.0959</v>
      </c>
      <c r="D231" s="25">
        <v>4035.191022</v>
      </c>
      <c r="E231" s="25">
        <v>0</v>
      </c>
      <c r="F231" s="26">
        <f t="shared" si="85"/>
        <v>233.45383327971896</v>
      </c>
      <c r="G231" s="26">
        <f t="shared" si="86"/>
        <v>4035.191022</v>
      </c>
      <c r="H231" s="10">
        <f t="shared" si="91"/>
        <v>6.8062255392398185E-2</v>
      </c>
      <c r="I231" s="9">
        <f t="shared" si="92"/>
        <v>1.1126766356661206</v>
      </c>
      <c r="J231" s="10">
        <f t="shared" si="93"/>
        <v>11.267663566612063</v>
      </c>
      <c r="K231" s="31">
        <f t="shared" si="94"/>
        <v>4268.6448552797192</v>
      </c>
      <c r="L231" s="33">
        <f t="shared" si="95"/>
        <v>6.7021596615135515E-2</v>
      </c>
      <c r="M231" s="32">
        <f t="shared" si="96"/>
        <v>1.1114149569165077</v>
      </c>
      <c r="N231" s="33">
        <f t="shared" si="97"/>
        <v>11.141495691650771</v>
      </c>
      <c r="O231" s="40">
        <f t="shared" si="98"/>
        <v>2.3199999999999998</v>
      </c>
      <c r="P231" s="25">
        <v>4103.6737309999999</v>
      </c>
      <c r="Q231" s="25">
        <v>0</v>
      </c>
      <c r="R231" s="26">
        <f t="shared" si="87"/>
        <v>219.32054099999999</v>
      </c>
      <c r="S231" s="26">
        <f t="shared" si="88"/>
        <v>4103.6737309999999</v>
      </c>
      <c r="T231" s="10">
        <f t="shared" si="99"/>
        <v>4.0862554878895452E-2</v>
      </c>
      <c r="U231" s="9">
        <f t="shared" si="100"/>
        <v>1.1308789503352201</v>
      </c>
      <c r="V231" s="10">
        <f t="shared" si="101"/>
        <v>13.087895033522013</v>
      </c>
      <c r="W231" s="31">
        <f t="shared" si="102"/>
        <v>4322.9942719999999</v>
      </c>
      <c r="X231" s="33">
        <f t="shared" si="103"/>
        <v>3.8788651163890187E-2</v>
      </c>
      <c r="Y231" s="32">
        <f t="shared" si="104"/>
        <v>1.125565760436245</v>
      </c>
      <c r="Z231" s="33">
        <f t="shared" si="105"/>
        <v>12.556576043624501</v>
      </c>
      <c r="AA231" s="8">
        <v>13.15</v>
      </c>
      <c r="AB231" s="11">
        <f t="shared" si="89"/>
        <v>1.0846430000649769</v>
      </c>
      <c r="AC231" s="12">
        <f t="shared" si="106"/>
        <v>4.9037490119197003E-2</v>
      </c>
      <c r="AD231" s="11">
        <f t="shared" si="107"/>
        <v>1.0846430000649769</v>
      </c>
      <c r="AE231" s="12">
        <f t="shared" si="108"/>
        <v>8.4643000064976945</v>
      </c>
      <c r="AF231" s="25">
        <v>3994.5583750000001</v>
      </c>
      <c r="AG231" s="25">
        <v>0.67</v>
      </c>
      <c r="AH231" s="12">
        <f t="shared" si="84"/>
        <v>8.3429916117545808</v>
      </c>
      <c r="AI231" s="12">
        <f t="shared" si="109"/>
        <v>3.1806143609780513E-2</v>
      </c>
      <c r="AJ231" s="12">
        <f t="shared" si="110"/>
        <v>1.107654166368266</v>
      </c>
      <c r="AK231" s="12">
        <f t="shared" si="111"/>
        <v>10.765416636826597</v>
      </c>
    </row>
    <row r="232" spans="1:37" x14ac:dyDescent="0.3">
      <c r="A232">
        <f t="shared" si="90"/>
        <v>230</v>
      </c>
      <c r="B232" s="7">
        <v>44755</v>
      </c>
      <c r="C232" s="40">
        <v>23.315899999999999</v>
      </c>
      <c r="D232" s="25">
        <v>4036.010945</v>
      </c>
      <c r="E232" s="25">
        <v>0</v>
      </c>
      <c r="F232" s="26">
        <f t="shared" si="85"/>
        <v>233.56831318014639</v>
      </c>
      <c r="G232" s="26">
        <f t="shared" si="86"/>
        <v>4036.010945</v>
      </c>
      <c r="H232" s="10">
        <f t="shared" si="91"/>
        <v>2.0319310672767266E-2</v>
      </c>
      <c r="I232" s="9">
        <f t="shared" si="92"/>
        <v>1.112902723888505</v>
      </c>
      <c r="J232" s="10">
        <f t="shared" si="93"/>
        <v>11.290272388850497</v>
      </c>
      <c r="K232" s="31">
        <f t="shared" si="94"/>
        <v>4269.5792581801461</v>
      </c>
      <c r="L232" s="33">
        <f t="shared" si="95"/>
        <v>2.1889918981465861E-2</v>
      </c>
      <c r="M232" s="32">
        <f t="shared" si="96"/>
        <v>1.1116582447501246</v>
      </c>
      <c r="N232" s="33">
        <f t="shared" si="97"/>
        <v>11.165824475012464</v>
      </c>
      <c r="O232" s="40">
        <f t="shared" si="98"/>
        <v>2.3199999999999998</v>
      </c>
      <c r="P232" s="25">
        <v>4105.3545590000003</v>
      </c>
      <c r="Q232" s="25">
        <v>0</v>
      </c>
      <c r="R232" s="26">
        <f t="shared" si="87"/>
        <v>219.32054099999999</v>
      </c>
      <c r="S232" s="26">
        <f t="shared" si="88"/>
        <v>4105.3545590000003</v>
      </c>
      <c r="T232" s="10">
        <f t="shared" si="99"/>
        <v>4.0959104212001662E-2</v>
      </c>
      <c r="U232" s="9">
        <f t="shared" si="100"/>
        <v>1.1313421482229995</v>
      </c>
      <c r="V232" s="10">
        <f t="shared" si="101"/>
        <v>13.134214822299949</v>
      </c>
      <c r="W232" s="31">
        <f t="shared" si="102"/>
        <v>4324.6751000000004</v>
      </c>
      <c r="X232" s="33">
        <f t="shared" si="103"/>
        <v>3.8881106340737936E-2</v>
      </c>
      <c r="Y232" s="32">
        <f t="shared" si="104"/>
        <v>1.1260033928564952</v>
      </c>
      <c r="Z232" s="33">
        <f t="shared" si="105"/>
        <v>12.60033928564952</v>
      </c>
      <c r="AA232" s="8">
        <v>13.15</v>
      </c>
      <c r="AB232" s="11">
        <f t="shared" si="89"/>
        <v>1.0851748817689624</v>
      </c>
      <c r="AC232" s="12">
        <f t="shared" si="106"/>
        <v>4.9037490119197003E-2</v>
      </c>
      <c r="AD232" s="11">
        <f t="shared" si="107"/>
        <v>1.0851748817689624</v>
      </c>
      <c r="AE232" s="12">
        <f t="shared" si="108"/>
        <v>8.5174881768962365</v>
      </c>
      <c r="AF232" s="25">
        <v>3995.8288899999998</v>
      </c>
      <c r="AG232" s="25">
        <v>0.67</v>
      </c>
      <c r="AH232" s="12">
        <f t="shared" si="84"/>
        <v>8.3429916117545808</v>
      </c>
      <c r="AI232" s="12">
        <f t="shared" si="109"/>
        <v>3.1806144277446435E-2</v>
      </c>
      <c r="AJ232" s="12">
        <f t="shared" si="110"/>
        <v>1.1080064684505162</v>
      </c>
      <c r="AK232" s="12">
        <f t="shared" si="111"/>
        <v>10.80064684505162</v>
      </c>
    </row>
    <row r="233" spans="1:37" x14ac:dyDescent="0.3">
      <c r="A233">
        <f t="shared" si="90"/>
        <v>231</v>
      </c>
      <c r="B233" s="7">
        <v>44756</v>
      </c>
      <c r="C233" s="40">
        <v>25.301500000000001</v>
      </c>
      <c r="D233" s="25">
        <v>4035.0242910000002</v>
      </c>
      <c r="E233" s="25">
        <v>0</v>
      </c>
      <c r="F233" s="26">
        <f t="shared" si="85"/>
        <v>233.68284921864367</v>
      </c>
      <c r="G233" s="26">
        <f t="shared" si="86"/>
        <v>4035.0242910000002</v>
      </c>
      <c r="H233" s="10">
        <f t="shared" si="91"/>
        <v>-2.4446266708522124E-2</v>
      </c>
      <c r="I233" s="9">
        <f t="shared" si="92"/>
        <v>1.1126306607204168</v>
      </c>
      <c r="J233" s="10">
        <f t="shared" si="93"/>
        <v>11.263066072041683</v>
      </c>
      <c r="K233" s="31">
        <f t="shared" si="94"/>
        <v>4268.7071402186439</v>
      </c>
      <c r="L233" s="33">
        <f t="shared" si="95"/>
        <v>-2.0426320926858477E-2</v>
      </c>
      <c r="M233" s="32">
        <f t="shared" si="96"/>
        <v>1.111431173869442</v>
      </c>
      <c r="N233" s="33">
        <f t="shared" si="97"/>
        <v>11.143117386944201</v>
      </c>
      <c r="O233" s="40">
        <f t="shared" si="98"/>
        <v>2.3199999999999998</v>
      </c>
      <c r="P233" s="25">
        <v>4107.0320449999999</v>
      </c>
      <c r="Q233" s="25">
        <v>0</v>
      </c>
      <c r="R233" s="26">
        <f t="shared" si="87"/>
        <v>219.32054099999999</v>
      </c>
      <c r="S233" s="26">
        <f t="shared" si="88"/>
        <v>4107.0320449999999</v>
      </c>
      <c r="T233" s="10">
        <f t="shared" si="99"/>
        <v>4.0860928718622347E-2</v>
      </c>
      <c r="U233" s="9">
        <f t="shared" si="100"/>
        <v>1.1318044251317487</v>
      </c>
      <c r="V233" s="10">
        <f t="shared" si="101"/>
        <v>13.180442513174873</v>
      </c>
      <c r="W233" s="31">
        <f t="shared" si="102"/>
        <v>4326.352586</v>
      </c>
      <c r="X233" s="33">
        <f t="shared" si="103"/>
        <v>3.8788717330451306E-2</v>
      </c>
      <c r="Y233" s="32">
        <f t="shared" si="104"/>
        <v>1.1264401551296817</v>
      </c>
      <c r="Z233" s="33">
        <f t="shared" si="105"/>
        <v>12.644015512968165</v>
      </c>
      <c r="AA233" s="8">
        <v>13.15</v>
      </c>
      <c r="AB233" s="11">
        <f t="shared" si="89"/>
        <v>1.0857070242943858</v>
      </c>
      <c r="AC233" s="12">
        <f t="shared" si="106"/>
        <v>4.9037490119197003E-2</v>
      </c>
      <c r="AD233" s="11">
        <f t="shared" si="107"/>
        <v>1.0857070242943858</v>
      </c>
      <c r="AE233" s="12">
        <f t="shared" si="108"/>
        <v>8.5707024294385814</v>
      </c>
      <c r="AF233" s="25">
        <v>3997.0998089999998</v>
      </c>
      <c r="AG233" s="25">
        <v>0.67</v>
      </c>
      <c r="AH233" s="12">
        <f t="shared" si="84"/>
        <v>8.3429916117545808</v>
      </c>
      <c r="AI233" s="12">
        <f t="shared" si="109"/>
        <v>3.1806141728951687E-2</v>
      </c>
      <c r="AJ233" s="12">
        <f t="shared" si="110"/>
        <v>1.1083588825582376</v>
      </c>
      <c r="AK233" s="12">
        <f t="shared" si="111"/>
        <v>10.835888255823756</v>
      </c>
    </row>
    <row r="234" spans="1:37" x14ac:dyDescent="0.3">
      <c r="A234">
        <f t="shared" si="90"/>
        <v>232</v>
      </c>
      <c r="B234" s="7">
        <v>44757</v>
      </c>
      <c r="C234" s="40">
        <v>25.7576</v>
      </c>
      <c r="D234" s="25">
        <v>4038.6987039999999</v>
      </c>
      <c r="E234" s="25">
        <v>0</v>
      </c>
      <c r="F234" s="26">
        <f t="shared" si="85"/>
        <v>233.79744142273952</v>
      </c>
      <c r="G234" s="26">
        <f t="shared" si="86"/>
        <v>4038.6987039999999</v>
      </c>
      <c r="H234" s="10">
        <f t="shared" si="91"/>
        <v>9.1062971001076853E-2</v>
      </c>
      <c r="I234" s="9">
        <f t="shared" si="92"/>
        <v>1.1136438552563377</v>
      </c>
      <c r="J234" s="10">
        <f t="shared" si="93"/>
        <v>11.364385525633768</v>
      </c>
      <c r="K234" s="31">
        <f t="shared" si="94"/>
        <v>4272.4961454227396</v>
      </c>
      <c r="L234" s="33">
        <f t="shared" si="95"/>
        <v>8.876236011594596E-2</v>
      </c>
      <c r="M234" s="32">
        <f t="shared" si="96"/>
        <v>1.1124177064104328</v>
      </c>
      <c r="N234" s="33">
        <f t="shared" si="97"/>
        <v>11.241770641043281</v>
      </c>
      <c r="O234" s="40">
        <f t="shared" si="98"/>
        <v>2.3199999999999998</v>
      </c>
      <c r="P234" s="25">
        <v>4108.7141810000003</v>
      </c>
      <c r="Q234" s="25">
        <v>0</v>
      </c>
      <c r="R234" s="26">
        <f t="shared" si="87"/>
        <v>219.32054099999999</v>
      </c>
      <c r="S234" s="26">
        <f t="shared" si="88"/>
        <v>4108.7141810000003</v>
      </c>
      <c r="T234" s="10">
        <f t="shared" si="99"/>
        <v>4.0957459829127352E-2</v>
      </c>
      <c r="U234" s="9">
        <f t="shared" si="100"/>
        <v>1.1322679834745164</v>
      </c>
      <c r="V234" s="10">
        <f t="shared" si="101"/>
        <v>13.226798347451641</v>
      </c>
      <c r="W234" s="31">
        <f t="shared" si="102"/>
        <v>4328.0347220000003</v>
      </c>
      <c r="X234" s="33">
        <f t="shared" si="103"/>
        <v>3.8881158355974499E-2</v>
      </c>
      <c r="Y234" s="32">
        <f t="shared" si="104"/>
        <v>1.126878128110183</v>
      </c>
      <c r="Z234" s="33">
        <f t="shared" si="105"/>
        <v>12.687812811018295</v>
      </c>
      <c r="AA234" s="8">
        <v>13.15</v>
      </c>
      <c r="AB234" s="11">
        <f t="shared" si="89"/>
        <v>1.0862394277691476</v>
      </c>
      <c r="AC234" s="12">
        <f t="shared" si="106"/>
        <v>4.9037490119197003E-2</v>
      </c>
      <c r="AD234" s="11">
        <f t="shared" si="107"/>
        <v>1.0862394277691476</v>
      </c>
      <c r="AE234" s="12">
        <f t="shared" si="108"/>
        <v>8.6239427769147614</v>
      </c>
      <c r="AF234" s="25">
        <v>3998.3711330000001</v>
      </c>
      <c r="AG234" s="25">
        <v>0.67</v>
      </c>
      <c r="AH234" s="12">
        <f t="shared" si="84"/>
        <v>8.3429916117545808</v>
      </c>
      <c r="AI234" s="12">
        <f t="shared" si="109"/>
        <v>3.1806160985459186E-2</v>
      </c>
      <c r="AJ234" s="12">
        <f t="shared" si="110"/>
        <v>1.1087114089687207</v>
      </c>
      <c r="AK234" s="12">
        <f t="shared" si="111"/>
        <v>10.871140896872067</v>
      </c>
    </row>
    <row r="235" spans="1:37" x14ac:dyDescent="0.3">
      <c r="A235">
        <f t="shared" si="90"/>
        <v>233</v>
      </c>
      <c r="B235" s="7">
        <v>44760</v>
      </c>
      <c r="C235" s="40">
        <v>26.271100000000001</v>
      </c>
      <c r="D235" s="25">
        <v>4039.8497670000002</v>
      </c>
      <c r="E235" s="25">
        <v>0</v>
      </c>
      <c r="F235" s="26">
        <f t="shared" si="85"/>
        <v>233.91208981997613</v>
      </c>
      <c r="G235" s="26">
        <f t="shared" si="86"/>
        <v>4039.8497670000002</v>
      </c>
      <c r="H235" s="10">
        <f t="shared" si="91"/>
        <v>2.8500838620626467E-2</v>
      </c>
      <c r="I235" s="9">
        <f t="shared" si="92"/>
        <v>1.1139612530943328</v>
      </c>
      <c r="J235" s="10">
        <f t="shared" si="93"/>
        <v>11.39612530943328</v>
      </c>
      <c r="K235" s="31">
        <f t="shared" si="94"/>
        <v>4273.7618568199759</v>
      </c>
      <c r="L235" s="33">
        <f t="shared" si="95"/>
        <v>2.9624635205172112E-2</v>
      </c>
      <c r="M235" s="32">
        <f t="shared" si="96"/>
        <v>1.1127472560979146</v>
      </c>
      <c r="N235" s="33">
        <f t="shared" si="97"/>
        <v>11.274725609791458</v>
      </c>
      <c r="O235" s="40">
        <f t="shared" si="98"/>
        <v>2.3199999999999998</v>
      </c>
      <c r="P235" s="25">
        <v>4107.8495899999998</v>
      </c>
      <c r="Q235" s="25">
        <v>0</v>
      </c>
      <c r="R235" s="26">
        <f t="shared" si="87"/>
        <v>219.32054099999999</v>
      </c>
      <c r="S235" s="26">
        <f t="shared" si="88"/>
        <v>4107.8495899999998</v>
      </c>
      <c r="T235" s="10">
        <f t="shared" si="99"/>
        <v>-2.1042860659392648E-2</v>
      </c>
      <c r="U235" s="9">
        <f t="shared" si="100"/>
        <v>1.1320297219004629</v>
      </c>
      <c r="V235" s="10">
        <f t="shared" si="101"/>
        <v>13.202972190046292</v>
      </c>
      <c r="W235" s="31">
        <f t="shared" si="102"/>
        <v>4327.1701309999999</v>
      </c>
      <c r="X235" s="33">
        <f t="shared" si="103"/>
        <v>-1.9976526426779273E-2</v>
      </c>
      <c r="Y235" s="32">
        <f t="shared" si="104"/>
        <v>1.1266530170031235</v>
      </c>
      <c r="Z235" s="33">
        <f t="shared" si="105"/>
        <v>12.665301700312348</v>
      </c>
      <c r="AA235" s="8">
        <v>13.15</v>
      </c>
      <c r="AB235" s="11">
        <f t="shared" si="89"/>
        <v>1.0867720923212107</v>
      </c>
      <c r="AC235" s="12">
        <f t="shared" si="106"/>
        <v>4.9037490119197003E-2</v>
      </c>
      <c r="AD235" s="11">
        <f t="shared" si="107"/>
        <v>1.0867720923212107</v>
      </c>
      <c r="AE235" s="12">
        <f t="shared" si="108"/>
        <v>8.6772092321210756</v>
      </c>
      <c r="AF235" s="25">
        <v>3997.1680080000001</v>
      </c>
      <c r="AG235" s="25">
        <v>-0.63</v>
      </c>
      <c r="AH235" s="12">
        <f t="shared" si="84"/>
        <v>-7.3034698371066575</v>
      </c>
      <c r="AI235" s="12">
        <f t="shared" si="109"/>
        <v>-3.0090378306057985E-2</v>
      </c>
      <c r="AJ235" s="12">
        <f t="shared" si="110"/>
        <v>1.1083777935114396</v>
      </c>
      <c r="AK235" s="12">
        <f t="shared" si="111"/>
        <v>10.837779351143961</v>
      </c>
    </row>
    <row r="236" spans="1:37" x14ac:dyDescent="0.3">
      <c r="A236">
        <f t="shared" si="90"/>
        <v>234</v>
      </c>
      <c r="B236" s="7">
        <v>44761</v>
      </c>
      <c r="C236" s="40">
        <v>26.736899999999999</v>
      </c>
      <c r="D236" s="25">
        <v>4041.2515189999999</v>
      </c>
      <c r="E236" s="25">
        <v>0</v>
      </c>
      <c r="F236" s="26">
        <f t="shared" si="85"/>
        <v>234.02679443790922</v>
      </c>
      <c r="G236" s="26">
        <f t="shared" si="86"/>
        <v>4041.2515189999999</v>
      </c>
      <c r="H236" s="10">
        <f t="shared" si="91"/>
        <v>3.4698121980913932E-2</v>
      </c>
      <c r="I236" s="9">
        <f t="shared" si="92"/>
        <v>1.1143477767287515</v>
      </c>
      <c r="J236" s="10">
        <f t="shared" si="93"/>
        <v>11.434777672875152</v>
      </c>
      <c r="K236" s="31">
        <f t="shared" si="94"/>
        <v>4275.2783134379088</v>
      </c>
      <c r="L236" s="33">
        <f t="shared" si="95"/>
        <v>3.5482946142928462E-2</v>
      </c>
      <c r="M236" s="32">
        <f t="shared" si="96"/>
        <v>1.1131420916075028</v>
      </c>
      <c r="N236" s="33">
        <f t="shared" si="97"/>
        <v>11.314209160750277</v>
      </c>
      <c r="O236" s="40">
        <f t="shared" si="98"/>
        <v>2.3199999999999998</v>
      </c>
      <c r="P236" s="25">
        <v>4106.9891429999998</v>
      </c>
      <c r="Q236" s="25">
        <v>0</v>
      </c>
      <c r="R236" s="26">
        <f t="shared" si="87"/>
        <v>219.32054099999999</v>
      </c>
      <c r="S236" s="26">
        <f t="shared" si="88"/>
        <v>4106.9891429999998</v>
      </c>
      <c r="T236" s="10">
        <f t="shared" si="99"/>
        <v>-2.0946409578737057E-2</v>
      </c>
      <c r="U236" s="9">
        <f t="shared" si="100"/>
        <v>1.1317926023183607</v>
      </c>
      <c r="V236" s="10">
        <f t="shared" si="101"/>
        <v>13.179260231836064</v>
      </c>
      <c r="W236" s="31">
        <f t="shared" si="102"/>
        <v>4326.3096839999998</v>
      </c>
      <c r="X236" s="33">
        <f t="shared" si="103"/>
        <v>-1.9884750863752298E-2</v>
      </c>
      <c r="Y236" s="32">
        <f t="shared" si="104"/>
        <v>1.1264289848575935</v>
      </c>
      <c r="Z236" s="33">
        <f t="shared" si="105"/>
        <v>12.642898485759346</v>
      </c>
      <c r="AA236" s="8">
        <v>13.15</v>
      </c>
      <c r="AB236" s="11">
        <f t="shared" si="89"/>
        <v>1.087305018078601</v>
      </c>
      <c r="AC236" s="12">
        <f t="shared" si="106"/>
        <v>4.9037490119197003E-2</v>
      </c>
      <c r="AD236" s="11">
        <f t="shared" si="107"/>
        <v>1.087305018078601</v>
      </c>
      <c r="AE236" s="12">
        <f t="shared" si="108"/>
        <v>8.7305018078601027</v>
      </c>
      <c r="AF236" s="25">
        <v>3995.9652449999999</v>
      </c>
      <c r="AG236" s="25">
        <v>-0.63</v>
      </c>
      <c r="AH236" s="12">
        <f t="shared" si="84"/>
        <v>-7.3034698371066575</v>
      </c>
      <c r="AI236" s="12">
        <f t="shared" si="109"/>
        <v>-3.0090378928104844E-2</v>
      </c>
      <c r="AJ236" s="12">
        <f t="shared" si="110"/>
        <v>1.108044278433417</v>
      </c>
      <c r="AK236" s="12">
        <f t="shared" si="111"/>
        <v>10.804427843341703</v>
      </c>
    </row>
    <row r="237" spans="1:37" x14ac:dyDescent="0.3">
      <c r="A237">
        <f t="shared" si="90"/>
        <v>235</v>
      </c>
      <c r="B237" s="7">
        <v>44762</v>
      </c>
      <c r="C237" s="40">
        <v>25.109100000000002</v>
      </c>
      <c r="D237" s="25">
        <v>4047.569614</v>
      </c>
      <c r="E237" s="25">
        <v>0</v>
      </c>
      <c r="F237" s="26">
        <f t="shared" si="85"/>
        <v>234.14155530410798</v>
      </c>
      <c r="G237" s="26">
        <f t="shared" si="86"/>
        <v>4047.569614</v>
      </c>
      <c r="H237" s="10">
        <f t="shared" si="91"/>
        <v>0.15634005877376289</v>
      </c>
      <c r="I237" s="9">
        <f t="shared" si="92"/>
        <v>1.1160899486978333</v>
      </c>
      <c r="J237" s="10">
        <f t="shared" si="93"/>
        <v>11.608994869783329</v>
      </c>
      <c r="K237" s="31">
        <f t="shared" si="94"/>
        <v>4281.7111693041079</v>
      </c>
      <c r="L237" s="33">
        <f t="shared" si="95"/>
        <v>0.15046636486750753</v>
      </c>
      <c r="M237" s="32">
        <f t="shared" si="96"/>
        <v>1.1148169960485548</v>
      </c>
      <c r="N237" s="33">
        <f t="shared" si="97"/>
        <v>11.481699604855478</v>
      </c>
      <c r="O237" s="40">
        <f t="shared" si="98"/>
        <v>2.3199999999999998</v>
      </c>
      <c r="P237" s="25">
        <v>4106.124847</v>
      </c>
      <c r="Q237" s="25">
        <v>0</v>
      </c>
      <c r="R237" s="26">
        <f t="shared" si="87"/>
        <v>219.32054099999999</v>
      </c>
      <c r="S237" s="26">
        <f t="shared" si="88"/>
        <v>4106.124847</v>
      </c>
      <c r="T237" s="10">
        <f t="shared" si="99"/>
        <v>-2.1044516308810213E-2</v>
      </c>
      <c r="U237" s="9">
        <f t="shared" si="100"/>
        <v>1.1315544220395839</v>
      </c>
      <c r="V237" s="10">
        <f t="shared" si="101"/>
        <v>13.15544220395839</v>
      </c>
      <c r="W237" s="31">
        <f t="shared" si="102"/>
        <v>4325.4453880000001</v>
      </c>
      <c r="X237" s="33">
        <f t="shared" si="103"/>
        <v>-1.9977672962157023E-2</v>
      </c>
      <c r="Y237" s="32">
        <f t="shared" si="104"/>
        <v>1.1262039505588477</v>
      </c>
      <c r="Z237" s="33">
        <f t="shared" si="105"/>
        <v>12.620395055884771</v>
      </c>
      <c r="AA237" s="8">
        <v>13.15</v>
      </c>
      <c r="AB237" s="11">
        <f t="shared" si="89"/>
        <v>1.0878382051694069</v>
      </c>
      <c r="AC237" s="12">
        <f t="shared" si="106"/>
        <v>4.9037490119197003E-2</v>
      </c>
      <c r="AD237" s="11">
        <f t="shared" si="107"/>
        <v>1.0878382051694069</v>
      </c>
      <c r="AE237" s="12">
        <f t="shared" si="108"/>
        <v>8.783820516940688</v>
      </c>
      <c r="AF237" s="25">
        <v>3994.7628439999999</v>
      </c>
      <c r="AG237" s="25">
        <v>-0.63</v>
      </c>
      <c r="AH237" s="12">
        <f t="shared" si="84"/>
        <v>-7.3034698371066575</v>
      </c>
      <c r="AI237" s="12">
        <f t="shared" si="109"/>
        <v>-3.0090376824587484E-2</v>
      </c>
      <c r="AJ237" s="12">
        <f t="shared" si="110"/>
        <v>1.1077108637346531</v>
      </c>
      <c r="AK237" s="12">
        <f t="shared" si="111"/>
        <v>10.771086373465311</v>
      </c>
    </row>
    <row r="238" spans="1:37" x14ac:dyDescent="0.3">
      <c r="A238">
        <f t="shared" si="90"/>
        <v>236</v>
      </c>
      <c r="B238" s="7">
        <v>44763</v>
      </c>
      <c r="C238" s="40">
        <v>24.707899999999999</v>
      </c>
      <c r="D238" s="25">
        <v>4050.8284659999999</v>
      </c>
      <c r="E238" s="25">
        <v>0</v>
      </c>
      <c r="F238" s="26">
        <f t="shared" si="85"/>
        <v>234.25637244615515</v>
      </c>
      <c r="G238" s="26">
        <f t="shared" si="86"/>
        <v>4050.8284659999999</v>
      </c>
      <c r="H238" s="10">
        <f t="shared" si="91"/>
        <v>8.0513797433590106E-2</v>
      </c>
      <c r="I238" s="9">
        <f t="shared" si="92"/>
        <v>1.1169885550983045</v>
      </c>
      <c r="J238" s="10">
        <f t="shared" si="93"/>
        <v>11.698855509830452</v>
      </c>
      <c r="K238" s="31">
        <f t="shared" si="94"/>
        <v>4285.0848384461551</v>
      </c>
      <c r="L238" s="33">
        <f t="shared" si="95"/>
        <v>7.8792543650152425E-2</v>
      </c>
      <c r="M238" s="32">
        <f t="shared" si="96"/>
        <v>1.1156953887167858</v>
      </c>
      <c r="N238" s="33">
        <f t="shared" si="97"/>
        <v>11.569538871678574</v>
      </c>
      <c r="O238" s="40">
        <f t="shared" si="98"/>
        <v>2.3199999999999998</v>
      </c>
      <c r="P238" s="25">
        <v>4105.2646940000004</v>
      </c>
      <c r="Q238" s="25">
        <v>0</v>
      </c>
      <c r="R238" s="26">
        <f t="shared" si="87"/>
        <v>219.32054099999999</v>
      </c>
      <c r="S238" s="26">
        <f t="shared" si="88"/>
        <v>4105.2646940000004</v>
      </c>
      <c r="T238" s="10">
        <f t="shared" si="99"/>
        <v>-2.0948047905267053E-2</v>
      </c>
      <c r="U238" s="9">
        <f t="shared" si="100"/>
        <v>1.1313173834771808</v>
      </c>
      <c r="V238" s="10">
        <f t="shared" si="101"/>
        <v>13.13173834771808</v>
      </c>
      <c r="W238" s="31">
        <f t="shared" si="102"/>
        <v>4324.5852350000005</v>
      </c>
      <c r="X238" s="33">
        <f t="shared" si="103"/>
        <v>-1.9885882789916209E-2</v>
      </c>
      <c r="Y238" s="32">
        <f t="shared" si="104"/>
        <v>1.1259799949612641</v>
      </c>
      <c r="Z238" s="33">
        <f t="shared" si="105"/>
        <v>12.597999496126411</v>
      </c>
      <c r="AA238" s="8">
        <v>13.15</v>
      </c>
      <c r="AB238" s="11">
        <f t="shared" si="89"/>
        <v>1.0883716537217796</v>
      </c>
      <c r="AC238" s="12">
        <f t="shared" si="106"/>
        <v>4.9037490119197003E-2</v>
      </c>
      <c r="AD238" s="11">
        <f t="shared" si="107"/>
        <v>1.0883716537217796</v>
      </c>
      <c r="AE238" s="12">
        <f t="shared" si="108"/>
        <v>8.8371653721779566</v>
      </c>
      <c r="AF238" s="25">
        <v>3993.5608050000001</v>
      </c>
      <c r="AG238" s="25">
        <v>-0.63</v>
      </c>
      <c r="AH238" s="12">
        <f t="shared" si="84"/>
        <v>-7.3034698371066575</v>
      </c>
      <c r="AI238" s="12">
        <f t="shared" si="109"/>
        <v>-3.0090371993052312E-2</v>
      </c>
      <c r="AJ238" s="12">
        <f t="shared" si="110"/>
        <v>1.1073775494151479</v>
      </c>
      <c r="AK238" s="12">
        <f t="shared" si="111"/>
        <v>10.737754941514787</v>
      </c>
    </row>
    <row r="239" spans="1:37" x14ac:dyDescent="0.3">
      <c r="A239">
        <f t="shared" si="90"/>
        <v>237</v>
      </c>
      <c r="B239" s="7">
        <v>44764</v>
      </c>
      <c r="C239" s="40">
        <v>25.259499999999999</v>
      </c>
      <c r="D239" s="25">
        <v>4052.0249349999999</v>
      </c>
      <c r="E239" s="25">
        <v>0</v>
      </c>
      <c r="F239" s="26">
        <f t="shared" si="85"/>
        <v>234.37124589164702</v>
      </c>
      <c r="G239" s="26">
        <f t="shared" si="86"/>
        <v>4052.0249349999999</v>
      </c>
      <c r="H239" s="10">
        <f t="shared" si="91"/>
        <v>2.9536402492524871E-2</v>
      </c>
      <c r="I239" s="9">
        <f t="shared" si="92"/>
        <v>1.1173184733337338</v>
      </c>
      <c r="J239" s="10">
        <f t="shared" si="93"/>
        <v>11.731847333373381</v>
      </c>
      <c r="K239" s="31">
        <f t="shared" si="94"/>
        <v>4286.3961808916465</v>
      </c>
      <c r="L239" s="33">
        <f t="shared" si="95"/>
        <v>3.0602485013275782E-2</v>
      </c>
      <c r="M239" s="32">
        <f t="shared" si="96"/>
        <v>1.1160368192309116</v>
      </c>
      <c r="N239" s="33">
        <f t="shared" si="97"/>
        <v>11.603681923091159</v>
      </c>
      <c r="O239" s="40">
        <f t="shared" si="98"/>
        <v>2.3199999999999998</v>
      </c>
      <c r="P239" s="25">
        <v>4104.4006939999999</v>
      </c>
      <c r="Q239" s="25">
        <v>0</v>
      </c>
      <c r="R239" s="26">
        <f t="shared" si="87"/>
        <v>219.32054099999999</v>
      </c>
      <c r="S239" s="26">
        <f t="shared" si="88"/>
        <v>4104.4006939999999</v>
      </c>
      <c r="T239" s="10">
        <f t="shared" si="99"/>
        <v>-2.1046145971126418E-2</v>
      </c>
      <c r="U239" s="9">
        <f t="shared" si="100"/>
        <v>1.1310792847692575</v>
      </c>
      <c r="V239" s="10">
        <f t="shared" si="101"/>
        <v>13.107928476925746</v>
      </c>
      <c r="W239" s="31">
        <f t="shared" si="102"/>
        <v>4323.721235</v>
      </c>
      <c r="X239" s="33">
        <f t="shared" si="103"/>
        <v>-1.9978794567576674E-2</v>
      </c>
      <c r="Y239" s="32">
        <f t="shared" si="104"/>
        <v>1.1257550377311989</v>
      </c>
      <c r="Z239" s="33">
        <f t="shared" si="105"/>
        <v>12.575503773119889</v>
      </c>
      <c r="AA239" s="8">
        <v>13.15</v>
      </c>
      <c r="AB239" s="11">
        <f t="shared" si="89"/>
        <v>1.0889053638639334</v>
      </c>
      <c r="AC239" s="12">
        <f t="shared" si="106"/>
        <v>4.9037490119197003E-2</v>
      </c>
      <c r="AD239" s="11">
        <f t="shared" si="107"/>
        <v>1.0889053638639334</v>
      </c>
      <c r="AE239" s="12">
        <f t="shared" si="108"/>
        <v>8.8905363863933431</v>
      </c>
      <c r="AF239" s="25">
        <v>3992.3591280000001</v>
      </c>
      <c r="AG239" s="25">
        <v>-0.63</v>
      </c>
      <c r="AH239" s="12">
        <f t="shared" si="84"/>
        <v>-7.3034698371066575</v>
      </c>
      <c r="AI239" s="12">
        <f t="shared" si="109"/>
        <v>-3.0090364431045735E-2</v>
      </c>
      <c r="AJ239" s="12">
        <f t="shared" si="110"/>
        <v>1.1070443354749013</v>
      </c>
      <c r="AK239" s="12">
        <f t="shared" si="111"/>
        <v>10.704433547490133</v>
      </c>
    </row>
    <row r="240" spans="1:37" x14ac:dyDescent="0.3">
      <c r="A240">
        <f t="shared" si="90"/>
        <v>238</v>
      </c>
      <c r="B240" s="7">
        <v>44767</v>
      </c>
      <c r="C240" s="40">
        <v>25.822199999999999</v>
      </c>
      <c r="D240" s="25">
        <v>4053.3480340000001</v>
      </c>
      <c r="E240" s="25">
        <v>0</v>
      </c>
      <c r="F240" s="26">
        <f t="shared" si="85"/>
        <v>234.48617566819337</v>
      </c>
      <c r="G240" s="26">
        <f t="shared" si="86"/>
        <v>4053.3480340000001</v>
      </c>
      <c r="H240" s="10">
        <f t="shared" si="91"/>
        <v>3.2652785242559546E-2</v>
      </c>
      <c r="I240" s="9">
        <f t="shared" si="92"/>
        <v>1.1176833089353069</v>
      </c>
      <c r="J240" s="10">
        <f t="shared" si="93"/>
        <v>11.768330893530688</v>
      </c>
      <c r="K240" s="31">
        <f t="shared" si="94"/>
        <v>4287.8342096681936</v>
      </c>
      <c r="L240" s="33">
        <f t="shared" si="95"/>
        <v>3.3548666895466539E-2</v>
      </c>
      <c r="M240" s="32">
        <f t="shared" si="96"/>
        <v>1.1164112347058261</v>
      </c>
      <c r="N240" s="33">
        <f t="shared" si="97"/>
        <v>11.641123470582615</v>
      </c>
      <c r="O240" s="40">
        <f t="shared" si="98"/>
        <v>2.3199999999999998</v>
      </c>
      <c r="P240" s="25">
        <v>4103.5408340000004</v>
      </c>
      <c r="Q240" s="25">
        <v>0</v>
      </c>
      <c r="R240" s="26">
        <f t="shared" si="87"/>
        <v>219.32054099999999</v>
      </c>
      <c r="S240" s="26">
        <f t="shared" si="88"/>
        <v>4103.5408340000004</v>
      </c>
      <c r="T240" s="10">
        <f t="shared" si="99"/>
        <v>-2.0949708961326419E-2</v>
      </c>
      <c r="U240" s="9">
        <f t="shared" si="100"/>
        <v>1.1308423269509764</v>
      </c>
      <c r="V240" s="10">
        <f t="shared" si="101"/>
        <v>13.084232695097642</v>
      </c>
      <c r="W240" s="31">
        <f t="shared" si="102"/>
        <v>4322.8613750000004</v>
      </c>
      <c r="X240" s="33">
        <f t="shared" si="103"/>
        <v>-1.9887036033661154E-2</v>
      </c>
      <c r="Y240" s="32">
        <f t="shared" si="104"/>
        <v>1.1255311584211944</v>
      </c>
      <c r="Z240" s="33">
        <f t="shared" si="105"/>
        <v>12.553115842119444</v>
      </c>
      <c r="AA240" s="8">
        <v>13.15</v>
      </c>
      <c r="AB240" s="11">
        <f t="shared" si="89"/>
        <v>1.0894393357241456</v>
      </c>
      <c r="AC240" s="12">
        <f t="shared" si="106"/>
        <v>4.9037490119197003E-2</v>
      </c>
      <c r="AD240" s="11">
        <f t="shared" si="107"/>
        <v>1.0894393357241456</v>
      </c>
      <c r="AE240" s="12">
        <f t="shared" si="108"/>
        <v>8.943933572414565</v>
      </c>
      <c r="AF240" s="25">
        <v>3991.1578129999998</v>
      </c>
      <c r="AG240" s="25">
        <v>-0.63</v>
      </c>
      <c r="AH240" s="12">
        <f t="shared" si="84"/>
        <v>-7.3034698371066575</v>
      </c>
      <c r="AI240" s="12">
        <f t="shared" si="109"/>
        <v>-3.0090354136103059E-2</v>
      </c>
      <c r="AJ240" s="12">
        <f t="shared" si="110"/>
        <v>1.1067112219139132</v>
      </c>
      <c r="AK240" s="12">
        <f t="shared" si="111"/>
        <v>10.671122191391325</v>
      </c>
    </row>
    <row r="241" spans="1:37" x14ac:dyDescent="0.3">
      <c r="A241">
        <f t="shared" si="90"/>
        <v>239</v>
      </c>
      <c r="B241" s="7">
        <v>44768</v>
      </c>
      <c r="C241" s="40">
        <v>25.319099999999999</v>
      </c>
      <c r="D241" s="25">
        <v>4056.724796</v>
      </c>
      <c r="E241" s="25">
        <v>0</v>
      </c>
      <c r="F241" s="26">
        <f t="shared" si="85"/>
        <v>234.60116180341754</v>
      </c>
      <c r="G241" s="26">
        <f t="shared" si="86"/>
        <v>4056.724796</v>
      </c>
      <c r="H241" s="10">
        <f t="shared" si="91"/>
        <v>8.3307970884205496E-2</v>
      </c>
      <c r="I241" s="9">
        <f t="shared" si="92"/>
        <v>1.1186144282208923</v>
      </c>
      <c r="J241" s="10">
        <f t="shared" si="93"/>
        <v>11.861442822089231</v>
      </c>
      <c r="K241" s="31">
        <f t="shared" si="94"/>
        <v>4291.3259578034176</v>
      </c>
      <c r="L241" s="33">
        <f t="shared" si="95"/>
        <v>8.1433841993017175E-2</v>
      </c>
      <c r="M241" s="32">
        <f t="shared" si="96"/>
        <v>1.1173203712666888</v>
      </c>
      <c r="N241" s="33">
        <f t="shared" si="97"/>
        <v>11.732037126668882</v>
      </c>
      <c r="O241" s="40">
        <f t="shared" si="98"/>
        <v>2.3199999999999998</v>
      </c>
      <c r="P241" s="25">
        <v>4102.6811189999999</v>
      </c>
      <c r="Q241" s="25">
        <v>0</v>
      </c>
      <c r="R241" s="26">
        <f t="shared" si="87"/>
        <v>219.32054099999999</v>
      </c>
      <c r="S241" s="26">
        <f t="shared" si="88"/>
        <v>4102.6811189999999</v>
      </c>
      <c r="T241" s="10">
        <f t="shared" si="99"/>
        <v>-2.0950565250310582E-2</v>
      </c>
      <c r="U241" s="9">
        <f t="shared" si="100"/>
        <v>1.1306054090913904</v>
      </c>
      <c r="V241" s="10">
        <f t="shared" si="101"/>
        <v>13.060540909139039</v>
      </c>
      <c r="W241" s="31">
        <f t="shared" si="102"/>
        <v>4322.0016599999999</v>
      </c>
      <c r="X241" s="33">
        <f t="shared" si="103"/>
        <v>-1.9887637502613575E-2</v>
      </c>
      <c r="Y241" s="32">
        <f t="shared" si="104"/>
        <v>1.1253073168644288</v>
      </c>
      <c r="Z241" s="33">
        <f t="shared" si="105"/>
        <v>12.530731686442875</v>
      </c>
      <c r="AA241" s="8">
        <v>13.15</v>
      </c>
      <c r="AB241" s="11">
        <f t="shared" si="89"/>
        <v>1.089973569430756</v>
      </c>
      <c r="AC241" s="12">
        <f t="shared" si="106"/>
        <v>4.9037490119197003E-2</v>
      </c>
      <c r="AD241" s="11">
        <f t="shared" si="107"/>
        <v>1.089973569430756</v>
      </c>
      <c r="AE241" s="12">
        <f t="shared" si="108"/>
        <v>8.9973569430755962</v>
      </c>
      <c r="AF241" s="25">
        <v>3989.956858</v>
      </c>
      <c r="AG241" s="25">
        <v>-0.63</v>
      </c>
      <c r="AH241" s="12">
        <f t="shared" si="84"/>
        <v>-7.3034698371066575</v>
      </c>
      <c r="AI241" s="12">
        <f t="shared" si="109"/>
        <v>-3.0090391216508472E-2</v>
      </c>
      <c r="AJ241" s="12">
        <f t="shared" si="110"/>
        <v>1.1063782081776024</v>
      </c>
      <c r="AK241" s="12">
        <f t="shared" si="111"/>
        <v>10.637820817760236</v>
      </c>
    </row>
    <row r="242" spans="1:37" x14ac:dyDescent="0.3">
      <c r="A242">
        <f t="shared" si="90"/>
        <v>240</v>
      </c>
      <c r="B242" s="7">
        <v>44769</v>
      </c>
      <c r="C242" s="40">
        <v>24.747</v>
      </c>
      <c r="D242" s="25">
        <v>4059.6281749999998</v>
      </c>
      <c r="E242" s="25">
        <v>0</v>
      </c>
      <c r="F242" s="26">
        <f t="shared" si="85"/>
        <v>234.71620432495641</v>
      </c>
      <c r="G242" s="26">
        <f t="shared" si="86"/>
        <v>4059.6281749999998</v>
      </c>
      <c r="H242" s="10">
        <f t="shared" si="91"/>
        <v>7.1569533207238578E-2</v>
      </c>
      <c r="I242" s="9">
        <f t="shared" si="92"/>
        <v>1.1194150153455589</v>
      </c>
      <c r="J242" s="10">
        <f t="shared" si="93"/>
        <v>11.941501534555886</v>
      </c>
      <c r="K242" s="31">
        <f t="shared" si="94"/>
        <v>4294.3443793249562</v>
      </c>
      <c r="L242" s="33">
        <f t="shared" si="95"/>
        <v>7.0337735963632575E-2</v>
      </c>
      <c r="M242" s="32">
        <f t="shared" si="96"/>
        <v>1.1181062691192982</v>
      </c>
      <c r="N242" s="33">
        <f t="shared" si="97"/>
        <v>11.810626911929823</v>
      </c>
      <c r="O242" s="40">
        <f t="shared" si="98"/>
        <v>2.3199999999999998</v>
      </c>
      <c r="P242" s="25">
        <v>4101.3457660000004</v>
      </c>
      <c r="Q242" s="25">
        <v>0</v>
      </c>
      <c r="R242" s="26">
        <f t="shared" si="87"/>
        <v>219.32054099999999</v>
      </c>
      <c r="S242" s="26">
        <f t="shared" si="88"/>
        <v>4101.3457660000004</v>
      </c>
      <c r="T242" s="10">
        <f t="shared" si="99"/>
        <v>-3.2548301007728764E-2</v>
      </c>
      <c r="U242" s="9">
        <f t="shared" si="100"/>
        <v>1.1302374162396296</v>
      </c>
      <c r="V242" s="10">
        <f t="shared" si="101"/>
        <v>13.023741623962959</v>
      </c>
      <c r="W242" s="31">
        <f t="shared" si="102"/>
        <v>4320.6663070000004</v>
      </c>
      <c r="X242" s="33">
        <f t="shared" si="103"/>
        <v>-3.0896633204891E-2</v>
      </c>
      <c r="Y242" s="32">
        <f t="shared" si="104"/>
        <v>1.1249596347903092</v>
      </c>
      <c r="Z242" s="33">
        <f t="shared" si="105"/>
        <v>12.495963479030925</v>
      </c>
      <c r="AA242" s="8">
        <v>13.15</v>
      </c>
      <c r="AB242" s="11">
        <f t="shared" si="89"/>
        <v>1.0905080651121675</v>
      </c>
      <c r="AC242" s="12">
        <f t="shared" si="106"/>
        <v>4.9037490119197003E-2</v>
      </c>
      <c r="AD242" s="11">
        <f t="shared" si="107"/>
        <v>1.0905080651121675</v>
      </c>
      <c r="AE242" s="12">
        <f t="shared" si="108"/>
        <v>9.0508065112167468</v>
      </c>
      <c r="AF242" s="25">
        <v>3988.2974749999998</v>
      </c>
      <c r="AG242" s="25">
        <v>-0.66</v>
      </c>
      <c r="AH242" s="12">
        <f t="shared" si="84"/>
        <v>-7.63873597131004</v>
      </c>
      <c r="AI242" s="12">
        <f t="shared" si="109"/>
        <v>-4.1588996048236293E-2</v>
      </c>
      <c r="AJ242" s="12">
        <f t="shared" si="110"/>
        <v>1.1059180765883247</v>
      </c>
      <c r="AK242" s="12">
        <f t="shared" si="111"/>
        <v>10.591807658832476</v>
      </c>
    </row>
    <row r="243" spans="1:37" x14ac:dyDescent="0.3">
      <c r="A243">
        <f t="shared" si="90"/>
        <v>241</v>
      </c>
      <c r="B243" s="7">
        <v>44770</v>
      </c>
      <c r="C243" s="40">
        <v>24.7027</v>
      </c>
      <c r="D243" s="25">
        <v>4061.9804570000001</v>
      </c>
      <c r="E243" s="25">
        <v>0</v>
      </c>
      <c r="F243" s="26">
        <f t="shared" si="85"/>
        <v>234.8313032604604</v>
      </c>
      <c r="G243" s="26">
        <f t="shared" si="86"/>
        <v>4061.9804570000001</v>
      </c>
      <c r="H243" s="10">
        <f t="shared" si="91"/>
        <v>5.7943286887351952E-2</v>
      </c>
      <c r="I243" s="9">
        <f t="shared" si="92"/>
        <v>1.1200636411993607</v>
      </c>
      <c r="J243" s="10">
        <f t="shared" si="93"/>
        <v>12.006364119936075</v>
      </c>
      <c r="K243" s="31">
        <f t="shared" si="94"/>
        <v>4296.8117602604607</v>
      </c>
      <c r="L243" s="33">
        <f t="shared" si="95"/>
        <v>5.7456522289722756E-2</v>
      </c>
      <c r="M243" s="32">
        <f t="shared" si="96"/>
        <v>1.1187486940970375</v>
      </c>
      <c r="N243" s="33">
        <f t="shared" si="97"/>
        <v>11.874869409703749</v>
      </c>
      <c r="O243" s="40">
        <f t="shared" si="98"/>
        <v>2.3199999999999998</v>
      </c>
      <c r="P243" s="25">
        <v>4100.4274850000002</v>
      </c>
      <c r="Q243" s="25">
        <v>0</v>
      </c>
      <c r="R243" s="26">
        <f t="shared" si="87"/>
        <v>219.32054099999999</v>
      </c>
      <c r="S243" s="26">
        <f t="shared" si="88"/>
        <v>4100.4274850000002</v>
      </c>
      <c r="T243" s="10">
        <f t="shared" si="99"/>
        <v>-2.2389748448248259E-2</v>
      </c>
      <c r="U243" s="9">
        <f t="shared" si="100"/>
        <v>1.1299843589252656</v>
      </c>
      <c r="V243" s="10">
        <f t="shared" si="101"/>
        <v>12.998435892526562</v>
      </c>
      <c r="W243" s="31">
        <f t="shared" si="102"/>
        <v>4319.7480260000002</v>
      </c>
      <c r="X243" s="33">
        <f t="shared" si="103"/>
        <v>-2.1253226580175699E-2</v>
      </c>
      <c r="Y243" s="32">
        <f t="shared" si="104"/>
        <v>1.1247205445701918</v>
      </c>
      <c r="Z243" s="33">
        <f t="shared" si="105"/>
        <v>12.472054457019176</v>
      </c>
      <c r="AA243" s="8">
        <v>13.15</v>
      </c>
      <c r="AB243" s="11">
        <f t="shared" si="89"/>
        <v>1.0910428228968458</v>
      </c>
      <c r="AC243" s="12">
        <f t="shared" si="106"/>
        <v>4.9037490119197003E-2</v>
      </c>
      <c r="AD243" s="11">
        <f t="shared" si="107"/>
        <v>1.0910428228968458</v>
      </c>
      <c r="AE243" s="12">
        <f t="shared" si="108"/>
        <v>9.1042822896845834</v>
      </c>
      <c r="AF243" s="25">
        <v>3987.0400530000002</v>
      </c>
      <c r="AG243" s="25">
        <v>-0.66</v>
      </c>
      <c r="AH243" s="12">
        <f t="shared" si="84"/>
        <v>-7.63873597131004</v>
      </c>
      <c r="AI243" s="12">
        <f t="shared" si="109"/>
        <v>-3.1527788683805014E-2</v>
      </c>
      <c r="AJ243" s="12">
        <f t="shared" si="110"/>
        <v>1.105569405074122</v>
      </c>
      <c r="AK243" s="12">
        <f t="shared" si="111"/>
        <v>10.556940507412204</v>
      </c>
    </row>
    <row r="244" spans="1:37" x14ac:dyDescent="0.3">
      <c r="A244">
        <f t="shared" si="90"/>
        <v>242</v>
      </c>
      <c r="B244" s="7">
        <v>44771</v>
      </c>
      <c r="C244" s="40">
        <v>25.013200000000001</v>
      </c>
      <c r="D244" s="25">
        <v>4063.8166879999999</v>
      </c>
      <c r="E244" s="25">
        <v>0</v>
      </c>
      <c r="F244" s="26">
        <f t="shared" si="85"/>
        <v>234.94645863759354</v>
      </c>
      <c r="G244" s="26">
        <f t="shared" si="86"/>
        <v>4063.8166879999999</v>
      </c>
      <c r="H244" s="10">
        <f t="shared" si="91"/>
        <v>4.5205313502560962E-2</v>
      </c>
      <c r="I244" s="9">
        <f t="shared" si="92"/>
        <v>1.120569969479793</v>
      </c>
      <c r="J244" s="10">
        <f t="shared" si="93"/>
        <v>12.056996947979304</v>
      </c>
      <c r="K244" s="31">
        <f t="shared" si="94"/>
        <v>4298.7631466375933</v>
      </c>
      <c r="L244" s="33">
        <f t="shared" si="95"/>
        <v>4.5414751355421501E-2</v>
      </c>
      <c r="M244" s="32">
        <f t="shared" si="96"/>
        <v>1.1192567710347536</v>
      </c>
      <c r="N244" s="33">
        <f t="shared" si="97"/>
        <v>11.925677103475362</v>
      </c>
      <c r="O244" s="40">
        <f t="shared" si="98"/>
        <v>2.3199999999999998</v>
      </c>
      <c r="P244" s="25">
        <v>4099.5053889999999</v>
      </c>
      <c r="Q244" s="25">
        <v>0</v>
      </c>
      <c r="R244" s="26">
        <f t="shared" si="87"/>
        <v>219.32054099999999</v>
      </c>
      <c r="S244" s="26">
        <f t="shared" si="88"/>
        <v>4099.5053889999999</v>
      </c>
      <c r="T244" s="10">
        <f t="shared" si="99"/>
        <v>-2.2487801659054618E-2</v>
      </c>
      <c r="U244" s="9">
        <f t="shared" si="100"/>
        <v>1.1297302502838522</v>
      </c>
      <c r="V244" s="10">
        <f t="shared" si="101"/>
        <v>12.973025028385221</v>
      </c>
      <c r="W244" s="31">
        <f t="shared" si="102"/>
        <v>4318.82593</v>
      </c>
      <c r="X244" s="33">
        <f t="shared" si="103"/>
        <v>-2.1346059873172951E-2</v>
      </c>
      <c r="Y244" s="32">
        <f t="shared" si="104"/>
        <v>1.124480461049342</v>
      </c>
      <c r="Z244" s="33">
        <f t="shared" si="105"/>
        <v>12.448046104934196</v>
      </c>
      <c r="AA244" s="8">
        <v>13.15</v>
      </c>
      <c r="AB244" s="11">
        <f t="shared" si="89"/>
        <v>1.0915778429133201</v>
      </c>
      <c r="AC244" s="12">
        <f t="shared" si="106"/>
        <v>4.9037490119197003E-2</v>
      </c>
      <c r="AD244" s="11">
        <f t="shared" si="107"/>
        <v>1.0915778429133201</v>
      </c>
      <c r="AE244" s="12">
        <f t="shared" si="108"/>
        <v>9.1577842913320051</v>
      </c>
      <c r="AF244" s="25">
        <v>3985.7830279999998</v>
      </c>
      <c r="AG244" s="25">
        <v>-0.66</v>
      </c>
      <c r="AH244" s="12">
        <f t="shared" si="84"/>
        <v>-7.63873597131004</v>
      </c>
      <c r="AI244" s="12">
        <f t="shared" si="109"/>
        <v>-3.1527774571882272E-2</v>
      </c>
      <c r="AJ244" s="12">
        <f t="shared" si="110"/>
        <v>1.1052208436443545</v>
      </c>
      <c r="AK244" s="12">
        <f t="shared" si="111"/>
        <v>10.522084364435447</v>
      </c>
    </row>
    <row r="245" spans="1:37" x14ac:dyDescent="0.3">
      <c r="A245">
        <f t="shared" si="90"/>
        <v>243</v>
      </c>
      <c r="B245" s="7">
        <v>44774</v>
      </c>
      <c r="C245" s="40">
        <v>25.053999999999998</v>
      </c>
      <c r="D245" s="25">
        <v>4066.0856699999999</v>
      </c>
      <c r="E245" s="25">
        <v>0</v>
      </c>
      <c r="F245" s="26">
        <f t="shared" si="85"/>
        <v>235.06167048403336</v>
      </c>
      <c r="G245" s="26">
        <f t="shared" si="86"/>
        <v>4066.0856699999999</v>
      </c>
      <c r="H245" s="10">
        <f t="shared" si="91"/>
        <v>5.5833768454660593E-2</v>
      </c>
      <c r="I245" s="9">
        <f t="shared" si="92"/>
        <v>1.1211956259219249</v>
      </c>
      <c r="J245" s="10">
        <f t="shared" si="93"/>
        <v>12.119562592192491</v>
      </c>
      <c r="K245" s="31">
        <f t="shared" si="94"/>
        <v>4301.1473404840335</v>
      </c>
      <c r="L245" s="33">
        <f t="shared" si="95"/>
        <v>5.5462321721666541E-2</v>
      </c>
      <c r="M245" s="32">
        <f t="shared" si="96"/>
        <v>1.1198775368259966</v>
      </c>
      <c r="N245" s="33">
        <f t="shared" si="97"/>
        <v>11.987753682599656</v>
      </c>
      <c r="O245" s="40">
        <f t="shared" si="98"/>
        <v>2.3199999999999998</v>
      </c>
      <c r="P245" s="25">
        <v>4098.5874519999998</v>
      </c>
      <c r="Q245" s="25">
        <v>0</v>
      </c>
      <c r="R245" s="26">
        <f t="shared" si="87"/>
        <v>219.32054099999999</v>
      </c>
      <c r="S245" s="26">
        <f t="shared" si="88"/>
        <v>4098.5874519999998</v>
      </c>
      <c r="T245" s="10">
        <f t="shared" si="99"/>
        <v>-2.2391408545607838E-2</v>
      </c>
      <c r="U245" s="9">
        <f t="shared" si="100"/>
        <v>1.1294772877680479</v>
      </c>
      <c r="V245" s="10">
        <f t="shared" si="101"/>
        <v>12.947728776804791</v>
      </c>
      <c r="W245" s="31">
        <f t="shared" si="102"/>
        <v>4317.9079929999998</v>
      </c>
      <c r="X245" s="33">
        <f t="shared" si="103"/>
        <v>-2.1254318068808509E-2</v>
      </c>
      <c r="Y245" s="32">
        <f t="shared" si="104"/>
        <v>1.1242414603955289</v>
      </c>
      <c r="Z245" s="33">
        <f t="shared" si="105"/>
        <v>12.424146039552886</v>
      </c>
      <c r="AA245" s="8">
        <v>13.15</v>
      </c>
      <c r="AB245" s="11">
        <f t="shared" si="89"/>
        <v>1.0921131252901821</v>
      </c>
      <c r="AC245" s="12">
        <f t="shared" si="106"/>
        <v>4.9037490119197003E-2</v>
      </c>
      <c r="AD245" s="11">
        <f t="shared" si="107"/>
        <v>1.0921131252901821</v>
      </c>
      <c r="AE245" s="12">
        <f t="shared" si="108"/>
        <v>9.2113125290182118</v>
      </c>
      <c r="AF245" s="25">
        <v>3984.5264000000002</v>
      </c>
      <c r="AG245" s="25">
        <v>-0.66</v>
      </c>
      <c r="AH245" s="12">
        <f t="shared" si="84"/>
        <v>-7.63873597131004</v>
      </c>
      <c r="AI245" s="12">
        <f t="shared" si="109"/>
        <v>-3.1527757310723104E-2</v>
      </c>
      <c r="AJ245" s="12">
        <f t="shared" si="110"/>
        <v>1.1048723922990227</v>
      </c>
      <c r="AK245" s="12">
        <f t="shared" si="111"/>
        <v>10.487239229902269</v>
      </c>
    </row>
    <row r="246" spans="1:37" x14ac:dyDescent="0.3">
      <c r="A246">
        <f t="shared" si="90"/>
        <v>244</v>
      </c>
      <c r="B246" s="7">
        <v>44775</v>
      </c>
      <c r="C246" s="40">
        <v>25.528099999999998</v>
      </c>
      <c r="D246" s="25">
        <v>4067.8588920000002</v>
      </c>
      <c r="E246" s="25">
        <v>0</v>
      </c>
      <c r="F246" s="26">
        <f t="shared" si="85"/>
        <v>235.17693882747099</v>
      </c>
      <c r="G246" s="26">
        <f t="shared" si="86"/>
        <v>4067.8588920000002</v>
      </c>
      <c r="H246" s="10">
        <f t="shared" si="91"/>
        <v>4.3610050154208047E-2</v>
      </c>
      <c r="I246" s="9">
        <f t="shared" si="92"/>
        <v>1.1216845798967163</v>
      </c>
      <c r="J246" s="10">
        <f t="shared" si="93"/>
        <v>12.168457989671634</v>
      </c>
      <c r="K246" s="31">
        <f t="shared" si="94"/>
        <v>4303.0358308274708</v>
      </c>
      <c r="L246" s="33">
        <f t="shared" si="95"/>
        <v>4.3906664755755109E-2</v>
      </c>
      <c r="M246" s="32">
        <f t="shared" si="96"/>
        <v>1.1203692377017658</v>
      </c>
      <c r="N246" s="33">
        <f t="shared" si="97"/>
        <v>12.036923770176578</v>
      </c>
      <c r="O246" s="40">
        <f t="shared" si="98"/>
        <v>2.3199999999999998</v>
      </c>
      <c r="P246" s="25">
        <v>4097.6696860000002</v>
      </c>
      <c r="Q246" s="25">
        <v>0</v>
      </c>
      <c r="R246" s="26">
        <f t="shared" si="87"/>
        <v>219.32054099999999</v>
      </c>
      <c r="S246" s="26">
        <f t="shared" si="88"/>
        <v>4097.6696860000002</v>
      </c>
      <c r="T246" s="10">
        <f t="shared" si="99"/>
        <v>-2.239225125113542E-2</v>
      </c>
      <c r="U246" s="9">
        <f t="shared" si="100"/>
        <v>1.1292243723759463</v>
      </c>
      <c r="V246" s="10">
        <f t="shared" si="101"/>
        <v>12.922437237594631</v>
      </c>
      <c r="W246" s="31">
        <f t="shared" si="102"/>
        <v>4316.9902270000002</v>
      </c>
      <c r="X246" s="33">
        <f t="shared" si="103"/>
        <v>-2.1254876238385734E-2</v>
      </c>
      <c r="Y246" s="32">
        <f t="shared" si="104"/>
        <v>1.1240025042645012</v>
      </c>
      <c r="Z246" s="33">
        <f t="shared" si="105"/>
        <v>12.400250426450121</v>
      </c>
      <c r="AA246" s="8">
        <v>13.15</v>
      </c>
      <c r="AB246" s="11">
        <f t="shared" si="89"/>
        <v>1.0926486701560867</v>
      </c>
      <c r="AC246" s="12">
        <f t="shared" si="106"/>
        <v>4.9037490119197003E-2</v>
      </c>
      <c r="AD246" s="11">
        <f t="shared" si="107"/>
        <v>1.0926486701560867</v>
      </c>
      <c r="AE246" s="12">
        <f t="shared" si="108"/>
        <v>9.2648670156086688</v>
      </c>
      <c r="AF246" s="25">
        <v>3983.2701670000001</v>
      </c>
      <c r="AG246" s="25">
        <v>-0.66</v>
      </c>
      <c r="AH246" s="12">
        <f t="shared" si="84"/>
        <v>-7.63873597131004</v>
      </c>
      <c r="AI246" s="12">
        <f t="shared" si="109"/>
        <v>-3.1527787091589765E-2</v>
      </c>
      <c r="AJ246" s="12">
        <f t="shared" si="110"/>
        <v>1.104524050483545</v>
      </c>
      <c r="AK246" s="12">
        <f t="shared" si="111"/>
        <v>10.452405048354496</v>
      </c>
    </row>
    <row r="247" spans="1:37" x14ac:dyDescent="0.3">
      <c r="A247">
        <f t="shared" si="90"/>
        <v>245</v>
      </c>
      <c r="B247" s="7">
        <v>44776</v>
      </c>
      <c r="C247" s="40">
        <v>26.305800000000001</v>
      </c>
      <c r="D247" s="25">
        <v>4069.4514009999998</v>
      </c>
      <c r="E247" s="25">
        <v>0</v>
      </c>
      <c r="F247" s="26">
        <f t="shared" si="85"/>
        <v>235.29226369561115</v>
      </c>
      <c r="G247" s="26">
        <f t="shared" si="86"/>
        <v>4069.4514009999998</v>
      </c>
      <c r="H247" s="10">
        <f t="shared" si="91"/>
        <v>3.9148580181369574E-2</v>
      </c>
      <c r="I247" s="9">
        <f t="shared" si="92"/>
        <v>1.1221237034838591</v>
      </c>
      <c r="J247" s="10">
        <f t="shared" si="93"/>
        <v>12.212370348385914</v>
      </c>
      <c r="K247" s="31">
        <f t="shared" si="94"/>
        <v>4304.7436646956112</v>
      </c>
      <c r="L247" s="33">
        <f t="shared" si="95"/>
        <v>3.9689045949953261E-2</v>
      </c>
      <c r="M247" s="32">
        <f t="shared" si="96"/>
        <v>1.1208139015633263</v>
      </c>
      <c r="N247" s="33">
        <f t="shared" si="97"/>
        <v>12.081390156332628</v>
      </c>
      <c r="O247" s="40">
        <f t="shared" si="98"/>
        <v>2.3199999999999998</v>
      </c>
      <c r="P247" s="25">
        <v>4096.7481090000001</v>
      </c>
      <c r="Q247" s="25">
        <v>0</v>
      </c>
      <c r="R247" s="26">
        <f t="shared" si="87"/>
        <v>219.32054099999999</v>
      </c>
      <c r="S247" s="26">
        <f t="shared" si="88"/>
        <v>4096.7481090000001</v>
      </c>
      <c r="T247" s="10">
        <f t="shared" si="99"/>
        <v>-2.2490270583519489E-2</v>
      </c>
      <c r="U247" s="9">
        <f t="shared" si="100"/>
        <v>1.128970406759104</v>
      </c>
      <c r="V247" s="10">
        <f t="shared" si="101"/>
        <v>12.897040675910398</v>
      </c>
      <c r="W247" s="31">
        <f t="shared" si="102"/>
        <v>4316.0686500000002</v>
      </c>
      <c r="X247" s="33">
        <f t="shared" si="103"/>
        <v>-2.1347673993710181E-2</v>
      </c>
      <c r="Y247" s="32">
        <f t="shared" si="104"/>
        <v>1.1237625558742097</v>
      </c>
      <c r="Z247" s="33">
        <f t="shared" si="105"/>
        <v>12.376255587420971</v>
      </c>
      <c r="AA247" s="8">
        <v>13.15</v>
      </c>
      <c r="AB247" s="11">
        <f t="shared" si="89"/>
        <v>1.0931844776397519</v>
      </c>
      <c r="AC247" s="12">
        <f t="shared" si="106"/>
        <v>4.9037490119197003E-2</v>
      </c>
      <c r="AD247" s="11">
        <f t="shared" si="107"/>
        <v>1.0931844776397519</v>
      </c>
      <c r="AE247" s="12">
        <f t="shared" si="108"/>
        <v>9.3184477639751897</v>
      </c>
      <c r="AF247" s="25">
        <v>3982.0143309999999</v>
      </c>
      <c r="AG247" s="25">
        <v>-0.66</v>
      </c>
      <c r="AH247" s="12">
        <f t="shared" si="84"/>
        <v>-7.63873597131004</v>
      </c>
      <c r="AI247" s="12">
        <f t="shared" si="109"/>
        <v>-3.152776355479503E-2</v>
      </c>
      <c r="AJ247" s="12">
        <f t="shared" si="110"/>
        <v>1.1041758187525026</v>
      </c>
      <c r="AK247" s="12">
        <f t="shared" si="111"/>
        <v>10.41758187525026</v>
      </c>
    </row>
    <row r="248" spans="1:37" x14ac:dyDescent="0.3">
      <c r="A248">
        <f t="shared" si="90"/>
        <v>246</v>
      </c>
      <c r="B248" s="7">
        <v>44777</v>
      </c>
      <c r="C248" s="40">
        <v>26.3796</v>
      </c>
      <c r="D248" s="25">
        <v>4071.8744799999999</v>
      </c>
      <c r="E248" s="25">
        <v>0</v>
      </c>
      <c r="F248" s="26">
        <f t="shared" si="85"/>
        <v>235.40764511617212</v>
      </c>
      <c r="G248" s="26">
        <f t="shared" si="86"/>
        <v>4071.8744799999999</v>
      </c>
      <c r="H248" s="10">
        <f t="shared" si="91"/>
        <v>5.9543136438611199E-2</v>
      </c>
      <c r="I248" s="9">
        <f t="shared" si="92"/>
        <v>1.1227918511316346</v>
      </c>
      <c r="J248" s="10">
        <f t="shared" si="93"/>
        <v>12.279185113163461</v>
      </c>
      <c r="K248" s="31">
        <f t="shared" si="94"/>
        <v>4307.2821251161722</v>
      </c>
      <c r="L248" s="33">
        <f t="shared" si="95"/>
        <v>5.8968910074241876E-2</v>
      </c>
      <c r="M248" s="32">
        <f t="shared" si="96"/>
        <v>1.1214748333050388</v>
      </c>
      <c r="N248" s="33">
        <f t="shared" si="97"/>
        <v>12.147483330503883</v>
      </c>
      <c r="O248" s="40">
        <f t="shared" si="98"/>
        <v>2.3199999999999998</v>
      </c>
      <c r="P248" s="25">
        <v>4095.8306870000001</v>
      </c>
      <c r="Q248" s="25">
        <v>0</v>
      </c>
      <c r="R248" s="26">
        <f t="shared" si="87"/>
        <v>219.32054099999999</v>
      </c>
      <c r="S248" s="26">
        <f t="shared" si="88"/>
        <v>4095.8306870000001</v>
      </c>
      <c r="T248" s="10">
        <f t="shared" si="99"/>
        <v>-2.2393907938456081E-2</v>
      </c>
      <c r="U248" s="9">
        <f t="shared" si="100"/>
        <v>1.1287175861655618</v>
      </c>
      <c r="V248" s="10">
        <f t="shared" si="101"/>
        <v>12.871758616556184</v>
      </c>
      <c r="W248" s="31">
        <f t="shared" si="102"/>
        <v>4315.1512279999997</v>
      </c>
      <c r="X248" s="33">
        <f t="shared" si="103"/>
        <v>-2.1255964035704622E-2</v>
      </c>
      <c r="Y248" s="32">
        <f t="shared" si="104"/>
        <v>1.1235236893094864</v>
      </c>
      <c r="Z248" s="33">
        <f t="shared" si="105"/>
        <v>12.352368930948643</v>
      </c>
      <c r="AA248" s="8">
        <v>13.15</v>
      </c>
      <c r="AB248" s="11">
        <f t="shared" si="89"/>
        <v>1.0937205478699592</v>
      </c>
      <c r="AC248" s="12">
        <f t="shared" si="106"/>
        <v>4.9037490119197003E-2</v>
      </c>
      <c r="AD248" s="11">
        <f t="shared" si="107"/>
        <v>1.0937205478699592</v>
      </c>
      <c r="AE248" s="12">
        <f t="shared" si="108"/>
        <v>9.3720547869959212</v>
      </c>
      <c r="AF248" s="25">
        <v>3980.7588900000001</v>
      </c>
      <c r="AG248" s="25">
        <v>-0.66</v>
      </c>
      <c r="AH248" s="12">
        <f t="shared" si="84"/>
        <v>-7.63873597131004</v>
      </c>
      <c r="AI248" s="12">
        <f t="shared" si="109"/>
        <v>-3.1527787085705583E-2</v>
      </c>
      <c r="AJ248" s="12">
        <f t="shared" si="110"/>
        <v>1.1038276965513145</v>
      </c>
      <c r="AK248" s="12">
        <f t="shared" si="111"/>
        <v>10.382769655131451</v>
      </c>
    </row>
    <row r="249" spans="1:37" x14ac:dyDescent="0.3">
      <c r="A249">
        <f t="shared" si="90"/>
        <v>247</v>
      </c>
      <c r="B249" s="7">
        <v>44778</v>
      </c>
      <c r="C249" s="40">
        <v>26.4175</v>
      </c>
      <c r="D249" s="25">
        <v>4074.3433810000001</v>
      </c>
      <c r="E249" s="25">
        <v>0</v>
      </c>
      <c r="F249" s="26">
        <f t="shared" si="85"/>
        <v>235.5230831168858</v>
      </c>
      <c r="G249" s="26">
        <f t="shared" si="86"/>
        <v>4074.3433810000001</v>
      </c>
      <c r="H249" s="10">
        <f t="shared" si="91"/>
        <v>6.0633033069334985E-2</v>
      </c>
      <c r="I249" s="9">
        <f t="shared" si="92"/>
        <v>1.123472633886031</v>
      </c>
      <c r="J249" s="10">
        <f t="shared" si="93"/>
        <v>12.347263388603103</v>
      </c>
      <c r="K249" s="31">
        <f t="shared" si="94"/>
        <v>4309.8664641168862</v>
      </c>
      <c r="L249" s="33">
        <f t="shared" si="95"/>
        <v>5.9999297135537866E-2</v>
      </c>
      <c r="M249" s="32">
        <f t="shared" si="96"/>
        <v>1.1221477103225739</v>
      </c>
      <c r="N249" s="33">
        <f t="shared" si="97"/>
        <v>12.214771032257389</v>
      </c>
      <c r="O249" s="40">
        <f t="shared" si="98"/>
        <v>2.3199999999999998</v>
      </c>
      <c r="P249" s="25">
        <v>4094.9094570000002</v>
      </c>
      <c r="Q249" s="25">
        <v>0</v>
      </c>
      <c r="R249" s="26">
        <f t="shared" si="87"/>
        <v>219.32054099999999</v>
      </c>
      <c r="S249" s="26">
        <f t="shared" si="88"/>
        <v>4094.9094570000002</v>
      </c>
      <c r="T249" s="10">
        <f t="shared" si="99"/>
        <v>-2.2491896525989041E-2</v>
      </c>
      <c r="U249" s="9">
        <f t="shared" si="100"/>
        <v>1.1284637161740108</v>
      </c>
      <c r="V249" s="10">
        <f t="shared" si="101"/>
        <v>12.846371617401076</v>
      </c>
      <c r="W249" s="31">
        <f t="shared" si="102"/>
        <v>4314.2299979999998</v>
      </c>
      <c r="X249" s="33">
        <f t="shared" si="103"/>
        <v>-2.1348730353232259E-2</v>
      </c>
      <c r="Y249" s="32">
        <f t="shared" si="104"/>
        <v>1.1232838312666011</v>
      </c>
      <c r="Z249" s="33">
        <f t="shared" si="105"/>
        <v>12.328383126660114</v>
      </c>
      <c r="AA249" s="8">
        <v>13.65</v>
      </c>
      <c r="AB249" s="11">
        <f t="shared" si="89"/>
        <v>1.0942568809755526</v>
      </c>
      <c r="AC249" s="12">
        <f t="shared" si="106"/>
        <v>4.9037490119197003E-2</v>
      </c>
      <c r="AD249" s="11">
        <f t="shared" si="107"/>
        <v>1.0942568809755526</v>
      </c>
      <c r="AE249" s="12">
        <f t="shared" si="108"/>
        <v>9.4256880975552626</v>
      </c>
      <c r="AF249" s="25">
        <v>3979.5038460000001</v>
      </c>
      <c r="AG249" s="25">
        <v>-0.66</v>
      </c>
      <c r="AH249" s="12">
        <f t="shared" si="84"/>
        <v>-7.63873597131004</v>
      </c>
      <c r="AI249" s="12">
        <f t="shared" si="109"/>
        <v>-3.1527757261384792E-2</v>
      </c>
      <c r="AJ249" s="12">
        <f t="shared" si="110"/>
        <v>1.1034796844345618</v>
      </c>
      <c r="AK249" s="12">
        <f t="shared" si="111"/>
        <v>10.347968443456178</v>
      </c>
    </row>
    <row r="250" spans="1:37" x14ac:dyDescent="0.3">
      <c r="A250">
        <f t="shared" si="90"/>
        <v>248</v>
      </c>
      <c r="B250" s="7">
        <v>44781</v>
      </c>
      <c r="C250" s="40">
        <v>26.6358</v>
      </c>
      <c r="D250" s="25">
        <v>4076.7108640000001</v>
      </c>
      <c r="E250" s="25">
        <v>0</v>
      </c>
      <c r="F250" s="26">
        <f t="shared" si="85"/>
        <v>235.63857772549767</v>
      </c>
      <c r="G250" s="26">
        <f t="shared" si="86"/>
        <v>4076.7108640000001</v>
      </c>
      <c r="H250" s="10">
        <f t="shared" si="91"/>
        <v>5.8107105332361186E-2</v>
      </c>
      <c r="I250" s="9">
        <f t="shared" si="92"/>
        <v>1.1241254513127834</v>
      </c>
      <c r="J250" s="10">
        <f t="shared" si="93"/>
        <v>12.412545131278341</v>
      </c>
      <c r="K250" s="31">
        <f t="shared" si="94"/>
        <v>4312.3494417254979</v>
      </c>
      <c r="L250" s="33">
        <f t="shared" si="95"/>
        <v>5.7611474259910977E-2</v>
      </c>
      <c r="M250" s="32">
        <f t="shared" si="96"/>
        <v>1.1227941961618646</v>
      </c>
      <c r="N250" s="33">
        <f t="shared" si="97"/>
        <v>12.279419616186459</v>
      </c>
      <c r="O250" s="40">
        <f t="shared" si="98"/>
        <v>2.3199999999999998</v>
      </c>
      <c r="P250" s="25">
        <v>4093.9923789999998</v>
      </c>
      <c r="Q250" s="25">
        <v>0</v>
      </c>
      <c r="R250" s="26">
        <f t="shared" si="87"/>
        <v>219.32054099999999</v>
      </c>
      <c r="S250" s="26">
        <f t="shared" si="88"/>
        <v>4093.9923789999998</v>
      </c>
      <c r="T250" s="10">
        <f t="shared" si="99"/>
        <v>-2.2395562334909247E-2</v>
      </c>
      <c r="U250" s="9">
        <f t="shared" si="100"/>
        <v>1.1282109903790283</v>
      </c>
      <c r="V250" s="10">
        <f t="shared" si="101"/>
        <v>12.821099037902828</v>
      </c>
      <c r="W250" s="31">
        <f t="shared" si="102"/>
        <v>4313.3129199999994</v>
      </c>
      <c r="X250" s="33">
        <f t="shared" si="103"/>
        <v>-2.1257049355860591E-2</v>
      </c>
      <c r="Y250" s="32">
        <f t="shared" si="104"/>
        <v>1.1230450542681825</v>
      </c>
      <c r="Z250" s="33">
        <f t="shared" si="105"/>
        <v>12.304505426818245</v>
      </c>
      <c r="AA250" s="8">
        <v>13.65</v>
      </c>
      <c r="AB250" s="11">
        <f t="shared" si="89"/>
        <v>1.0948126325687069</v>
      </c>
      <c r="AC250" s="12">
        <f t="shared" si="106"/>
        <v>5.0788037326188196E-2</v>
      </c>
      <c r="AD250" s="11">
        <f t="shared" si="107"/>
        <v>1.0948126325687069</v>
      </c>
      <c r="AE250" s="12">
        <f t="shared" si="108"/>
        <v>9.4812632568706867</v>
      </c>
      <c r="AF250" s="25">
        <v>3978.2491970000001</v>
      </c>
      <c r="AG250" s="25">
        <v>-0.66</v>
      </c>
      <c r="AH250" s="12">
        <f t="shared" si="84"/>
        <v>-7.63873597131004</v>
      </c>
      <c r="AI250" s="12">
        <f t="shared" si="109"/>
        <v>-3.1527774530515362E-2</v>
      </c>
      <c r="AJ250" s="12">
        <f t="shared" si="110"/>
        <v>1.1031317818476631</v>
      </c>
      <c r="AK250" s="12">
        <f t="shared" si="111"/>
        <v>10.313178184766315</v>
      </c>
    </row>
    <row r="251" spans="1:37" x14ac:dyDescent="0.3">
      <c r="A251">
        <f t="shared" si="90"/>
        <v>249</v>
      </c>
      <c r="B251" s="7">
        <v>44782</v>
      </c>
      <c r="C251" s="40">
        <v>23.781300000000002</v>
      </c>
      <c r="D251" s="25">
        <v>4080.0577210000001</v>
      </c>
      <c r="E251" s="25">
        <v>0</v>
      </c>
      <c r="F251" s="26">
        <f t="shared" si="85"/>
        <v>235.75825393430779</v>
      </c>
      <c r="G251" s="26">
        <f t="shared" si="86"/>
        <v>4080.0577210000001</v>
      </c>
      <c r="H251" s="10">
        <f t="shared" si="91"/>
        <v>8.2096992199143237E-2</v>
      </c>
      <c r="I251" s="9">
        <f t="shared" si="92"/>
        <v>1.1250483244968563</v>
      </c>
      <c r="J251" s="10">
        <f t="shared" si="93"/>
        <v>12.504832449685633</v>
      </c>
      <c r="K251" s="31">
        <f t="shared" si="94"/>
        <v>4315.8159749343076</v>
      </c>
      <c r="L251" s="33">
        <f t="shared" si="95"/>
        <v>8.0386185202629967E-2</v>
      </c>
      <c r="M251" s="32">
        <f t="shared" si="96"/>
        <v>1.1236967675838356</v>
      </c>
      <c r="N251" s="33">
        <f t="shared" si="97"/>
        <v>12.369676758383562</v>
      </c>
      <c r="O251" s="40">
        <f t="shared" si="98"/>
        <v>2.3199999999999998</v>
      </c>
      <c r="P251" s="25">
        <v>4092.4082530000001</v>
      </c>
      <c r="Q251" s="25">
        <v>0</v>
      </c>
      <c r="R251" s="26">
        <f t="shared" si="87"/>
        <v>219.32054099999999</v>
      </c>
      <c r="S251" s="26">
        <f t="shared" si="88"/>
        <v>4092.4082530000001</v>
      </c>
      <c r="T251" s="10">
        <f t="shared" si="99"/>
        <v>-3.8693916679610751E-2</v>
      </c>
      <c r="U251" s="9">
        <f t="shared" si="100"/>
        <v>1.1277744413584407</v>
      </c>
      <c r="V251" s="10">
        <f t="shared" si="101"/>
        <v>12.777444135844075</v>
      </c>
      <c r="W251" s="31">
        <f t="shared" si="102"/>
        <v>4311.7287939999997</v>
      </c>
      <c r="X251" s="33">
        <f t="shared" si="103"/>
        <v>-3.6726433471923059E-2</v>
      </c>
      <c r="Y251" s="32">
        <f t="shared" si="104"/>
        <v>1.122632599873467</v>
      </c>
      <c r="Z251" s="33">
        <f t="shared" si="105"/>
        <v>12.263259987346697</v>
      </c>
      <c r="AA251" s="8">
        <v>13.65</v>
      </c>
      <c r="AB251" s="11">
        <f t="shared" si="89"/>
        <v>1.0953686664171878</v>
      </c>
      <c r="AC251" s="12">
        <f t="shared" si="106"/>
        <v>5.0788037326188196E-2</v>
      </c>
      <c r="AD251" s="11">
        <f t="shared" si="107"/>
        <v>1.0953686664171878</v>
      </c>
      <c r="AE251" s="12">
        <f t="shared" si="108"/>
        <v>9.5368666417187775</v>
      </c>
      <c r="AF251" s="25">
        <v>3976.3466480000002</v>
      </c>
      <c r="AG251" s="25">
        <v>-0.68</v>
      </c>
      <c r="AH251" s="12">
        <f t="shared" si="84"/>
        <v>-7.86162880862189</v>
      </c>
      <c r="AI251" s="12">
        <f t="shared" si="109"/>
        <v>-4.7823776384714467E-2</v>
      </c>
      <c r="AJ251" s="12">
        <f t="shared" si="110"/>
        <v>1.1026042225710837</v>
      </c>
      <c r="AK251" s="12">
        <f t="shared" si="111"/>
        <v>10.26042225710837</v>
      </c>
    </row>
    <row r="252" spans="1:37" x14ac:dyDescent="0.3">
      <c r="A252">
        <f t="shared" si="90"/>
        <v>250</v>
      </c>
      <c r="B252" s="7">
        <v>44783</v>
      </c>
      <c r="C252" s="40">
        <v>23.530899999999999</v>
      </c>
      <c r="D252" s="25">
        <v>4082.2859549999998</v>
      </c>
      <c r="E252" s="25">
        <v>0</v>
      </c>
      <c r="F252" s="26">
        <f t="shared" si="85"/>
        <v>235.87799092431553</v>
      </c>
      <c r="G252" s="26">
        <f t="shared" si="86"/>
        <v>4082.2859549999998</v>
      </c>
      <c r="H252" s="10">
        <f t="shared" si="91"/>
        <v>5.4612805807408016E-2</v>
      </c>
      <c r="I252" s="9">
        <f t="shared" si="92"/>
        <v>1.1256627449535532</v>
      </c>
      <c r="J252" s="10">
        <f t="shared" si="93"/>
        <v>12.566274495355323</v>
      </c>
      <c r="K252" s="31">
        <f t="shared" si="94"/>
        <v>4318.1639459243152</v>
      </c>
      <c r="L252" s="33">
        <f t="shared" si="95"/>
        <v>5.4403871797226167E-2</v>
      </c>
      <c r="M252" s="32">
        <f t="shared" si="96"/>
        <v>1.1243081021326615</v>
      </c>
      <c r="N252" s="33">
        <f t="shared" si="97"/>
        <v>12.430810213266152</v>
      </c>
      <c r="O252" s="40">
        <f t="shared" si="98"/>
        <v>2.3199999999999998</v>
      </c>
      <c r="P252" s="25">
        <v>4091.4484560000001</v>
      </c>
      <c r="Q252" s="25">
        <v>0</v>
      </c>
      <c r="R252" s="26">
        <f t="shared" si="87"/>
        <v>219.32054099999999</v>
      </c>
      <c r="S252" s="26">
        <f t="shared" si="88"/>
        <v>4091.4484560000001</v>
      </c>
      <c r="T252" s="10">
        <f t="shared" si="99"/>
        <v>-2.3453109774573822E-2</v>
      </c>
      <c r="U252" s="9">
        <f t="shared" si="100"/>
        <v>1.1275099431806994</v>
      </c>
      <c r="V252" s="10">
        <f t="shared" si="101"/>
        <v>12.750994318069942</v>
      </c>
      <c r="W252" s="31">
        <f t="shared" si="102"/>
        <v>4310.7689970000001</v>
      </c>
      <c r="X252" s="33">
        <f t="shared" si="103"/>
        <v>-2.226014310861002E-2</v>
      </c>
      <c r="Y252" s="32">
        <f t="shared" si="104"/>
        <v>1.1223827002501512</v>
      </c>
      <c r="Z252" s="33">
        <f t="shared" si="105"/>
        <v>12.238270025015119</v>
      </c>
      <c r="AA252" s="8">
        <v>13.65</v>
      </c>
      <c r="AB252" s="11">
        <f t="shared" si="89"/>
        <v>1.0959249826643471</v>
      </c>
      <c r="AC252" s="12">
        <f t="shared" si="106"/>
        <v>5.0788037326188196E-2</v>
      </c>
      <c r="AD252" s="11">
        <f t="shared" si="107"/>
        <v>1.0959249826643471</v>
      </c>
      <c r="AE252" s="12">
        <f t="shared" si="108"/>
        <v>9.5924982664347134</v>
      </c>
      <c r="AF252" s="25">
        <v>3975.0548749999998</v>
      </c>
      <c r="AG252" s="25">
        <v>-0.68</v>
      </c>
      <c r="AH252" s="12">
        <f t="shared" si="84"/>
        <v>-7.86162880862189</v>
      </c>
      <c r="AI252" s="12">
        <f t="shared" si="109"/>
        <v>-3.2486428230549258E-2</v>
      </c>
      <c r="AJ252" s="12">
        <f t="shared" si="110"/>
        <v>1.1022460258416511</v>
      </c>
      <c r="AK252" s="12">
        <f t="shared" si="111"/>
        <v>10.22460258416511</v>
      </c>
    </row>
    <row r="253" spans="1:37" x14ac:dyDescent="0.3">
      <c r="A253">
        <f t="shared" si="90"/>
        <v>251</v>
      </c>
      <c r="B253" s="7">
        <v>44784</v>
      </c>
      <c r="C253" s="40">
        <v>23.483599999999999</v>
      </c>
      <c r="D253" s="25">
        <v>4084.3930970000001</v>
      </c>
      <c r="E253" s="25">
        <v>0</v>
      </c>
      <c r="F253" s="26">
        <f t="shared" si="85"/>
        <v>235.99778872639044</v>
      </c>
      <c r="G253" s="26">
        <f t="shared" si="86"/>
        <v>4084.3930970000001</v>
      </c>
      <c r="H253" s="10">
        <f t="shared" si="91"/>
        <v>5.1616717281155466E-2</v>
      </c>
      <c r="I253" s="9">
        <f t="shared" si="92"/>
        <v>1.1262437751101553</v>
      </c>
      <c r="J253" s="10">
        <f t="shared" si="93"/>
        <v>12.624377511015528</v>
      </c>
      <c r="K253" s="31">
        <f t="shared" si="94"/>
        <v>4320.3908857263905</v>
      </c>
      <c r="L253" s="33">
        <f t="shared" si="95"/>
        <v>5.1571450967657917E-2</v>
      </c>
      <c r="M253" s="32">
        <f t="shared" si="96"/>
        <v>1.1248879241342782</v>
      </c>
      <c r="N253" s="33">
        <f t="shared" si="97"/>
        <v>12.488792413427818</v>
      </c>
      <c r="O253" s="40">
        <f t="shared" si="98"/>
        <v>2.3199999999999998</v>
      </c>
      <c r="P253" s="25">
        <v>4090.4928239999999</v>
      </c>
      <c r="Q253" s="25">
        <v>0</v>
      </c>
      <c r="R253" s="26">
        <f t="shared" si="87"/>
        <v>219.32054099999999</v>
      </c>
      <c r="S253" s="26">
        <f t="shared" si="88"/>
        <v>4090.4928239999999</v>
      </c>
      <c r="T253" s="10">
        <f t="shared" si="99"/>
        <v>-2.3356813858887993E-2</v>
      </c>
      <c r="U253" s="9">
        <f t="shared" si="100"/>
        <v>1.1272465927820303</v>
      </c>
      <c r="V253" s="10">
        <f t="shared" si="101"/>
        <v>12.724659278203031</v>
      </c>
      <c r="W253" s="31">
        <f t="shared" si="102"/>
        <v>4309.813365</v>
      </c>
      <c r="X253" s="33">
        <f t="shared" si="103"/>
        <v>-2.2168480859563466E-2</v>
      </c>
      <c r="Y253" s="32">
        <f t="shared" si="104"/>
        <v>1.1221338850560751</v>
      </c>
      <c r="Z253" s="33">
        <f t="shared" si="105"/>
        <v>12.213388505607515</v>
      </c>
      <c r="AA253" s="8">
        <v>13.65</v>
      </c>
      <c r="AB253" s="11">
        <f t="shared" si="89"/>
        <v>1.0964815814536097</v>
      </c>
      <c r="AC253" s="12">
        <f t="shared" si="106"/>
        <v>5.0788037326188196E-2</v>
      </c>
      <c r="AD253" s="11">
        <f t="shared" si="107"/>
        <v>1.0964815814536097</v>
      </c>
      <c r="AE253" s="12">
        <f t="shared" si="108"/>
        <v>9.6481581453609735</v>
      </c>
      <c r="AF253" s="25">
        <v>3973.7635209999999</v>
      </c>
      <c r="AG253" s="25">
        <v>-0.68</v>
      </c>
      <c r="AH253" s="12">
        <f t="shared" si="84"/>
        <v>-7.86162880862189</v>
      </c>
      <c r="AI253" s="12">
        <f t="shared" si="109"/>
        <v>-3.2486444605372977E-2</v>
      </c>
      <c r="AJ253" s="12">
        <f t="shared" si="110"/>
        <v>1.1018879452970511</v>
      </c>
      <c r="AK253" s="12">
        <f t="shared" si="111"/>
        <v>10.188794529705113</v>
      </c>
    </row>
    <row r="254" spans="1:37" x14ac:dyDescent="0.3">
      <c r="A254">
        <f t="shared" si="90"/>
        <v>252</v>
      </c>
      <c r="B254" s="7">
        <v>44785</v>
      </c>
      <c r="C254" s="40">
        <v>23.422799999999999</v>
      </c>
      <c r="D254" s="25">
        <v>4086.494467</v>
      </c>
      <c r="E254" s="25">
        <v>0</v>
      </c>
      <c r="F254" s="26">
        <f t="shared" si="85"/>
        <v>236.11764737141777</v>
      </c>
      <c r="G254" s="26">
        <f t="shared" si="86"/>
        <v>4086.494467</v>
      </c>
      <c r="H254" s="10">
        <f t="shared" si="91"/>
        <v>5.1448769746076373E-2</v>
      </c>
      <c r="I254" s="9">
        <f t="shared" si="92"/>
        <v>1.1268232136767913</v>
      </c>
      <c r="J254" s="10">
        <f t="shared" si="93"/>
        <v>12.682321367679128</v>
      </c>
      <c r="K254" s="31">
        <f t="shared" si="94"/>
        <v>4322.6121143714181</v>
      </c>
      <c r="L254" s="33">
        <f t="shared" si="95"/>
        <v>5.1412677782614047E-2</v>
      </c>
      <c r="M254" s="32">
        <f t="shared" si="96"/>
        <v>1.1254662591381288</v>
      </c>
      <c r="N254" s="33">
        <f t="shared" si="97"/>
        <v>12.546625913812882</v>
      </c>
      <c r="O254" s="40">
        <f t="shared" si="98"/>
        <v>2.3199999999999998</v>
      </c>
      <c r="P254" s="25">
        <v>4089.5373810000001</v>
      </c>
      <c r="Q254" s="25">
        <v>0</v>
      </c>
      <c r="R254" s="26">
        <f t="shared" si="87"/>
        <v>219.32054099999999</v>
      </c>
      <c r="S254" s="26">
        <f t="shared" si="88"/>
        <v>4089.5373810000001</v>
      </c>
      <c r="T254" s="10">
        <f t="shared" si="99"/>
        <v>-2.3357650070765512E-2</v>
      </c>
      <c r="U254" s="9">
        <f t="shared" si="100"/>
        <v>1.1269832944674536</v>
      </c>
      <c r="V254" s="10">
        <f t="shared" si="101"/>
        <v>12.69832944674536</v>
      </c>
      <c r="W254" s="31">
        <f t="shared" si="102"/>
        <v>4308.8579220000001</v>
      </c>
      <c r="X254" s="33">
        <f t="shared" si="103"/>
        <v>-2.2169011023975838E-2</v>
      </c>
      <c r="Y254" s="32">
        <f t="shared" si="104"/>
        <v>1.1218851190713932</v>
      </c>
      <c r="Z254" s="33">
        <f t="shared" si="105"/>
        <v>12.188511907139322</v>
      </c>
      <c r="AA254" s="8">
        <v>13.65</v>
      </c>
      <c r="AB254" s="11">
        <f t="shared" si="89"/>
        <v>1.0970384629284733</v>
      </c>
      <c r="AC254" s="12">
        <f t="shared" si="106"/>
        <v>5.0788037326188196E-2</v>
      </c>
      <c r="AD254" s="11">
        <f t="shared" si="107"/>
        <v>1.0970384629284733</v>
      </c>
      <c r="AE254" s="12">
        <f t="shared" si="108"/>
        <v>9.703846292847329</v>
      </c>
      <c r="AF254" s="25">
        <v>3972.4725870000002</v>
      </c>
      <c r="AG254" s="25">
        <v>-0.68</v>
      </c>
      <c r="AH254" s="12">
        <f t="shared" si="84"/>
        <v>-7.86162880862189</v>
      </c>
      <c r="AI254" s="12">
        <f t="shared" si="109"/>
        <v>-3.2486432400358201E-2</v>
      </c>
      <c r="AJ254" s="12">
        <f t="shared" si="110"/>
        <v>1.1015299812145745</v>
      </c>
      <c r="AK254" s="12">
        <f t="shared" si="111"/>
        <v>10.152998121457447</v>
      </c>
    </row>
    <row r="255" spans="1:37" x14ac:dyDescent="0.3">
      <c r="A255">
        <f t="shared" si="90"/>
        <v>253</v>
      </c>
      <c r="B255" s="7">
        <v>44788</v>
      </c>
      <c r="C255" s="40">
        <f>+C254</f>
        <v>23.422799999999999</v>
      </c>
      <c r="D255" s="25">
        <v>3971.1820729999999</v>
      </c>
      <c r="E255" s="25">
        <v>117.40009499999999</v>
      </c>
      <c r="F255" s="26">
        <f t="shared" si="85"/>
        <v>353.63766189029849</v>
      </c>
      <c r="G255" s="26">
        <f t="shared" si="86"/>
        <v>4088.5821679999999</v>
      </c>
      <c r="H255" s="10">
        <f t="shared" si="91"/>
        <v>5.1087821526718535E-2</v>
      </c>
      <c r="I255" s="9">
        <f t="shared" si="92"/>
        <v>1.1273988831091162</v>
      </c>
      <c r="J255" s="10">
        <f t="shared" si="93"/>
        <v>12.739888310911617</v>
      </c>
      <c r="K255" s="31">
        <f t="shared" si="94"/>
        <v>4324.8197348902986</v>
      </c>
      <c r="L255" s="33">
        <f t="shared" si="95"/>
        <v>5.1071446164252521E-2</v>
      </c>
      <c r="M255" s="32">
        <f t="shared" si="96"/>
        <v>1.1260410510327614</v>
      </c>
      <c r="N255" s="33">
        <f t="shared" si="97"/>
        <v>12.604105103276142</v>
      </c>
      <c r="O255" s="40">
        <f t="shared" si="98"/>
        <v>2.3199999999999998</v>
      </c>
      <c r="P255" s="25">
        <v>3971.1820729999999</v>
      </c>
      <c r="Q255" s="25">
        <v>117.40009499999999</v>
      </c>
      <c r="R255" s="26">
        <f t="shared" si="87"/>
        <v>336.72063600000001</v>
      </c>
      <c r="S255" s="26">
        <f t="shared" si="88"/>
        <v>4088.5821679999999</v>
      </c>
      <c r="T255" s="10">
        <f t="shared" si="99"/>
        <v>-2.3357483035568727E-2</v>
      </c>
      <c r="U255" s="9">
        <f t="shared" si="100"/>
        <v>1.1267200595356346</v>
      </c>
      <c r="V255" s="10">
        <f t="shared" si="101"/>
        <v>12.67200595356346</v>
      </c>
      <c r="W255" s="31">
        <f t="shared" si="102"/>
        <v>4307.902709</v>
      </c>
      <c r="X255" s="33">
        <f t="shared" si="103"/>
        <v>-2.2168588922899524E-2</v>
      </c>
      <c r="Y255" s="32">
        <f t="shared" si="104"/>
        <v>1.1216364129711591</v>
      </c>
      <c r="Z255" s="33">
        <f t="shared" si="105"/>
        <v>12.163641297115912</v>
      </c>
      <c r="AA255" s="8">
        <v>13.65</v>
      </c>
      <c r="AB255" s="11">
        <f t="shared" si="89"/>
        <v>1.097595627232508</v>
      </c>
      <c r="AC255" s="12">
        <f t="shared" si="106"/>
        <v>5.0788037326188196E-2</v>
      </c>
      <c r="AD255" s="11">
        <f t="shared" si="107"/>
        <v>1.097595627232508</v>
      </c>
      <c r="AE255" s="12">
        <f t="shared" si="108"/>
        <v>9.7595627232508022</v>
      </c>
      <c r="AF255" s="25">
        <v>3971.1820729999999</v>
      </c>
      <c r="AG255" s="25">
        <v>-0.68</v>
      </c>
      <c r="AH255" s="12">
        <f t="shared" si="84"/>
        <v>-7.86162880862189</v>
      </c>
      <c r="AI255" s="12">
        <f t="shared" si="109"/>
        <v>-3.248641675271946E-2</v>
      </c>
      <c r="AJ255" s="12">
        <f t="shared" si="110"/>
        <v>1.1011721335942208</v>
      </c>
      <c r="AK255" s="12">
        <f t="shared" si="111"/>
        <v>10.117213359422085</v>
      </c>
    </row>
    <row r="256" spans="1:37" x14ac:dyDescent="0.3">
      <c r="E256" s="35">
        <f>SUM(E4:E255)</f>
        <v>336.72063600000001</v>
      </c>
      <c r="F256" s="35">
        <f>+F255</f>
        <v>353.63766189029849</v>
      </c>
      <c r="Q256" s="35">
        <f>SUM(Q4:Q255)</f>
        <v>336.72063600000001</v>
      </c>
      <c r="R256" s="35">
        <f>+R255</f>
        <v>336.72063600000001</v>
      </c>
    </row>
    <row r="257" spans="2:31" x14ac:dyDescent="0.3">
      <c r="B257" s="7"/>
      <c r="D257" s="27"/>
      <c r="P257" s="27"/>
      <c r="AD257" s="37"/>
      <c r="AE257" s="37"/>
    </row>
    <row r="258" spans="2:31" x14ac:dyDescent="0.3">
      <c r="B258" s="7"/>
      <c r="I258">
        <f>+I255/I237</f>
        <v>1.0101326370911925</v>
      </c>
      <c r="AE258" s="39"/>
    </row>
    <row r="259" spans="2:31" x14ac:dyDescent="0.3">
      <c r="B259" s="7"/>
      <c r="AD259" s="38"/>
      <c r="AE259" s="39"/>
    </row>
    <row r="260" spans="2:31" x14ac:dyDescent="0.3">
      <c r="B260" s="7"/>
      <c r="AD260" s="38"/>
      <c r="AE260" s="39"/>
    </row>
    <row r="261" spans="2:31" x14ac:dyDescent="0.3">
      <c r="B261" s="7"/>
      <c r="AD261" s="38"/>
      <c r="AE261" s="39"/>
    </row>
    <row r="262" spans="2:31" x14ac:dyDescent="0.3">
      <c r="B262" s="7"/>
      <c r="AD262" s="38"/>
      <c r="AE262" s="39"/>
    </row>
    <row r="263" spans="2:31" x14ac:dyDescent="0.3">
      <c r="B263" s="7"/>
      <c r="AD263" s="38"/>
      <c r="AE263" s="39"/>
    </row>
    <row r="264" spans="2:31" x14ac:dyDescent="0.3">
      <c r="B264" s="7"/>
      <c r="AD264" s="38"/>
      <c r="AE264" s="39"/>
    </row>
    <row r="265" spans="2:31" x14ac:dyDescent="0.3">
      <c r="B265" s="7"/>
      <c r="AD265" s="38"/>
      <c r="AE265" s="39"/>
    </row>
    <row r="266" spans="2:31" x14ac:dyDescent="0.3">
      <c r="B266" s="7"/>
      <c r="AD266" s="38"/>
      <c r="AE266" s="39"/>
    </row>
    <row r="267" spans="2:31" x14ac:dyDescent="0.3">
      <c r="B267" s="7"/>
      <c r="AD267" s="38"/>
      <c r="AE267" s="39"/>
    </row>
    <row r="268" spans="2:31" x14ac:dyDescent="0.3">
      <c r="B268" s="7"/>
      <c r="AD268" s="38"/>
      <c r="AE268" s="39"/>
    </row>
    <row r="269" spans="2:31" x14ac:dyDescent="0.3">
      <c r="B269" s="7"/>
      <c r="AD269" s="38"/>
      <c r="AE269" s="39"/>
    </row>
    <row r="270" spans="2:31" x14ac:dyDescent="0.3">
      <c r="B270" s="7"/>
      <c r="AD270" s="38"/>
      <c r="AE270" s="39"/>
    </row>
    <row r="271" spans="2:31" x14ac:dyDescent="0.3">
      <c r="B271" s="7"/>
      <c r="AD271" s="38"/>
      <c r="AE271" s="39"/>
    </row>
    <row r="272" spans="2:31" x14ac:dyDescent="0.3">
      <c r="B272" s="7"/>
      <c r="AD272" s="38"/>
      <c r="AE272" s="39"/>
    </row>
    <row r="273" spans="2:31" x14ac:dyDescent="0.3">
      <c r="B273" s="7"/>
      <c r="AD273" s="38"/>
      <c r="AE273" s="39"/>
    </row>
    <row r="274" spans="2:31" x14ac:dyDescent="0.3">
      <c r="AD274" s="38"/>
      <c r="AE274" s="39"/>
    </row>
    <row r="275" spans="2:31" x14ac:dyDescent="0.3">
      <c r="AD275" s="38"/>
      <c r="AE275" s="39"/>
    </row>
    <row r="276" spans="2:31" x14ac:dyDescent="0.3">
      <c r="AD276" s="38"/>
      <c r="AE276" s="39"/>
    </row>
    <row r="277" spans="2:31" x14ac:dyDescent="0.3">
      <c r="AD277" s="38"/>
      <c r="AE277" s="39"/>
    </row>
    <row r="278" spans="2:31" x14ac:dyDescent="0.3">
      <c r="AD278" s="38"/>
      <c r="AE278" s="39"/>
    </row>
    <row r="279" spans="2:31" x14ac:dyDescent="0.3">
      <c r="AD279" s="38"/>
      <c r="AE279" s="39"/>
    </row>
    <row r="280" spans="2:31" x14ac:dyDescent="0.3">
      <c r="AD280" s="38"/>
      <c r="AE280" s="39"/>
    </row>
    <row r="281" spans="2:31" x14ac:dyDescent="0.3">
      <c r="AD281" s="38"/>
      <c r="AE281" s="39"/>
    </row>
    <row r="282" spans="2:31" x14ac:dyDescent="0.3">
      <c r="AD282" s="38"/>
      <c r="AE282" s="39"/>
    </row>
    <row r="283" spans="2:31" x14ac:dyDescent="0.3">
      <c r="AD283" s="38"/>
      <c r="AE283" s="39"/>
    </row>
    <row r="284" spans="2:31" x14ac:dyDescent="0.3">
      <c r="AD284" s="38"/>
      <c r="AE284" s="39"/>
    </row>
    <row r="285" spans="2:31" x14ac:dyDescent="0.3">
      <c r="AD285" s="38"/>
      <c r="AE285" s="39"/>
    </row>
    <row r="286" spans="2:31" x14ac:dyDescent="0.3">
      <c r="AD286" s="38"/>
      <c r="AE286" s="39"/>
    </row>
    <row r="287" spans="2:31" x14ac:dyDescent="0.3">
      <c r="AD287" s="38"/>
      <c r="AE287" s="39"/>
    </row>
    <row r="288" spans="2:31" x14ac:dyDescent="0.3">
      <c r="AD288" s="38"/>
      <c r="AE288" s="39"/>
    </row>
    <row r="289" spans="30:31" x14ac:dyDescent="0.3">
      <c r="AD289" s="38"/>
      <c r="AE289" s="39"/>
    </row>
    <row r="290" spans="30:31" x14ac:dyDescent="0.3">
      <c r="AD290" s="38"/>
      <c r="AE290" s="39"/>
    </row>
    <row r="291" spans="30:31" x14ac:dyDescent="0.3">
      <c r="AD291" s="38"/>
      <c r="AE291" s="39"/>
    </row>
    <row r="292" spans="30:31" x14ac:dyDescent="0.3">
      <c r="AD292" s="38"/>
      <c r="AE292" s="39"/>
    </row>
    <row r="293" spans="30:31" x14ac:dyDescent="0.3">
      <c r="AD293" s="38"/>
      <c r="AE293" s="39"/>
    </row>
    <row r="294" spans="30:31" x14ac:dyDescent="0.3">
      <c r="AD294" s="38"/>
      <c r="AE294" s="39"/>
    </row>
    <row r="295" spans="30:31" x14ac:dyDescent="0.3">
      <c r="AD295" s="38"/>
      <c r="AE295" s="39"/>
    </row>
    <row r="296" spans="30:31" x14ac:dyDescent="0.3">
      <c r="AD296" s="38"/>
      <c r="AE296" s="39"/>
    </row>
    <row r="297" spans="30:31" x14ac:dyDescent="0.3">
      <c r="AD297" s="38"/>
      <c r="AE297" s="39"/>
    </row>
    <row r="298" spans="30:31" x14ac:dyDescent="0.3">
      <c r="AD298" s="38"/>
      <c r="AE298" s="39"/>
    </row>
    <row r="299" spans="30:31" x14ac:dyDescent="0.3">
      <c r="AD299" s="38"/>
      <c r="AE299" s="39"/>
    </row>
    <row r="300" spans="30:31" x14ac:dyDescent="0.3">
      <c r="AD300" s="38"/>
      <c r="AE300" s="39"/>
    </row>
    <row r="301" spans="30:31" x14ac:dyDescent="0.3">
      <c r="AD301" s="38"/>
      <c r="AE301" s="39"/>
    </row>
    <row r="302" spans="30:31" x14ac:dyDescent="0.3">
      <c r="AD302" s="38"/>
      <c r="AE302" s="39"/>
    </row>
    <row r="303" spans="30:31" x14ac:dyDescent="0.3">
      <c r="AD303" s="38"/>
      <c r="AE303" s="39"/>
    </row>
    <row r="304" spans="30:31" x14ac:dyDescent="0.3">
      <c r="AD304" s="38"/>
      <c r="AE304" s="39"/>
    </row>
    <row r="305" spans="30:31" x14ac:dyDescent="0.3">
      <c r="AD305" s="38"/>
      <c r="AE305" s="39"/>
    </row>
    <row r="306" spans="30:31" x14ac:dyDescent="0.3">
      <c r="AD306" s="38"/>
      <c r="AE306" s="39"/>
    </row>
    <row r="307" spans="30:31" x14ac:dyDescent="0.3">
      <c r="AD307" s="38"/>
      <c r="AE307" s="39"/>
    </row>
    <row r="308" spans="30:31" x14ac:dyDescent="0.3">
      <c r="AD308" s="38"/>
      <c r="AE308" s="39"/>
    </row>
    <row r="309" spans="30:31" x14ac:dyDescent="0.3">
      <c r="AD309" s="38"/>
      <c r="AE309" s="39"/>
    </row>
    <row r="310" spans="30:31" x14ac:dyDescent="0.3">
      <c r="AD310" s="38"/>
      <c r="AE310" s="39"/>
    </row>
    <row r="311" spans="30:31" x14ac:dyDescent="0.3">
      <c r="AD311" s="38"/>
      <c r="AE311" s="39"/>
    </row>
    <row r="312" spans="30:31" x14ac:dyDescent="0.3">
      <c r="AD312" s="38"/>
      <c r="AE312" s="39"/>
    </row>
    <row r="313" spans="30:31" x14ac:dyDescent="0.3">
      <c r="AD313" s="38"/>
      <c r="AE313" s="39"/>
    </row>
    <row r="314" spans="30:31" x14ac:dyDescent="0.3">
      <c r="AD314" s="38"/>
      <c r="AE314" s="39"/>
    </row>
    <row r="315" spans="30:31" x14ac:dyDescent="0.3">
      <c r="AD315" s="38"/>
      <c r="AE315" s="39"/>
    </row>
    <row r="316" spans="30:31" x14ac:dyDescent="0.3">
      <c r="AD316" s="38"/>
      <c r="AE316" s="39"/>
    </row>
    <row r="317" spans="30:31" x14ac:dyDescent="0.3">
      <c r="AD317" s="38"/>
      <c r="AE317" s="39"/>
    </row>
    <row r="318" spans="30:31" x14ac:dyDescent="0.3">
      <c r="AD318" s="38"/>
      <c r="AE318" s="39"/>
    </row>
    <row r="319" spans="30:31" x14ac:dyDescent="0.3">
      <c r="AD319" s="38"/>
      <c r="AE319" s="39"/>
    </row>
    <row r="320" spans="30:31" x14ac:dyDescent="0.3">
      <c r="AD320" s="38"/>
      <c r="AE320" s="39"/>
    </row>
    <row r="321" spans="30:31" x14ac:dyDescent="0.3">
      <c r="AD321" s="38"/>
      <c r="AE321" s="39"/>
    </row>
    <row r="322" spans="30:31" x14ac:dyDescent="0.3">
      <c r="AD322" s="38"/>
      <c r="AE322" s="39"/>
    </row>
    <row r="323" spans="30:31" x14ac:dyDescent="0.3">
      <c r="AD323" s="38"/>
      <c r="AE323" s="39"/>
    </row>
    <row r="324" spans="30:31" x14ac:dyDescent="0.3">
      <c r="AD324" s="38"/>
      <c r="AE324" s="39"/>
    </row>
    <row r="325" spans="30:31" x14ac:dyDescent="0.3">
      <c r="AD325" s="38"/>
      <c r="AE325" s="39"/>
    </row>
    <row r="326" spans="30:31" x14ac:dyDescent="0.3">
      <c r="AD326" s="38"/>
      <c r="AE326" s="39"/>
    </row>
    <row r="327" spans="30:31" x14ac:dyDescent="0.3">
      <c r="AD327" s="38"/>
      <c r="AE327" s="39"/>
    </row>
    <row r="328" spans="30:31" x14ac:dyDescent="0.3">
      <c r="AD328" s="38"/>
      <c r="AE328" s="39"/>
    </row>
    <row r="329" spans="30:31" x14ac:dyDescent="0.3">
      <c r="AD329" s="38"/>
      <c r="AE329" s="39"/>
    </row>
    <row r="330" spans="30:31" x14ac:dyDescent="0.3">
      <c r="AD330" s="38"/>
      <c r="AE330" s="39"/>
    </row>
    <row r="331" spans="30:31" x14ac:dyDescent="0.3">
      <c r="AD331" s="38"/>
      <c r="AE331" s="39"/>
    </row>
    <row r="332" spans="30:31" x14ac:dyDescent="0.3">
      <c r="AD332" s="38"/>
      <c r="AE332" s="39"/>
    </row>
    <row r="333" spans="30:31" x14ac:dyDescent="0.3">
      <c r="AD333" s="38"/>
      <c r="AE333" s="39"/>
    </row>
    <row r="334" spans="30:31" x14ac:dyDescent="0.3">
      <c r="AD334" s="38"/>
      <c r="AE334" s="39"/>
    </row>
    <row r="335" spans="30:31" x14ac:dyDescent="0.3">
      <c r="AD335" s="38"/>
      <c r="AE335" s="39"/>
    </row>
    <row r="336" spans="30:31" x14ac:dyDescent="0.3">
      <c r="AD336" s="38"/>
      <c r="AE336" s="39"/>
    </row>
    <row r="337" spans="30:31" x14ac:dyDescent="0.3">
      <c r="AD337" s="38"/>
      <c r="AE337" s="39"/>
    </row>
    <row r="338" spans="30:31" x14ac:dyDescent="0.3">
      <c r="AD338" s="38"/>
      <c r="AE338" s="39"/>
    </row>
    <row r="339" spans="30:31" x14ac:dyDescent="0.3">
      <c r="AD339" s="38"/>
      <c r="AE339" s="39"/>
    </row>
    <row r="340" spans="30:31" x14ac:dyDescent="0.3">
      <c r="AD340" s="38"/>
      <c r="AE340" s="39"/>
    </row>
    <row r="341" spans="30:31" x14ac:dyDescent="0.3">
      <c r="AD341" s="38"/>
      <c r="AE341" s="39"/>
    </row>
    <row r="342" spans="30:31" x14ac:dyDescent="0.3">
      <c r="AD342" s="38"/>
      <c r="AE342" s="39"/>
    </row>
    <row r="343" spans="30:31" x14ac:dyDescent="0.3">
      <c r="AD343" s="38"/>
      <c r="AE343" s="39"/>
    </row>
    <row r="344" spans="30:31" x14ac:dyDescent="0.3">
      <c r="AD344" s="38"/>
      <c r="AE344" s="39"/>
    </row>
    <row r="345" spans="30:31" x14ac:dyDescent="0.3">
      <c r="AD345" s="38"/>
      <c r="AE345" s="39"/>
    </row>
    <row r="346" spans="30:31" x14ac:dyDescent="0.3">
      <c r="AD346" s="38"/>
      <c r="AE346" s="39"/>
    </row>
    <row r="347" spans="30:31" x14ac:dyDescent="0.3">
      <c r="AD347" s="38"/>
      <c r="AE347" s="39"/>
    </row>
    <row r="348" spans="30:31" x14ac:dyDescent="0.3">
      <c r="AD348" s="38"/>
      <c r="AE348" s="39"/>
    </row>
    <row r="349" spans="30:31" x14ac:dyDescent="0.3">
      <c r="AD349" s="38"/>
      <c r="AE349" s="39"/>
    </row>
    <row r="350" spans="30:31" x14ac:dyDescent="0.3">
      <c r="AD350" s="38"/>
      <c r="AE350" s="39"/>
    </row>
    <row r="351" spans="30:31" x14ac:dyDescent="0.3">
      <c r="AD351" s="38"/>
      <c r="AE351" s="39"/>
    </row>
    <row r="352" spans="30:31" x14ac:dyDescent="0.3">
      <c r="AD352" s="38"/>
      <c r="AE352" s="39"/>
    </row>
    <row r="353" spans="30:31" x14ac:dyDescent="0.3">
      <c r="AD353" s="38"/>
      <c r="AE353" s="39"/>
    </row>
    <row r="354" spans="30:31" x14ac:dyDescent="0.3">
      <c r="AD354" s="38"/>
      <c r="AE354" s="39"/>
    </row>
    <row r="355" spans="30:31" x14ac:dyDescent="0.3">
      <c r="AD355" s="38"/>
      <c r="AE355" s="39"/>
    </row>
    <row r="356" spans="30:31" x14ac:dyDescent="0.3">
      <c r="AD356" s="38"/>
      <c r="AE356" s="39"/>
    </row>
    <row r="357" spans="30:31" x14ac:dyDescent="0.3">
      <c r="AD357" s="38"/>
      <c r="AE357" s="39"/>
    </row>
    <row r="358" spans="30:31" x14ac:dyDescent="0.3">
      <c r="AD358" s="38"/>
      <c r="AE358" s="39"/>
    </row>
    <row r="359" spans="30:31" x14ac:dyDescent="0.3">
      <c r="AD359" s="38"/>
      <c r="AE359" s="39"/>
    </row>
    <row r="360" spans="30:31" x14ac:dyDescent="0.3">
      <c r="AD360" s="38"/>
      <c r="AE360" s="39"/>
    </row>
    <row r="361" spans="30:31" x14ac:dyDescent="0.3">
      <c r="AD361" s="38"/>
      <c r="AE361" s="39"/>
    </row>
    <row r="362" spans="30:31" x14ac:dyDescent="0.3">
      <c r="AD362" s="38"/>
      <c r="AE362" s="39"/>
    </row>
    <row r="363" spans="30:31" x14ac:dyDescent="0.3">
      <c r="AD363" s="38"/>
      <c r="AE363" s="39"/>
    </row>
    <row r="364" spans="30:31" x14ac:dyDescent="0.3">
      <c r="AD364" s="38"/>
      <c r="AE364" s="39"/>
    </row>
    <row r="365" spans="30:31" x14ac:dyDescent="0.3">
      <c r="AD365" s="38"/>
      <c r="AE365" s="39"/>
    </row>
    <row r="366" spans="30:31" x14ac:dyDescent="0.3">
      <c r="AD366" s="38"/>
      <c r="AE366" s="39"/>
    </row>
    <row r="367" spans="30:31" x14ac:dyDescent="0.3">
      <c r="AD367" s="38"/>
      <c r="AE367" s="39"/>
    </row>
    <row r="368" spans="30:31" x14ac:dyDescent="0.3">
      <c r="AD368" s="38"/>
      <c r="AE368" s="39"/>
    </row>
    <row r="369" spans="30:31" x14ac:dyDescent="0.3">
      <c r="AD369" s="38"/>
      <c r="AE369" s="39"/>
    </row>
    <row r="370" spans="30:31" x14ac:dyDescent="0.3">
      <c r="AD370" s="38"/>
      <c r="AE370" s="39"/>
    </row>
    <row r="371" spans="30:31" x14ac:dyDescent="0.3">
      <c r="AD371" s="38"/>
      <c r="AE371" s="39"/>
    </row>
    <row r="372" spans="30:31" x14ac:dyDescent="0.3">
      <c r="AD372" s="38"/>
      <c r="AE372" s="39"/>
    </row>
    <row r="373" spans="30:31" x14ac:dyDescent="0.3">
      <c r="AD373" s="38"/>
      <c r="AE373" s="39"/>
    </row>
    <row r="374" spans="30:31" x14ac:dyDescent="0.3">
      <c r="AD374" s="38"/>
      <c r="AE374" s="39"/>
    </row>
    <row r="375" spans="30:31" x14ac:dyDescent="0.3">
      <c r="AD375" s="38"/>
      <c r="AE375" s="39"/>
    </row>
    <row r="376" spans="30:31" x14ac:dyDescent="0.3">
      <c r="AD376" s="38"/>
      <c r="AE376" s="39"/>
    </row>
    <row r="377" spans="30:31" x14ac:dyDescent="0.3">
      <c r="AD377" s="38"/>
      <c r="AE377" s="39"/>
    </row>
    <row r="378" spans="30:31" x14ac:dyDescent="0.3">
      <c r="AD378" s="38"/>
      <c r="AE378" s="39"/>
    </row>
    <row r="379" spans="30:31" x14ac:dyDescent="0.3">
      <c r="AD379" s="38"/>
      <c r="AE379" s="39"/>
    </row>
    <row r="380" spans="30:31" x14ac:dyDescent="0.3">
      <c r="AD380" s="38"/>
      <c r="AE380" s="39"/>
    </row>
    <row r="381" spans="30:31" x14ac:dyDescent="0.3">
      <c r="AD381" s="38"/>
      <c r="AE381" s="39"/>
    </row>
    <row r="382" spans="30:31" x14ac:dyDescent="0.3">
      <c r="AD382" s="38"/>
      <c r="AE382" s="39"/>
    </row>
    <row r="383" spans="30:31" x14ac:dyDescent="0.3">
      <c r="AD383" s="38"/>
      <c r="AE383" s="39"/>
    </row>
    <row r="384" spans="30:31" x14ac:dyDescent="0.3">
      <c r="AD384" s="38"/>
      <c r="AE384" s="39"/>
    </row>
    <row r="385" spans="30:31" x14ac:dyDescent="0.3">
      <c r="AD385" s="38"/>
      <c r="AE385" s="39"/>
    </row>
    <row r="386" spans="30:31" x14ac:dyDescent="0.3">
      <c r="AD386" s="38"/>
      <c r="AE386" s="39"/>
    </row>
    <row r="387" spans="30:31" x14ac:dyDescent="0.3">
      <c r="AD387" s="38"/>
      <c r="AE387" s="39"/>
    </row>
    <row r="388" spans="30:31" x14ac:dyDescent="0.3">
      <c r="AD388" s="38"/>
      <c r="AE388" s="39"/>
    </row>
    <row r="389" spans="30:31" x14ac:dyDescent="0.3">
      <c r="AD389" s="38"/>
      <c r="AE389" s="39"/>
    </row>
    <row r="390" spans="30:31" x14ac:dyDescent="0.3">
      <c r="AD390" s="38"/>
      <c r="AE390" s="39"/>
    </row>
    <row r="391" spans="30:31" x14ac:dyDescent="0.3">
      <c r="AD391" s="38"/>
      <c r="AE391" s="39"/>
    </row>
    <row r="392" spans="30:31" x14ac:dyDescent="0.3">
      <c r="AD392" s="38"/>
      <c r="AE392" s="39"/>
    </row>
    <row r="393" spans="30:31" x14ac:dyDescent="0.3">
      <c r="AD393" s="38"/>
      <c r="AE393" s="39"/>
    </row>
    <row r="394" spans="30:31" x14ac:dyDescent="0.3">
      <c r="AD394" s="38"/>
      <c r="AE394" s="39"/>
    </row>
    <row r="395" spans="30:31" x14ac:dyDescent="0.3">
      <c r="AD395" s="38"/>
      <c r="AE395" s="39"/>
    </row>
    <row r="396" spans="30:31" x14ac:dyDescent="0.3">
      <c r="AD396" s="38"/>
      <c r="AE396" s="39"/>
    </row>
    <row r="397" spans="30:31" x14ac:dyDescent="0.3">
      <c r="AD397" s="38"/>
      <c r="AE397" s="39"/>
    </row>
    <row r="398" spans="30:31" x14ac:dyDescent="0.3">
      <c r="AD398" s="38"/>
      <c r="AE398" s="39"/>
    </row>
    <row r="399" spans="30:31" x14ac:dyDescent="0.3">
      <c r="AD399" s="38"/>
      <c r="AE399" s="39"/>
    </row>
    <row r="400" spans="30:31" x14ac:dyDescent="0.3">
      <c r="AD400" s="38"/>
      <c r="AE400" s="39"/>
    </row>
    <row r="401" spans="30:31" x14ac:dyDescent="0.3">
      <c r="AD401" s="38"/>
      <c r="AE401" s="39"/>
    </row>
    <row r="402" spans="30:31" x14ac:dyDescent="0.3">
      <c r="AD402" s="38"/>
      <c r="AE402" s="39"/>
    </row>
    <row r="403" spans="30:31" x14ac:dyDescent="0.3">
      <c r="AD403" s="38"/>
      <c r="AE403" s="39"/>
    </row>
    <row r="404" spans="30:31" x14ac:dyDescent="0.3">
      <c r="AD404" s="38"/>
      <c r="AE404" s="39"/>
    </row>
    <row r="405" spans="30:31" x14ac:dyDescent="0.3">
      <c r="AD405" s="38"/>
      <c r="AE405" s="39"/>
    </row>
    <row r="406" spans="30:31" x14ac:dyDescent="0.3">
      <c r="AD406" s="38"/>
      <c r="AE406" s="39"/>
    </row>
    <row r="407" spans="30:31" x14ac:dyDescent="0.3">
      <c r="AD407" s="38"/>
      <c r="AE407" s="39"/>
    </row>
    <row r="408" spans="30:31" x14ac:dyDescent="0.3">
      <c r="AD408" s="38"/>
      <c r="AE408" s="39"/>
    </row>
    <row r="409" spans="30:31" x14ac:dyDescent="0.3">
      <c r="AD409" s="38"/>
      <c r="AE409" s="39"/>
    </row>
    <row r="410" spans="30:31" x14ac:dyDescent="0.3">
      <c r="AD410" s="38"/>
      <c r="AE410" s="39"/>
    </row>
    <row r="411" spans="30:31" x14ac:dyDescent="0.3">
      <c r="AD411" s="38"/>
      <c r="AE411" s="39"/>
    </row>
    <row r="412" spans="30:31" x14ac:dyDescent="0.3">
      <c r="AD412" s="38"/>
      <c r="AE412" s="39"/>
    </row>
    <row r="413" spans="30:31" x14ac:dyDescent="0.3">
      <c r="AD413" s="38"/>
      <c r="AE413" s="39"/>
    </row>
    <row r="414" spans="30:31" x14ac:dyDescent="0.3">
      <c r="AD414" s="38"/>
      <c r="AE414" s="39"/>
    </row>
    <row r="415" spans="30:31" x14ac:dyDescent="0.3">
      <c r="AD415" s="38"/>
      <c r="AE415" s="39"/>
    </row>
    <row r="416" spans="30:31" x14ac:dyDescent="0.3">
      <c r="AD416" s="38"/>
      <c r="AE416" s="39"/>
    </row>
    <row r="417" spans="30:31" x14ac:dyDescent="0.3">
      <c r="AD417" s="38"/>
      <c r="AE417" s="39"/>
    </row>
    <row r="418" spans="30:31" x14ac:dyDescent="0.3">
      <c r="AD418" s="38"/>
      <c r="AE418" s="39"/>
    </row>
    <row r="419" spans="30:31" x14ac:dyDescent="0.3">
      <c r="AD419" s="38"/>
      <c r="AE419" s="39"/>
    </row>
    <row r="420" spans="30:31" x14ac:dyDescent="0.3">
      <c r="AD420" s="38"/>
      <c r="AE420" s="39"/>
    </row>
    <row r="421" spans="30:31" x14ac:dyDescent="0.3">
      <c r="AD421" s="38"/>
      <c r="AE421" s="39"/>
    </row>
    <row r="422" spans="30:31" x14ac:dyDescent="0.3">
      <c r="AD422" s="38"/>
      <c r="AE422" s="39"/>
    </row>
    <row r="423" spans="30:31" x14ac:dyDescent="0.3">
      <c r="AD423" s="38"/>
      <c r="AE423" s="39"/>
    </row>
    <row r="424" spans="30:31" x14ac:dyDescent="0.3">
      <c r="AD424" s="38"/>
      <c r="AE424" s="39"/>
    </row>
    <row r="425" spans="30:31" x14ac:dyDescent="0.3">
      <c r="AD425" s="38"/>
      <c r="AE425" s="39"/>
    </row>
    <row r="426" spans="30:31" x14ac:dyDescent="0.3">
      <c r="AD426" s="38"/>
      <c r="AE426" s="39"/>
    </row>
    <row r="427" spans="30:31" x14ac:dyDescent="0.3">
      <c r="AD427" s="38"/>
      <c r="AE427" s="39"/>
    </row>
    <row r="428" spans="30:31" x14ac:dyDescent="0.3">
      <c r="AD428" s="38"/>
      <c r="AE428" s="39"/>
    </row>
    <row r="429" spans="30:31" x14ac:dyDescent="0.3">
      <c r="AD429" s="38"/>
      <c r="AE429" s="39"/>
    </row>
    <row r="430" spans="30:31" x14ac:dyDescent="0.3">
      <c r="AD430" s="38"/>
      <c r="AE430" s="39"/>
    </row>
    <row r="431" spans="30:31" x14ac:dyDescent="0.3">
      <c r="AD431" s="38"/>
      <c r="AE431" s="39"/>
    </row>
    <row r="432" spans="30:31" x14ac:dyDescent="0.3">
      <c r="AD432" s="38"/>
      <c r="AE432" s="39"/>
    </row>
    <row r="433" spans="30:31" x14ac:dyDescent="0.3">
      <c r="AD433" s="38"/>
      <c r="AE433" s="39"/>
    </row>
    <row r="434" spans="30:31" x14ac:dyDescent="0.3">
      <c r="AD434" s="38"/>
      <c r="AE434" s="39"/>
    </row>
    <row r="435" spans="30:31" x14ac:dyDescent="0.3">
      <c r="AD435" s="38"/>
      <c r="AE435" s="39"/>
    </row>
    <row r="436" spans="30:31" x14ac:dyDescent="0.3">
      <c r="AD436" s="38"/>
      <c r="AE436" s="39"/>
    </row>
    <row r="437" spans="30:31" x14ac:dyDescent="0.3">
      <c r="AD437" s="38"/>
      <c r="AE437" s="39"/>
    </row>
    <row r="438" spans="30:31" x14ac:dyDescent="0.3">
      <c r="AD438" s="38"/>
      <c r="AE438" s="39"/>
    </row>
    <row r="439" spans="30:31" x14ac:dyDescent="0.3">
      <c r="AD439" s="38"/>
      <c r="AE439" s="39"/>
    </row>
    <row r="440" spans="30:31" x14ac:dyDescent="0.3">
      <c r="AD440" s="38"/>
      <c r="AE440" s="39"/>
    </row>
    <row r="441" spans="30:31" x14ac:dyDescent="0.3">
      <c r="AD441" s="38"/>
      <c r="AE441" s="39"/>
    </row>
    <row r="442" spans="30:31" x14ac:dyDescent="0.3">
      <c r="AD442" s="38"/>
      <c r="AE442" s="39"/>
    </row>
    <row r="443" spans="30:31" x14ac:dyDescent="0.3">
      <c r="AD443" s="38"/>
      <c r="AE443" s="39"/>
    </row>
    <row r="444" spans="30:31" x14ac:dyDescent="0.3">
      <c r="AD444" s="38"/>
      <c r="AE444" s="39"/>
    </row>
    <row r="445" spans="30:31" x14ac:dyDescent="0.3">
      <c r="AD445" s="38"/>
      <c r="AE445" s="39"/>
    </row>
    <row r="446" spans="30:31" x14ac:dyDescent="0.3">
      <c r="AD446" s="38"/>
      <c r="AE446" s="39"/>
    </row>
    <row r="447" spans="30:31" x14ac:dyDescent="0.3">
      <c r="AD447" s="38"/>
      <c r="AE447" s="39"/>
    </row>
    <row r="448" spans="30:31" x14ac:dyDescent="0.3">
      <c r="AD448" s="38"/>
      <c r="AE448" s="39"/>
    </row>
    <row r="449" spans="30:31" x14ac:dyDescent="0.3">
      <c r="AD449" s="38"/>
      <c r="AE449" s="39"/>
    </row>
    <row r="450" spans="30:31" x14ac:dyDescent="0.3">
      <c r="AD450" s="38"/>
      <c r="AE450" s="39"/>
    </row>
    <row r="451" spans="30:31" x14ac:dyDescent="0.3">
      <c r="AD451" s="38"/>
      <c r="AE451" s="39"/>
    </row>
    <row r="452" spans="30:31" x14ac:dyDescent="0.3">
      <c r="AD452" s="38"/>
      <c r="AE452" s="39"/>
    </row>
    <row r="453" spans="30:31" x14ac:dyDescent="0.3">
      <c r="AD453" s="38"/>
      <c r="AE453" s="39"/>
    </row>
    <row r="454" spans="30:31" x14ac:dyDescent="0.3">
      <c r="AD454" s="38"/>
      <c r="AE454" s="39"/>
    </row>
    <row r="455" spans="30:31" x14ac:dyDescent="0.3">
      <c r="AD455" s="38"/>
      <c r="AE455" s="39"/>
    </row>
    <row r="456" spans="30:31" x14ac:dyDescent="0.3">
      <c r="AD456" s="38"/>
      <c r="AE456" s="39"/>
    </row>
    <row r="457" spans="30:31" x14ac:dyDescent="0.3">
      <c r="AD457" s="38"/>
      <c r="AE457" s="39"/>
    </row>
    <row r="458" spans="30:31" x14ac:dyDescent="0.3">
      <c r="AD458" s="38"/>
      <c r="AE458" s="39"/>
    </row>
    <row r="459" spans="30:31" x14ac:dyDescent="0.3">
      <c r="AD459" s="38"/>
      <c r="AE459" s="39"/>
    </row>
    <row r="460" spans="30:31" x14ac:dyDescent="0.3">
      <c r="AD460" s="38"/>
      <c r="AE460" s="39"/>
    </row>
    <row r="461" spans="30:31" x14ac:dyDescent="0.3">
      <c r="AD461" s="38"/>
      <c r="AE461" s="39"/>
    </row>
    <row r="462" spans="30:31" x14ac:dyDescent="0.3">
      <c r="AD462" s="38"/>
      <c r="AE462" s="39"/>
    </row>
    <row r="463" spans="30:31" x14ac:dyDescent="0.3">
      <c r="AD463" s="38"/>
      <c r="AE463" s="39"/>
    </row>
    <row r="464" spans="30:31" x14ac:dyDescent="0.3">
      <c r="AD464" s="38"/>
      <c r="AE464" s="39"/>
    </row>
    <row r="465" spans="30:31" x14ac:dyDescent="0.3">
      <c r="AD465" s="38"/>
      <c r="AE465" s="39"/>
    </row>
    <row r="466" spans="30:31" x14ac:dyDescent="0.3">
      <c r="AD466" s="38"/>
      <c r="AE466" s="39"/>
    </row>
    <row r="467" spans="30:31" x14ac:dyDescent="0.3">
      <c r="AD467" s="38"/>
      <c r="AE467" s="39"/>
    </row>
    <row r="468" spans="30:31" x14ac:dyDescent="0.3">
      <c r="AD468" s="38"/>
      <c r="AE468" s="39"/>
    </row>
    <row r="469" spans="30:31" x14ac:dyDescent="0.3">
      <c r="AD469" s="38"/>
      <c r="AE469" s="39"/>
    </row>
    <row r="470" spans="30:31" x14ac:dyDescent="0.3">
      <c r="AD470" s="38"/>
      <c r="AE470" s="39"/>
    </row>
    <row r="471" spans="30:31" x14ac:dyDescent="0.3">
      <c r="AD471" s="38"/>
      <c r="AE471" s="39"/>
    </row>
    <row r="472" spans="30:31" x14ac:dyDescent="0.3">
      <c r="AD472" s="38"/>
      <c r="AE472" s="39"/>
    </row>
    <row r="473" spans="30:31" x14ac:dyDescent="0.3">
      <c r="AD473" s="38"/>
      <c r="AE473" s="39"/>
    </row>
    <row r="474" spans="30:31" x14ac:dyDescent="0.3">
      <c r="AD474" s="38"/>
      <c r="AE474" s="39"/>
    </row>
    <row r="475" spans="30:31" x14ac:dyDescent="0.3">
      <c r="AD475" s="38"/>
      <c r="AE475" s="39"/>
    </row>
    <row r="476" spans="30:31" x14ac:dyDescent="0.3">
      <c r="AD476" s="38"/>
      <c r="AE476" s="39"/>
    </row>
    <row r="477" spans="30:31" x14ac:dyDescent="0.3">
      <c r="AD477" s="38"/>
      <c r="AE477" s="39"/>
    </row>
    <row r="478" spans="30:31" x14ac:dyDescent="0.3">
      <c r="AD478" s="38"/>
      <c r="AE478" s="39"/>
    </row>
    <row r="479" spans="30:31" x14ac:dyDescent="0.3">
      <c r="AD479" s="38"/>
      <c r="AE479" s="39"/>
    </row>
    <row r="480" spans="30:31" x14ac:dyDescent="0.3">
      <c r="AD480" s="38"/>
      <c r="AE480" s="39"/>
    </row>
    <row r="481" spans="30:31" x14ac:dyDescent="0.3">
      <c r="AD481" s="38"/>
      <c r="AE481" s="39"/>
    </row>
    <row r="482" spans="30:31" x14ac:dyDescent="0.3">
      <c r="AD482" s="38"/>
      <c r="AE482" s="39"/>
    </row>
    <row r="483" spans="30:31" x14ac:dyDescent="0.3">
      <c r="AD483" s="38"/>
      <c r="AE483" s="39"/>
    </row>
    <row r="484" spans="30:31" x14ac:dyDescent="0.3">
      <c r="AD484" s="38"/>
      <c r="AE484" s="39"/>
    </row>
    <row r="485" spans="30:31" x14ac:dyDescent="0.3">
      <c r="AD485" s="38"/>
      <c r="AE485" s="39"/>
    </row>
    <row r="486" spans="30:31" x14ac:dyDescent="0.3">
      <c r="AD486" s="38"/>
      <c r="AE486" s="39"/>
    </row>
    <row r="487" spans="30:31" x14ac:dyDescent="0.3">
      <c r="AD487" s="38"/>
      <c r="AE487" s="39"/>
    </row>
    <row r="488" spans="30:31" x14ac:dyDescent="0.3">
      <c r="AD488" s="38"/>
      <c r="AE488" s="39"/>
    </row>
    <row r="489" spans="30:31" x14ac:dyDescent="0.3">
      <c r="AD489" s="38"/>
      <c r="AE489" s="39"/>
    </row>
    <row r="490" spans="30:31" x14ac:dyDescent="0.3">
      <c r="AD490" s="38"/>
      <c r="AE490" s="39"/>
    </row>
    <row r="491" spans="30:31" x14ac:dyDescent="0.3">
      <c r="AD491" s="38"/>
      <c r="AE491" s="39"/>
    </row>
    <row r="492" spans="30:31" x14ac:dyDescent="0.3">
      <c r="AD492" s="38"/>
      <c r="AE492" s="39"/>
    </row>
    <row r="493" spans="30:31" x14ac:dyDescent="0.3">
      <c r="AD493" s="38"/>
      <c r="AE493" s="39"/>
    </row>
    <row r="494" spans="30:31" x14ac:dyDescent="0.3">
      <c r="AD494" s="38"/>
      <c r="AE494" s="39"/>
    </row>
    <row r="495" spans="30:31" x14ac:dyDescent="0.3">
      <c r="AD495" s="38"/>
      <c r="AE495" s="39"/>
    </row>
    <row r="496" spans="30:31" x14ac:dyDescent="0.3">
      <c r="AD496" s="38"/>
      <c r="AE496" s="39"/>
    </row>
    <row r="497" spans="30:31" x14ac:dyDescent="0.3">
      <c r="AD497" s="38"/>
      <c r="AE497" s="39"/>
    </row>
    <row r="498" spans="30:31" x14ac:dyDescent="0.3">
      <c r="AD498" s="38"/>
      <c r="AE498" s="39"/>
    </row>
    <row r="499" spans="30:31" x14ac:dyDescent="0.3">
      <c r="AD499" s="38"/>
      <c r="AE499" s="39"/>
    </row>
    <row r="500" spans="30:31" x14ac:dyDescent="0.3">
      <c r="AD500" s="38"/>
      <c r="AE500" s="39"/>
    </row>
    <row r="501" spans="30:31" x14ac:dyDescent="0.3">
      <c r="AD501" s="38"/>
      <c r="AE501" s="39"/>
    </row>
    <row r="502" spans="30:31" x14ac:dyDescent="0.3">
      <c r="AD502" s="38"/>
      <c r="AE502" s="39"/>
    </row>
    <row r="503" spans="30:31" x14ac:dyDescent="0.3">
      <c r="AD503" s="38"/>
      <c r="AE503" s="39"/>
    </row>
    <row r="504" spans="30:31" x14ac:dyDescent="0.3">
      <c r="AD504" s="38"/>
      <c r="AE504" s="39"/>
    </row>
    <row r="505" spans="30:31" x14ac:dyDescent="0.3">
      <c r="AD505" s="38"/>
      <c r="AE505" s="39"/>
    </row>
    <row r="506" spans="30:31" x14ac:dyDescent="0.3">
      <c r="AD506" s="38"/>
      <c r="AE506" s="39"/>
    </row>
    <row r="507" spans="30:31" x14ac:dyDescent="0.3">
      <c r="AD507" s="38"/>
      <c r="AE507" s="39"/>
    </row>
    <row r="508" spans="30:31" x14ac:dyDescent="0.3">
      <c r="AD508" s="38"/>
      <c r="AE508" s="39"/>
    </row>
    <row r="509" spans="30:31" x14ac:dyDescent="0.3">
      <c r="AD509" s="38"/>
      <c r="AE509" s="39"/>
    </row>
    <row r="510" spans="30:31" x14ac:dyDescent="0.3">
      <c r="AD510" s="38"/>
      <c r="AE510" s="39"/>
    </row>
    <row r="511" spans="30:31" x14ac:dyDescent="0.3">
      <c r="AD511" s="38"/>
      <c r="AE511" s="39"/>
    </row>
    <row r="512" spans="30:31" x14ac:dyDescent="0.3">
      <c r="AD512" s="38"/>
      <c r="AE512" s="39"/>
    </row>
    <row r="513" spans="30:31" x14ac:dyDescent="0.3">
      <c r="AD513" s="38"/>
      <c r="AE513" s="39"/>
    </row>
    <row r="514" spans="30:31" x14ac:dyDescent="0.3">
      <c r="AD514" s="38"/>
      <c r="AE514" s="39"/>
    </row>
    <row r="515" spans="30:31" x14ac:dyDescent="0.3">
      <c r="AD515" s="38"/>
      <c r="AE515" s="39"/>
    </row>
    <row r="516" spans="30:31" x14ac:dyDescent="0.3">
      <c r="AD516" s="38"/>
      <c r="AE516" s="39"/>
    </row>
    <row r="517" spans="30:31" x14ac:dyDescent="0.3">
      <c r="AD517" s="38"/>
      <c r="AE517" s="39"/>
    </row>
    <row r="518" spans="30:31" x14ac:dyDescent="0.3">
      <c r="AD518" s="38"/>
      <c r="AE518" s="39"/>
    </row>
    <row r="519" spans="30:31" x14ac:dyDescent="0.3">
      <c r="AD519" s="38"/>
      <c r="AE519" s="39"/>
    </row>
    <row r="520" spans="30:31" x14ac:dyDescent="0.3">
      <c r="AD520" s="38"/>
      <c r="AE520" s="39"/>
    </row>
    <row r="521" spans="30:31" x14ac:dyDescent="0.3">
      <c r="AD521" s="38"/>
      <c r="AE521" s="39"/>
    </row>
    <row r="522" spans="30:31" x14ac:dyDescent="0.3">
      <c r="AD522" s="38"/>
      <c r="AE522" s="39"/>
    </row>
    <row r="523" spans="30:31" x14ac:dyDescent="0.3">
      <c r="AD523" s="38"/>
      <c r="AE523" s="39"/>
    </row>
    <row r="524" spans="30:31" x14ac:dyDescent="0.3">
      <c r="AD524" s="38"/>
      <c r="AE524" s="39"/>
    </row>
    <row r="525" spans="30:31" x14ac:dyDescent="0.3">
      <c r="AD525" s="38"/>
      <c r="AE525" s="39"/>
    </row>
    <row r="526" spans="30:31" x14ac:dyDescent="0.3">
      <c r="AD526" s="38"/>
      <c r="AE526" s="39"/>
    </row>
    <row r="527" spans="30:31" x14ac:dyDescent="0.3">
      <c r="AD527" s="38"/>
      <c r="AE527" s="39"/>
    </row>
    <row r="528" spans="30:31" x14ac:dyDescent="0.3">
      <c r="AD528" s="38"/>
      <c r="AE528" s="39"/>
    </row>
    <row r="529" spans="30:31" x14ac:dyDescent="0.3">
      <c r="AD529" s="38"/>
      <c r="AE529" s="39"/>
    </row>
    <row r="530" spans="30:31" x14ac:dyDescent="0.3">
      <c r="AD530" s="38"/>
      <c r="AE530" s="39"/>
    </row>
    <row r="531" spans="30:31" x14ac:dyDescent="0.3">
      <c r="AD531" s="38"/>
      <c r="AE531" s="39"/>
    </row>
    <row r="532" spans="30:31" x14ac:dyDescent="0.3">
      <c r="AD532" s="38"/>
      <c r="AE532" s="39"/>
    </row>
    <row r="533" spans="30:31" x14ac:dyDescent="0.3">
      <c r="AD533" s="38"/>
      <c r="AE533" s="39"/>
    </row>
    <row r="534" spans="30:31" x14ac:dyDescent="0.3">
      <c r="AD534" s="38"/>
      <c r="AE534" s="39"/>
    </row>
    <row r="535" spans="30:31" x14ac:dyDescent="0.3">
      <c r="AD535" s="38"/>
      <c r="AE535" s="39"/>
    </row>
    <row r="536" spans="30:31" x14ac:dyDescent="0.3">
      <c r="AD536" s="38"/>
      <c r="AE536" s="39"/>
    </row>
    <row r="537" spans="30:31" x14ac:dyDescent="0.3">
      <c r="AD537" s="38"/>
      <c r="AE537" s="39"/>
    </row>
    <row r="538" spans="30:31" x14ac:dyDescent="0.3">
      <c r="AD538" s="38"/>
      <c r="AE538" s="39"/>
    </row>
    <row r="539" spans="30:31" x14ac:dyDescent="0.3">
      <c r="AD539" s="38"/>
      <c r="AE539" s="39"/>
    </row>
    <row r="540" spans="30:31" x14ac:dyDescent="0.3">
      <c r="AD540" s="38"/>
      <c r="AE540" s="39"/>
    </row>
    <row r="541" spans="30:31" x14ac:dyDescent="0.3">
      <c r="AD541" s="38"/>
      <c r="AE541" s="39"/>
    </row>
    <row r="542" spans="30:31" x14ac:dyDescent="0.3">
      <c r="AD542" s="38"/>
      <c r="AE542" s="39"/>
    </row>
    <row r="543" spans="30:31" x14ac:dyDescent="0.3">
      <c r="AD543" s="38"/>
      <c r="AE543" s="39"/>
    </row>
    <row r="544" spans="30:31" x14ac:dyDescent="0.3">
      <c r="AD544" s="38"/>
      <c r="AE544" s="39"/>
    </row>
    <row r="545" spans="30:31" x14ac:dyDescent="0.3">
      <c r="AD545" s="38"/>
      <c r="AE545" s="39"/>
    </row>
    <row r="546" spans="30:31" x14ac:dyDescent="0.3">
      <c r="AD546" s="38"/>
      <c r="AE546" s="39"/>
    </row>
    <row r="547" spans="30:31" x14ac:dyDescent="0.3">
      <c r="AD547" s="38"/>
      <c r="AE547" s="39"/>
    </row>
    <row r="548" spans="30:31" x14ac:dyDescent="0.3">
      <c r="AD548" s="38"/>
      <c r="AE548" s="39"/>
    </row>
    <row r="549" spans="30:31" x14ac:dyDescent="0.3">
      <c r="AD549" s="38"/>
      <c r="AE549" s="39"/>
    </row>
    <row r="550" spans="30:31" x14ac:dyDescent="0.3">
      <c r="AD550" s="38"/>
      <c r="AE550" s="39"/>
    </row>
    <row r="551" spans="30:31" x14ac:dyDescent="0.3">
      <c r="AD551" s="38"/>
      <c r="AE551" s="39"/>
    </row>
    <row r="552" spans="30:31" x14ac:dyDescent="0.3">
      <c r="AD552" s="38"/>
      <c r="AE552" s="39"/>
    </row>
    <row r="553" spans="30:31" x14ac:dyDescent="0.3">
      <c r="AD553" s="38"/>
      <c r="AE553" s="39"/>
    </row>
    <row r="554" spans="30:31" x14ac:dyDescent="0.3">
      <c r="AD554" s="38"/>
      <c r="AE554" s="39"/>
    </row>
    <row r="555" spans="30:31" x14ac:dyDescent="0.3">
      <c r="AD555" s="38"/>
      <c r="AE555" s="39"/>
    </row>
    <row r="556" spans="30:31" x14ac:dyDescent="0.3">
      <c r="AD556" s="38"/>
      <c r="AE556" s="39"/>
    </row>
    <row r="557" spans="30:31" x14ac:dyDescent="0.3">
      <c r="AD557" s="38"/>
      <c r="AE557" s="39"/>
    </row>
    <row r="558" spans="30:31" x14ac:dyDescent="0.3">
      <c r="AD558" s="38"/>
      <c r="AE558" s="39"/>
    </row>
    <row r="559" spans="30:31" x14ac:dyDescent="0.3">
      <c r="AD559" s="38"/>
      <c r="AE559" s="39"/>
    </row>
    <row r="560" spans="30:31" x14ac:dyDescent="0.3">
      <c r="AD560" s="38"/>
      <c r="AE560" s="39"/>
    </row>
    <row r="561" spans="30:31" x14ac:dyDescent="0.3">
      <c r="AD561" s="38"/>
      <c r="AE561" s="39"/>
    </row>
    <row r="562" spans="30:31" x14ac:dyDescent="0.3">
      <c r="AD562" s="38"/>
      <c r="AE562" s="39"/>
    </row>
    <row r="563" spans="30:31" x14ac:dyDescent="0.3">
      <c r="AD563" s="38"/>
      <c r="AE563" s="39"/>
    </row>
    <row r="564" spans="30:31" x14ac:dyDescent="0.3">
      <c r="AD564" s="38"/>
      <c r="AE564" s="39"/>
    </row>
    <row r="565" spans="30:31" x14ac:dyDescent="0.3">
      <c r="AD565" s="38"/>
      <c r="AE565" s="39"/>
    </row>
    <row r="566" spans="30:31" x14ac:dyDescent="0.3">
      <c r="AD566" s="38"/>
      <c r="AE566" s="39"/>
    </row>
    <row r="567" spans="30:31" x14ac:dyDescent="0.3">
      <c r="AD567" s="38"/>
      <c r="AE567" s="39"/>
    </row>
    <row r="568" spans="30:31" x14ac:dyDescent="0.3">
      <c r="AD568" s="38"/>
      <c r="AE568" s="39"/>
    </row>
    <row r="569" spans="30:31" x14ac:dyDescent="0.3">
      <c r="AD569" s="38"/>
      <c r="AE569" s="39"/>
    </row>
    <row r="570" spans="30:31" x14ac:dyDescent="0.3">
      <c r="AD570" s="38"/>
      <c r="AE570" s="39"/>
    </row>
    <row r="571" spans="30:31" x14ac:dyDescent="0.3">
      <c r="AD571" s="38"/>
      <c r="AE571" s="39"/>
    </row>
    <row r="572" spans="30:31" x14ac:dyDescent="0.3">
      <c r="AD572" s="38"/>
      <c r="AE572" s="39"/>
    </row>
    <row r="573" spans="30:31" x14ac:dyDescent="0.3">
      <c r="AD573" s="38"/>
      <c r="AE573" s="39"/>
    </row>
    <row r="574" spans="30:31" x14ac:dyDescent="0.3">
      <c r="AD574" s="38"/>
      <c r="AE574" s="39"/>
    </row>
    <row r="575" spans="30:31" x14ac:dyDescent="0.3">
      <c r="AD575" s="38"/>
      <c r="AE575" s="39"/>
    </row>
    <row r="576" spans="30:31" x14ac:dyDescent="0.3">
      <c r="AD576" s="38"/>
      <c r="AE576" s="39"/>
    </row>
    <row r="577" spans="30:31" x14ac:dyDescent="0.3">
      <c r="AD577" s="38"/>
      <c r="AE577" s="39"/>
    </row>
    <row r="578" spans="30:31" x14ac:dyDescent="0.3">
      <c r="AD578" s="38"/>
      <c r="AE578" s="39"/>
    </row>
    <row r="579" spans="30:31" x14ac:dyDescent="0.3">
      <c r="AD579" s="38"/>
      <c r="AE579" s="39"/>
    </row>
    <row r="580" spans="30:31" x14ac:dyDescent="0.3">
      <c r="AD580" s="38"/>
      <c r="AE580" s="39"/>
    </row>
    <row r="581" spans="30:31" x14ac:dyDescent="0.3">
      <c r="AD581" s="38"/>
      <c r="AE581" s="39"/>
    </row>
    <row r="582" spans="30:31" x14ac:dyDescent="0.3">
      <c r="AD582" s="38"/>
      <c r="AE582" s="39"/>
    </row>
    <row r="583" spans="30:31" x14ac:dyDescent="0.3">
      <c r="AD583" s="38"/>
      <c r="AE583" s="39"/>
    </row>
    <row r="584" spans="30:31" x14ac:dyDescent="0.3">
      <c r="AD584" s="38"/>
      <c r="AE584" s="39"/>
    </row>
    <row r="585" spans="30:31" x14ac:dyDescent="0.3">
      <c r="AD585" s="38"/>
      <c r="AE585" s="39"/>
    </row>
    <row r="586" spans="30:31" x14ac:dyDescent="0.3">
      <c r="AD586" s="38"/>
      <c r="AE586" s="39"/>
    </row>
    <row r="587" spans="30:31" x14ac:dyDescent="0.3">
      <c r="AD587" s="38"/>
      <c r="AE587" s="39"/>
    </row>
    <row r="588" spans="30:31" x14ac:dyDescent="0.3">
      <c r="AD588" s="38"/>
      <c r="AE588" s="39"/>
    </row>
    <row r="589" spans="30:31" x14ac:dyDescent="0.3">
      <c r="AD589" s="38"/>
      <c r="AE589" s="39"/>
    </row>
    <row r="590" spans="30:31" x14ac:dyDescent="0.3">
      <c r="AD590" s="38"/>
      <c r="AE590" s="39"/>
    </row>
    <row r="591" spans="30:31" x14ac:dyDescent="0.3">
      <c r="AD591" s="38"/>
      <c r="AE591" s="39"/>
    </row>
    <row r="592" spans="30:31" x14ac:dyDescent="0.3">
      <c r="AD592" s="38"/>
      <c r="AE592" s="39"/>
    </row>
    <row r="593" spans="30:31" x14ac:dyDescent="0.3">
      <c r="AD593" s="38"/>
      <c r="AE593" s="39"/>
    </row>
    <row r="594" spans="30:31" x14ac:dyDescent="0.3">
      <c r="AD594" s="38"/>
      <c r="AE594" s="39"/>
    </row>
    <row r="595" spans="30:31" x14ac:dyDescent="0.3">
      <c r="AD595" s="38"/>
      <c r="AE595" s="39"/>
    </row>
    <row r="596" spans="30:31" x14ac:dyDescent="0.3">
      <c r="AD596" s="38"/>
      <c r="AE596" s="39"/>
    </row>
    <row r="597" spans="30:31" x14ac:dyDescent="0.3">
      <c r="AD597" s="38"/>
      <c r="AE597" s="39"/>
    </row>
    <row r="598" spans="30:31" x14ac:dyDescent="0.3">
      <c r="AD598" s="38"/>
      <c r="AE598" s="39"/>
    </row>
    <row r="599" spans="30:31" x14ac:dyDescent="0.3">
      <c r="AD599" s="38"/>
      <c r="AE599" s="39"/>
    </row>
    <row r="600" spans="30:31" x14ac:dyDescent="0.3">
      <c r="AD600" s="38"/>
      <c r="AE600" s="39"/>
    </row>
    <row r="601" spans="30:31" x14ac:dyDescent="0.3">
      <c r="AD601" s="38"/>
      <c r="AE601" s="39"/>
    </row>
    <row r="602" spans="30:31" x14ac:dyDescent="0.3">
      <c r="AD602" s="38"/>
      <c r="AE602" s="39"/>
    </row>
    <row r="603" spans="30:31" x14ac:dyDescent="0.3">
      <c r="AD603" s="38"/>
      <c r="AE603" s="39"/>
    </row>
    <row r="604" spans="30:31" x14ac:dyDescent="0.3">
      <c r="AD604" s="38"/>
      <c r="AE604" s="39"/>
    </row>
    <row r="605" spans="30:31" x14ac:dyDescent="0.3">
      <c r="AD605" s="38"/>
      <c r="AE605" s="39"/>
    </row>
    <row r="606" spans="30:31" x14ac:dyDescent="0.3">
      <c r="AD606" s="38"/>
      <c r="AE606" s="39"/>
    </row>
    <row r="607" spans="30:31" x14ac:dyDescent="0.3">
      <c r="AD607" s="38"/>
      <c r="AE607" s="39"/>
    </row>
    <row r="608" spans="30:31" x14ac:dyDescent="0.3">
      <c r="AD608" s="38"/>
      <c r="AE608" s="39"/>
    </row>
    <row r="609" spans="30:31" x14ac:dyDescent="0.3">
      <c r="AD609" s="38"/>
      <c r="AE609" s="39"/>
    </row>
    <row r="610" spans="30:31" x14ac:dyDescent="0.3">
      <c r="AD610" s="38"/>
      <c r="AE610" s="39"/>
    </row>
    <row r="611" spans="30:31" x14ac:dyDescent="0.3">
      <c r="AD611" s="38"/>
      <c r="AE611" s="39"/>
    </row>
    <row r="612" spans="30:31" x14ac:dyDescent="0.3">
      <c r="AD612" s="38"/>
      <c r="AE612" s="39"/>
    </row>
    <row r="613" spans="30:31" x14ac:dyDescent="0.3">
      <c r="AD613" s="38"/>
      <c r="AE613" s="39"/>
    </row>
    <row r="614" spans="30:31" x14ac:dyDescent="0.3">
      <c r="AD614" s="38"/>
      <c r="AE614" s="39"/>
    </row>
    <row r="615" spans="30:31" x14ac:dyDescent="0.3">
      <c r="AD615" s="38"/>
      <c r="AE615" s="39"/>
    </row>
    <row r="616" spans="30:31" x14ac:dyDescent="0.3">
      <c r="AD616" s="38"/>
      <c r="AE616" s="39"/>
    </row>
    <row r="617" spans="30:31" x14ac:dyDescent="0.3">
      <c r="AD617" s="38"/>
      <c r="AE617" s="39"/>
    </row>
    <row r="618" spans="30:31" x14ac:dyDescent="0.3">
      <c r="AD618" s="38"/>
      <c r="AE618" s="39"/>
    </row>
    <row r="619" spans="30:31" x14ac:dyDescent="0.3">
      <c r="AD619" s="38"/>
      <c r="AE619" s="39"/>
    </row>
    <row r="620" spans="30:31" x14ac:dyDescent="0.3">
      <c r="AD620" s="38"/>
      <c r="AE620" s="39"/>
    </row>
    <row r="621" spans="30:31" x14ac:dyDescent="0.3">
      <c r="AD621" s="38"/>
      <c r="AE621" s="39"/>
    </row>
    <row r="622" spans="30:31" x14ac:dyDescent="0.3">
      <c r="AD622" s="38"/>
      <c r="AE622" s="39"/>
    </row>
    <row r="623" spans="30:31" x14ac:dyDescent="0.3">
      <c r="AD623" s="38"/>
      <c r="AE623" s="39"/>
    </row>
    <row r="624" spans="30:31" x14ac:dyDescent="0.3">
      <c r="AD624" s="38"/>
      <c r="AE624" s="39"/>
    </row>
    <row r="625" spans="30:31" x14ac:dyDescent="0.3">
      <c r="AD625" s="38"/>
      <c r="AE625" s="39"/>
    </row>
    <row r="626" spans="30:31" x14ac:dyDescent="0.3">
      <c r="AD626" s="38"/>
      <c r="AE626" s="39"/>
    </row>
    <row r="627" spans="30:31" x14ac:dyDescent="0.3">
      <c r="AD627" s="38"/>
      <c r="AE627" s="39"/>
    </row>
    <row r="628" spans="30:31" x14ac:dyDescent="0.3">
      <c r="AD628" s="38"/>
      <c r="AE628" s="39"/>
    </row>
    <row r="629" spans="30:31" x14ac:dyDescent="0.3">
      <c r="AD629" s="38"/>
      <c r="AE629" s="39"/>
    </row>
    <row r="630" spans="30:31" x14ac:dyDescent="0.3">
      <c r="AD630" s="38"/>
      <c r="AE630" s="39"/>
    </row>
    <row r="631" spans="30:31" x14ac:dyDescent="0.3">
      <c r="AD631" s="38"/>
      <c r="AE631" s="39"/>
    </row>
    <row r="632" spans="30:31" x14ac:dyDescent="0.3">
      <c r="AD632" s="38"/>
      <c r="AE632" s="39"/>
    </row>
    <row r="633" spans="30:31" x14ac:dyDescent="0.3">
      <c r="AD633" s="38"/>
      <c r="AE633" s="39"/>
    </row>
    <row r="634" spans="30:31" x14ac:dyDescent="0.3">
      <c r="AD634" s="38"/>
      <c r="AE634" s="39"/>
    </row>
    <row r="635" spans="30:31" x14ac:dyDescent="0.3">
      <c r="AD635" s="38"/>
      <c r="AE635" s="39"/>
    </row>
    <row r="636" spans="30:31" x14ac:dyDescent="0.3">
      <c r="AD636" s="38"/>
      <c r="AE636" s="39"/>
    </row>
    <row r="637" spans="30:31" x14ac:dyDescent="0.3">
      <c r="AD637" s="38"/>
      <c r="AE637" s="39"/>
    </row>
    <row r="638" spans="30:31" x14ac:dyDescent="0.3">
      <c r="AD638" s="38"/>
      <c r="AE638" s="39"/>
    </row>
    <row r="639" spans="30:31" x14ac:dyDescent="0.3">
      <c r="AD639" s="38"/>
      <c r="AE639" s="39"/>
    </row>
    <row r="640" spans="30:31" x14ac:dyDescent="0.3">
      <c r="AD640" s="38"/>
      <c r="AE640" s="39"/>
    </row>
    <row r="641" spans="30:31" x14ac:dyDescent="0.3">
      <c r="AD641" s="38"/>
      <c r="AE641" s="39"/>
    </row>
    <row r="642" spans="30:31" x14ac:dyDescent="0.3">
      <c r="AD642" s="38"/>
      <c r="AE642" s="39"/>
    </row>
    <row r="643" spans="30:31" x14ac:dyDescent="0.3">
      <c r="AD643" s="38"/>
      <c r="AE643" s="39"/>
    </row>
    <row r="644" spans="30:31" x14ac:dyDescent="0.3">
      <c r="AD644" s="38"/>
      <c r="AE644" s="39"/>
    </row>
    <row r="645" spans="30:31" x14ac:dyDescent="0.3">
      <c r="AD645" s="38"/>
      <c r="AE645" s="39"/>
    </row>
    <row r="646" spans="30:31" x14ac:dyDescent="0.3">
      <c r="AD646" s="38"/>
      <c r="AE646" s="39"/>
    </row>
    <row r="647" spans="30:31" x14ac:dyDescent="0.3">
      <c r="AD647" s="38"/>
      <c r="AE647" s="39"/>
    </row>
    <row r="648" spans="30:31" x14ac:dyDescent="0.3">
      <c r="AD648" s="38"/>
      <c r="AE648" s="39"/>
    </row>
    <row r="649" spans="30:31" x14ac:dyDescent="0.3">
      <c r="AD649" s="38"/>
      <c r="AE649" s="39"/>
    </row>
    <row r="650" spans="30:31" x14ac:dyDescent="0.3">
      <c r="AD650" s="38"/>
      <c r="AE650" s="39"/>
    </row>
    <row r="651" spans="30:31" x14ac:dyDescent="0.3">
      <c r="AD651" s="38"/>
      <c r="AE651" s="39"/>
    </row>
    <row r="652" spans="30:31" x14ac:dyDescent="0.3">
      <c r="AD652" s="38"/>
      <c r="AE652" s="39"/>
    </row>
    <row r="653" spans="30:31" x14ac:dyDescent="0.3">
      <c r="AD653" s="38"/>
      <c r="AE653" s="39"/>
    </row>
    <row r="654" spans="30:31" x14ac:dyDescent="0.3">
      <c r="AD654" s="38"/>
      <c r="AE654" s="39"/>
    </row>
    <row r="655" spans="30:31" x14ac:dyDescent="0.3">
      <c r="AD655" s="38"/>
      <c r="AE655" s="39"/>
    </row>
    <row r="656" spans="30:31" x14ac:dyDescent="0.3">
      <c r="AD656" s="38"/>
      <c r="AE656" s="39"/>
    </row>
    <row r="657" spans="30:31" x14ac:dyDescent="0.3">
      <c r="AD657" s="38"/>
      <c r="AE657" s="39"/>
    </row>
    <row r="658" spans="30:31" x14ac:dyDescent="0.3">
      <c r="AD658" s="38"/>
      <c r="AE658" s="39"/>
    </row>
    <row r="659" spans="30:31" x14ac:dyDescent="0.3">
      <c r="AD659" s="38"/>
      <c r="AE659" s="39"/>
    </row>
    <row r="660" spans="30:31" x14ac:dyDescent="0.3">
      <c r="AD660" s="38"/>
      <c r="AE660" s="39"/>
    </row>
    <row r="661" spans="30:31" x14ac:dyDescent="0.3">
      <c r="AD661" s="38"/>
      <c r="AE661" s="39"/>
    </row>
    <row r="662" spans="30:31" x14ac:dyDescent="0.3">
      <c r="AD662" s="38"/>
      <c r="AE662" s="39"/>
    </row>
    <row r="663" spans="30:31" x14ac:dyDescent="0.3">
      <c r="AD663" s="38"/>
      <c r="AE663" s="39"/>
    </row>
    <row r="664" spans="30:31" x14ac:dyDescent="0.3">
      <c r="AD664" s="38"/>
      <c r="AE664" s="39"/>
    </row>
    <row r="665" spans="30:31" x14ac:dyDescent="0.3">
      <c r="AD665" s="38"/>
      <c r="AE665" s="39"/>
    </row>
    <row r="666" spans="30:31" x14ac:dyDescent="0.3">
      <c r="AD666" s="38"/>
      <c r="AE666" s="39"/>
    </row>
    <row r="667" spans="30:31" x14ac:dyDescent="0.3">
      <c r="AD667" s="38"/>
      <c r="AE667" s="39"/>
    </row>
    <row r="668" spans="30:31" x14ac:dyDescent="0.3">
      <c r="AD668" s="38"/>
      <c r="AE668" s="39"/>
    </row>
    <row r="669" spans="30:31" x14ac:dyDescent="0.3">
      <c r="AD669" s="38"/>
      <c r="AE669" s="39"/>
    </row>
    <row r="670" spans="30:31" x14ac:dyDescent="0.3">
      <c r="AD670" s="38"/>
      <c r="AE670" s="39"/>
    </row>
    <row r="671" spans="30:31" x14ac:dyDescent="0.3">
      <c r="AD671" s="38"/>
      <c r="AE671" s="39"/>
    </row>
    <row r="672" spans="30:31" x14ac:dyDescent="0.3">
      <c r="AD672" s="38"/>
      <c r="AE672" s="39"/>
    </row>
    <row r="673" spans="30:31" x14ac:dyDescent="0.3">
      <c r="AD673" s="38"/>
      <c r="AE673" s="39"/>
    </row>
    <row r="674" spans="30:31" x14ac:dyDescent="0.3">
      <c r="AD674" s="38"/>
      <c r="AE674" s="39"/>
    </row>
    <row r="675" spans="30:31" x14ac:dyDescent="0.3">
      <c r="AD675" s="38"/>
      <c r="AE675" s="39"/>
    </row>
    <row r="676" spans="30:31" x14ac:dyDescent="0.3">
      <c r="AD676" s="38"/>
      <c r="AE676" s="39"/>
    </row>
    <row r="677" spans="30:31" x14ac:dyDescent="0.3">
      <c r="AD677" s="38"/>
      <c r="AE677" s="39"/>
    </row>
    <row r="678" spans="30:31" x14ac:dyDescent="0.3">
      <c r="AD678" s="38"/>
      <c r="AE678" s="39"/>
    </row>
    <row r="679" spans="30:31" x14ac:dyDescent="0.3">
      <c r="AD679" s="38"/>
      <c r="AE679" s="39"/>
    </row>
    <row r="680" spans="30:31" x14ac:dyDescent="0.3">
      <c r="AD680" s="38"/>
      <c r="AE680" s="39"/>
    </row>
    <row r="681" spans="30:31" x14ac:dyDescent="0.3">
      <c r="AD681" s="38"/>
      <c r="AE681" s="39"/>
    </row>
    <row r="682" spans="30:31" x14ac:dyDescent="0.3">
      <c r="AD682" s="38"/>
      <c r="AE682" s="39"/>
    </row>
    <row r="683" spans="30:31" x14ac:dyDescent="0.3">
      <c r="AD683" s="38"/>
      <c r="AE683" s="39"/>
    </row>
    <row r="684" spans="30:31" x14ac:dyDescent="0.3">
      <c r="AD684" s="38"/>
      <c r="AE684" s="39"/>
    </row>
    <row r="685" spans="30:31" x14ac:dyDescent="0.3">
      <c r="AD685" s="38"/>
      <c r="AE685" s="39"/>
    </row>
    <row r="686" spans="30:31" x14ac:dyDescent="0.3">
      <c r="AD686" s="38"/>
      <c r="AE686" s="39"/>
    </row>
    <row r="687" spans="30:31" x14ac:dyDescent="0.3">
      <c r="AD687" s="38"/>
      <c r="AE687" s="39"/>
    </row>
    <row r="688" spans="30:31" x14ac:dyDescent="0.3">
      <c r="AD688" s="38"/>
      <c r="AE688" s="39"/>
    </row>
    <row r="689" spans="30:31" x14ac:dyDescent="0.3">
      <c r="AD689" s="38"/>
      <c r="AE689" s="39"/>
    </row>
    <row r="690" spans="30:31" x14ac:dyDescent="0.3">
      <c r="AD690" s="38"/>
      <c r="AE690" s="39"/>
    </row>
    <row r="691" spans="30:31" x14ac:dyDescent="0.3">
      <c r="AD691" s="38"/>
      <c r="AE691" s="39"/>
    </row>
    <row r="692" spans="30:31" x14ac:dyDescent="0.3">
      <c r="AD692" s="38"/>
      <c r="AE692" s="39"/>
    </row>
    <row r="693" spans="30:31" x14ac:dyDescent="0.3">
      <c r="AD693" s="38"/>
      <c r="AE693" s="39"/>
    </row>
    <row r="694" spans="30:31" x14ac:dyDescent="0.3">
      <c r="AD694" s="38"/>
      <c r="AE694" s="39"/>
    </row>
    <row r="695" spans="30:31" x14ac:dyDescent="0.3">
      <c r="AD695" s="38"/>
      <c r="AE695" s="39"/>
    </row>
    <row r="696" spans="30:31" x14ac:dyDescent="0.3">
      <c r="AD696" s="38"/>
      <c r="AE696" s="39"/>
    </row>
    <row r="697" spans="30:31" x14ac:dyDescent="0.3">
      <c r="AD697" s="38"/>
      <c r="AE697" s="39"/>
    </row>
    <row r="698" spans="30:31" x14ac:dyDescent="0.3">
      <c r="AD698" s="38"/>
      <c r="AE698" s="39"/>
    </row>
    <row r="699" spans="30:31" x14ac:dyDescent="0.3">
      <c r="AD699" s="38"/>
      <c r="AE699" s="39"/>
    </row>
    <row r="700" spans="30:31" x14ac:dyDescent="0.3">
      <c r="AD700" s="38"/>
      <c r="AE700" s="39"/>
    </row>
    <row r="701" spans="30:31" x14ac:dyDescent="0.3">
      <c r="AD701" s="38"/>
      <c r="AE701" s="39"/>
    </row>
    <row r="702" spans="30:31" x14ac:dyDescent="0.3">
      <c r="AD702" s="38"/>
      <c r="AE702" s="39"/>
    </row>
    <row r="703" spans="30:31" x14ac:dyDescent="0.3">
      <c r="AD703" s="38"/>
      <c r="AE703" s="39"/>
    </row>
    <row r="704" spans="30:31" x14ac:dyDescent="0.3">
      <c r="AD704" s="38"/>
      <c r="AE704" s="39"/>
    </row>
    <row r="705" spans="30:31" x14ac:dyDescent="0.3">
      <c r="AD705" s="38"/>
      <c r="AE705" s="39"/>
    </row>
    <row r="706" spans="30:31" x14ac:dyDescent="0.3">
      <c r="AD706" s="38"/>
      <c r="AE706" s="39"/>
    </row>
    <row r="707" spans="30:31" x14ac:dyDescent="0.3">
      <c r="AD707" s="38"/>
      <c r="AE707" s="39"/>
    </row>
    <row r="708" spans="30:31" x14ac:dyDescent="0.3">
      <c r="AD708" s="38"/>
      <c r="AE708" s="39"/>
    </row>
    <row r="709" spans="30:31" x14ac:dyDescent="0.3">
      <c r="AD709" s="38"/>
      <c r="AE709" s="39"/>
    </row>
    <row r="710" spans="30:31" x14ac:dyDescent="0.3">
      <c r="AD710" s="38"/>
      <c r="AE710" s="39"/>
    </row>
    <row r="711" spans="30:31" x14ac:dyDescent="0.3">
      <c r="AD711" s="38"/>
      <c r="AE711" s="39"/>
    </row>
    <row r="712" spans="30:31" x14ac:dyDescent="0.3">
      <c r="AD712" s="38"/>
      <c r="AE712" s="39"/>
    </row>
    <row r="713" spans="30:31" x14ac:dyDescent="0.3">
      <c r="AD713" s="38"/>
      <c r="AE713" s="39"/>
    </row>
    <row r="714" spans="30:31" x14ac:dyDescent="0.3">
      <c r="AD714" s="38"/>
      <c r="AE714" s="39"/>
    </row>
    <row r="715" spans="30:31" x14ac:dyDescent="0.3">
      <c r="AD715" s="38"/>
      <c r="AE715" s="39"/>
    </row>
    <row r="716" spans="30:31" x14ac:dyDescent="0.3">
      <c r="AD716" s="38"/>
      <c r="AE716" s="39"/>
    </row>
    <row r="717" spans="30:31" x14ac:dyDescent="0.3">
      <c r="AD717" s="38"/>
      <c r="AE717" s="39"/>
    </row>
    <row r="718" spans="30:31" x14ac:dyDescent="0.3">
      <c r="AD718" s="38"/>
      <c r="AE718" s="39"/>
    </row>
    <row r="719" spans="30:31" x14ac:dyDescent="0.3">
      <c r="AD719" s="38"/>
      <c r="AE719" s="39"/>
    </row>
    <row r="720" spans="30:31" x14ac:dyDescent="0.3">
      <c r="AD720" s="38"/>
      <c r="AE720" s="39"/>
    </row>
    <row r="721" spans="30:31" x14ac:dyDescent="0.3">
      <c r="AD721" s="38"/>
      <c r="AE721" s="39"/>
    </row>
    <row r="722" spans="30:31" x14ac:dyDescent="0.3">
      <c r="AD722" s="38"/>
      <c r="AE722" s="39"/>
    </row>
    <row r="723" spans="30:31" x14ac:dyDescent="0.3">
      <c r="AD723" s="38"/>
      <c r="AE723" s="39"/>
    </row>
    <row r="724" spans="30:31" x14ac:dyDescent="0.3">
      <c r="AD724" s="38"/>
      <c r="AE724" s="39"/>
    </row>
    <row r="725" spans="30:31" x14ac:dyDescent="0.3">
      <c r="AD725" s="38"/>
      <c r="AE725" s="39"/>
    </row>
    <row r="726" spans="30:31" x14ac:dyDescent="0.3">
      <c r="AD726" s="38"/>
      <c r="AE726" s="39"/>
    </row>
    <row r="727" spans="30:31" x14ac:dyDescent="0.3">
      <c r="AD727" s="38"/>
      <c r="AE727" s="39"/>
    </row>
    <row r="728" spans="30:31" x14ac:dyDescent="0.3">
      <c r="AD728" s="38"/>
      <c r="AE728" s="39"/>
    </row>
    <row r="729" spans="30:31" x14ac:dyDescent="0.3">
      <c r="AD729" s="38"/>
      <c r="AE729" s="39"/>
    </row>
    <row r="730" spans="30:31" x14ac:dyDescent="0.3">
      <c r="AD730" s="38"/>
      <c r="AE730" s="39"/>
    </row>
    <row r="731" spans="30:31" x14ac:dyDescent="0.3">
      <c r="AD731" s="38"/>
      <c r="AE731" s="39"/>
    </row>
    <row r="732" spans="30:31" x14ac:dyDescent="0.3">
      <c r="AD732" s="38"/>
      <c r="AE732" s="39"/>
    </row>
    <row r="733" spans="30:31" x14ac:dyDescent="0.3">
      <c r="AD733" s="38"/>
      <c r="AE733" s="39"/>
    </row>
    <row r="734" spans="30:31" x14ac:dyDescent="0.3">
      <c r="AD734" s="38"/>
      <c r="AE734" s="39"/>
    </row>
    <row r="735" spans="30:31" x14ac:dyDescent="0.3">
      <c r="AD735" s="38"/>
      <c r="AE735" s="39"/>
    </row>
    <row r="736" spans="30:31" x14ac:dyDescent="0.3">
      <c r="AD736" s="38"/>
      <c r="AE736" s="39"/>
    </row>
    <row r="737" spans="30:31" x14ac:dyDescent="0.3">
      <c r="AD737" s="38"/>
      <c r="AE737" s="39"/>
    </row>
    <row r="738" spans="30:31" x14ac:dyDescent="0.3">
      <c r="AD738" s="38"/>
      <c r="AE738" s="39"/>
    </row>
    <row r="739" spans="30:31" x14ac:dyDescent="0.3">
      <c r="AD739" s="38"/>
      <c r="AE739" s="39"/>
    </row>
    <row r="740" spans="30:31" x14ac:dyDescent="0.3">
      <c r="AD740" s="38"/>
      <c r="AE740" s="39"/>
    </row>
    <row r="741" spans="30:31" x14ac:dyDescent="0.3">
      <c r="AD741" s="38"/>
      <c r="AE741" s="39"/>
    </row>
    <row r="742" spans="30:31" x14ac:dyDescent="0.3">
      <c r="AD742" s="38"/>
      <c r="AE742" s="39"/>
    </row>
    <row r="743" spans="30:31" x14ac:dyDescent="0.3">
      <c r="AD743" s="38"/>
      <c r="AE743" s="39"/>
    </row>
    <row r="744" spans="30:31" x14ac:dyDescent="0.3">
      <c r="AD744" s="38"/>
      <c r="AE744" s="39"/>
    </row>
    <row r="745" spans="30:31" x14ac:dyDescent="0.3">
      <c r="AD745" s="38"/>
      <c r="AE745" s="39"/>
    </row>
    <row r="746" spans="30:31" x14ac:dyDescent="0.3">
      <c r="AD746" s="38"/>
      <c r="AE746" s="39"/>
    </row>
    <row r="747" spans="30:31" x14ac:dyDescent="0.3">
      <c r="AD747" s="38"/>
      <c r="AE747" s="39"/>
    </row>
    <row r="748" spans="30:31" x14ac:dyDescent="0.3">
      <c r="AD748" s="38"/>
      <c r="AE748" s="39"/>
    </row>
    <row r="749" spans="30:31" x14ac:dyDescent="0.3">
      <c r="AD749" s="38"/>
      <c r="AE749" s="39"/>
    </row>
    <row r="750" spans="30:31" x14ac:dyDescent="0.3">
      <c r="AD750" s="38"/>
      <c r="AE750" s="39"/>
    </row>
    <row r="751" spans="30:31" x14ac:dyDescent="0.3">
      <c r="AD751" s="38"/>
      <c r="AE751" s="39"/>
    </row>
    <row r="752" spans="30:31" x14ac:dyDescent="0.3">
      <c r="AD752" s="38"/>
      <c r="AE752" s="39"/>
    </row>
    <row r="753" spans="30:31" x14ac:dyDescent="0.3">
      <c r="AD753" s="38"/>
      <c r="AE753" s="39"/>
    </row>
    <row r="754" spans="30:31" x14ac:dyDescent="0.3">
      <c r="AD754" s="38"/>
      <c r="AE754" s="39"/>
    </row>
    <row r="755" spans="30:31" x14ac:dyDescent="0.3">
      <c r="AD755" s="38"/>
      <c r="AE755" s="39"/>
    </row>
    <row r="756" spans="30:31" x14ac:dyDescent="0.3">
      <c r="AD756" s="38"/>
      <c r="AE756" s="39"/>
    </row>
    <row r="757" spans="30:31" x14ac:dyDescent="0.3">
      <c r="AD757" s="38"/>
      <c r="AE757" s="39"/>
    </row>
    <row r="758" spans="30:31" x14ac:dyDescent="0.3">
      <c r="AD758" s="38"/>
      <c r="AE758" s="39"/>
    </row>
    <row r="759" spans="30:31" x14ac:dyDescent="0.3">
      <c r="AD759" s="38"/>
      <c r="AE759" s="39"/>
    </row>
  </sheetData>
  <autoFilter ref="A2:AE759" xr:uid="{00000000-0009-0000-0000-000002000000}"/>
  <pageMargins left="0.511811024" right="0.511811024" top="0.78740157499999996" bottom="0.78740157499999996" header="0.31496062000000002" footer="0.31496062000000002"/>
  <pageSetup paperSize="9" orientation="portrait" r:id="rId1"/>
  <headerFooter>
    <oddHeader>&amp;R&amp;"Calibri"&amp;10&amp;K000000#interna&amp;1#</oddHeader>
  </headerFooter>
  <ignoredErrors>
    <ignoredError sqref="AO22 AO27 AO24 E256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85"/>
  <sheetViews>
    <sheetView topLeftCell="A558" workbookViewId="0">
      <selection activeCell="A585" sqref="A585"/>
    </sheetView>
  </sheetViews>
  <sheetFormatPr defaultRowHeight="14.4" x14ac:dyDescent="0.3"/>
  <cols>
    <col min="1" max="6" width="11.88671875" customWidth="1"/>
  </cols>
  <sheetData>
    <row r="1" spans="1:6" ht="26.4" x14ac:dyDescent="0.3">
      <c r="A1" s="51" t="s">
        <v>34</v>
      </c>
      <c r="B1" s="47" t="s">
        <v>35</v>
      </c>
      <c r="C1" s="47" t="s">
        <v>36</v>
      </c>
      <c r="D1" s="47" t="s">
        <v>37</v>
      </c>
      <c r="E1" s="47" t="s">
        <v>38</v>
      </c>
      <c r="F1" s="47" t="s">
        <v>39</v>
      </c>
    </row>
    <row r="2" spans="1:6" x14ac:dyDescent="0.3">
      <c r="A2" s="52">
        <v>42737</v>
      </c>
      <c r="B2" s="44">
        <v>5.7999999999999996E-2</v>
      </c>
      <c r="C2" s="43">
        <v>5.9200000000000003E-2</v>
      </c>
      <c r="D2" s="45">
        <v>2589.75</v>
      </c>
      <c r="E2" s="45">
        <v>2582.9</v>
      </c>
      <c r="F2" s="46">
        <v>2582.0500000000002</v>
      </c>
    </row>
    <row r="3" spans="1:6" x14ac:dyDescent="0.3">
      <c r="A3" s="52">
        <v>42738</v>
      </c>
      <c r="B3" s="44">
        <v>5.79E-2</v>
      </c>
      <c r="C3" s="43">
        <v>5.91E-2</v>
      </c>
      <c r="D3" s="45">
        <v>2591.16</v>
      </c>
      <c r="E3" s="45">
        <v>2584.3200000000002</v>
      </c>
      <c r="F3" s="46">
        <v>2583.4699999999998</v>
      </c>
    </row>
    <row r="4" spans="1:6" x14ac:dyDescent="0.3">
      <c r="A4" s="52">
        <v>42739</v>
      </c>
      <c r="B4" s="44">
        <v>5.7300000000000004E-2</v>
      </c>
      <c r="C4" s="43">
        <v>5.8499999999999996E-2</v>
      </c>
      <c r="D4" s="45">
        <v>2595.4299999999998</v>
      </c>
      <c r="E4" s="45">
        <v>2588.58</v>
      </c>
      <c r="F4" s="46">
        <v>2587.7399999999998</v>
      </c>
    </row>
    <row r="5" spans="1:6" x14ac:dyDescent="0.3">
      <c r="A5" s="52">
        <v>42740</v>
      </c>
      <c r="B5" s="44">
        <v>5.67E-2</v>
      </c>
      <c r="C5" s="43">
        <v>5.79E-2</v>
      </c>
      <c r="D5" s="45">
        <v>2599.69</v>
      </c>
      <c r="E5" s="45">
        <v>2592.84</v>
      </c>
      <c r="F5" s="46">
        <v>2592</v>
      </c>
    </row>
    <row r="6" spans="1:6" x14ac:dyDescent="0.3">
      <c r="A6" s="52">
        <v>42741</v>
      </c>
      <c r="B6" s="44">
        <v>5.6399999999999999E-2</v>
      </c>
      <c r="C6" s="43">
        <v>5.7599999999999998E-2</v>
      </c>
      <c r="D6" s="45">
        <v>2602.7600000000002</v>
      </c>
      <c r="E6" s="45">
        <v>2595.9</v>
      </c>
      <c r="F6" s="46">
        <v>2594.5500000000002</v>
      </c>
    </row>
    <row r="7" spans="1:6" x14ac:dyDescent="0.3">
      <c r="A7" s="52">
        <v>42744</v>
      </c>
      <c r="B7" s="44">
        <v>5.6900000000000006E-2</v>
      </c>
      <c r="C7" s="43">
        <v>5.8099999999999999E-2</v>
      </c>
      <c r="D7" s="45">
        <v>2600.73</v>
      </c>
      <c r="E7" s="45">
        <v>2593.9</v>
      </c>
      <c r="F7" s="46">
        <v>2593.06</v>
      </c>
    </row>
    <row r="8" spans="1:6" x14ac:dyDescent="0.3">
      <c r="A8" s="52">
        <v>42745</v>
      </c>
      <c r="B8" s="44">
        <v>5.7099999999999998E-2</v>
      </c>
      <c r="C8" s="43">
        <v>5.8299999999999998E-2</v>
      </c>
      <c r="D8" s="45">
        <v>2600.42</v>
      </c>
      <c r="E8" s="45">
        <v>2593.6</v>
      </c>
      <c r="F8" s="46">
        <v>2592.7600000000002</v>
      </c>
    </row>
    <row r="9" spans="1:6" x14ac:dyDescent="0.3">
      <c r="A9" s="52">
        <v>42746</v>
      </c>
      <c r="B9" s="44">
        <v>5.7000000000000002E-2</v>
      </c>
      <c r="C9" s="43">
        <v>5.8200000000000002E-2</v>
      </c>
      <c r="D9" s="45">
        <v>2601.59</v>
      </c>
      <c r="E9" s="45">
        <v>2594.7800000000002</v>
      </c>
      <c r="F9" s="46">
        <v>2593.9499999999998</v>
      </c>
    </row>
    <row r="10" spans="1:6" x14ac:dyDescent="0.3">
      <c r="A10" s="52">
        <v>42747</v>
      </c>
      <c r="B10" s="44">
        <v>5.5399999999999998E-2</v>
      </c>
      <c r="C10" s="43">
        <v>5.6600000000000004E-2</v>
      </c>
      <c r="D10" s="45">
        <v>2611.52</v>
      </c>
      <c r="E10" s="45">
        <v>2604.6799999999998</v>
      </c>
      <c r="F10" s="46">
        <v>2603.86</v>
      </c>
    </row>
    <row r="11" spans="1:6" x14ac:dyDescent="0.3">
      <c r="A11" s="52">
        <v>42748</v>
      </c>
      <c r="B11" s="44">
        <v>5.4199999999999998E-2</v>
      </c>
      <c r="C11" s="43">
        <v>5.5399999999999998E-2</v>
      </c>
      <c r="D11" s="45">
        <v>2619.9</v>
      </c>
      <c r="E11" s="45">
        <v>2613.0500000000002</v>
      </c>
      <c r="F11" s="46">
        <v>2611.52</v>
      </c>
    </row>
    <row r="12" spans="1:6" x14ac:dyDescent="0.3">
      <c r="A12" s="52">
        <v>42751</v>
      </c>
      <c r="B12" s="44">
        <v>5.3699999999999998E-2</v>
      </c>
      <c r="C12" s="43">
        <v>5.4900000000000004E-2</v>
      </c>
      <c r="D12" s="45">
        <v>2623.78</v>
      </c>
      <c r="E12" s="45">
        <v>2616.92</v>
      </c>
      <c r="F12" s="46">
        <v>2615.9</v>
      </c>
    </row>
    <row r="13" spans="1:6" x14ac:dyDescent="0.3">
      <c r="A13" s="52">
        <v>42752</v>
      </c>
      <c r="B13" s="44">
        <v>5.3499999999999999E-2</v>
      </c>
      <c r="C13" s="43">
        <v>5.4699999999999999E-2</v>
      </c>
      <c r="D13" s="45">
        <v>2625.94</v>
      </c>
      <c r="E13" s="45">
        <v>2619.09</v>
      </c>
      <c r="F13" s="46">
        <v>2618.0700000000002</v>
      </c>
    </row>
    <row r="14" spans="1:6" x14ac:dyDescent="0.3">
      <c r="A14" s="52">
        <v>42753</v>
      </c>
      <c r="B14" s="44">
        <v>5.4000000000000006E-2</v>
      </c>
      <c r="C14" s="43">
        <v>5.5199999999999999E-2</v>
      </c>
      <c r="D14" s="45">
        <v>2624.1</v>
      </c>
      <c r="E14" s="45">
        <v>2617.2800000000002</v>
      </c>
      <c r="F14" s="46">
        <v>2616.2399999999998</v>
      </c>
    </row>
    <row r="15" spans="1:6" x14ac:dyDescent="0.3">
      <c r="A15" s="52">
        <v>42754</v>
      </c>
      <c r="B15" s="44">
        <v>5.3800000000000001E-2</v>
      </c>
      <c r="C15" s="43">
        <v>5.5E-2</v>
      </c>
      <c r="D15" s="45">
        <v>2626.26</v>
      </c>
      <c r="E15" s="45">
        <v>2619.44</v>
      </c>
      <c r="F15" s="46">
        <v>2618.41</v>
      </c>
    </row>
    <row r="16" spans="1:6" x14ac:dyDescent="0.3">
      <c r="A16" s="52">
        <v>42755</v>
      </c>
      <c r="B16" s="44">
        <v>5.4100000000000002E-2</v>
      </c>
      <c r="C16" s="43">
        <v>5.5300000000000002E-2</v>
      </c>
      <c r="D16" s="45">
        <v>2626.05</v>
      </c>
      <c r="E16" s="45">
        <v>2619.2399999999998</v>
      </c>
      <c r="F16" s="46">
        <v>2617.44</v>
      </c>
    </row>
    <row r="17" spans="1:6" x14ac:dyDescent="0.3">
      <c r="A17" s="52">
        <v>42758</v>
      </c>
      <c r="B17" s="44">
        <v>5.4400000000000004E-2</v>
      </c>
      <c r="C17" s="43">
        <v>5.5599999999999997E-2</v>
      </c>
      <c r="D17" s="45">
        <v>2625.31</v>
      </c>
      <c r="E17" s="45">
        <v>2618.52</v>
      </c>
      <c r="F17" s="46">
        <v>2617.54</v>
      </c>
    </row>
    <row r="18" spans="1:6" x14ac:dyDescent="0.3">
      <c r="A18" s="52">
        <v>42759</v>
      </c>
      <c r="B18" s="44">
        <v>5.5099999999999996E-2</v>
      </c>
      <c r="C18" s="43">
        <v>5.6299999999999996E-2</v>
      </c>
      <c r="D18" s="45">
        <v>2623.29</v>
      </c>
      <c r="E18" s="45">
        <v>2616.5300000000002</v>
      </c>
      <c r="F18" s="46">
        <v>2614.5700000000002</v>
      </c>
    </row>
    <row r="19" spans="1:6" x14ac:dyDescent="0.3">
      <c r="A19" s="52">
        <v>42761</v>
      </c>
      <c r="B19" s="44">
        <v>5.5599999999999997E-2</v>
      </c>
      <c r="C19" s="43">
        <v>5.6799999999999996E-2</v>
      </c>
      <c r="D19" s="45">
        <v>2621.45</v>
      </c>
      <c r="E19" s="45">
        <v>2614.6999999999998</v>
      </c>
      <c r="F19" s="46">
        <v>2613.7199999999998</v>
      </c>
    </row>
    <row r="20" spans="1:6" x14ac:dyDescent="0.3">
      <c r="A20" s="52">
        <v>42762</v>
      </c>
      <c r="B20" s="44">
        <v>5.5899999999999998E-2</v>
      </c>
      <c r="C20" s="43">
        <v>5.7099999999999998E-2</v>
      </c>
      <c r="D20" s="45">
        <v>2621.56</v>
      </c>
      <c r="E20" s="45">
        <v>2614.84</v>
      </c>
      <c r="F20" s="46">
        <v>2613.02</v>
      </c>
    </row>
    <row r="21" spans="1:6" x14ac:dyDescent="0.3">
      <c r="A21" s="52">
        <v>42765</v>
      </c>
      <c r="B21" s="44">
        <v>5.62E-2</v>
      </c>
      <c r="C21" s="43">
        <v>5.74E-2</v>
      </c>
      <c r="D21" s="45">
        <v>2620.86</v>
      </c>
      <c r="E21" s="45">
        <v>2614.15</v>
      </c>
      <c r="F21" s="46">
        <v>2613.16</v>
      </c>
    </row>
    <row r="22" spans="1:6" x14ac:dyDescent="0.3">
      <c r="A22" s="52">
        <v>42766</v>
      </c>
      <c r="B22" s="44">
        <v>5.6500000000000002E-2</v>
      </c>
      <c r="C22" s="43">
        <v>5.7699999999999994E-2</v>
      </c>
      <c r="D22" s="45">
        <v>2620.17</v>
      </c>
      <c r="E22" s="45">
        <v>2613.4699999999998</v>
      </c>
      <c r="F22" s="46">
        <v>2612.48</v>
      </c>
    </row>
    <row r="23" spans="1:6" x14ac:dyDescent="0.3">
      <c r="A23" s="52">
        <v>42767</v>
      </c>
      <c r="B23" s="44">
        <v>5.67E-2</v>
      </c>
      <c r="C23" s="43">
        <v>5.79E-2</v>
      </c>
      <c r="D23" s="45">
        <v>2620.0300000000002</v>
      </c>
      <c r="E23" s="45">
        <v>2613.35</v>
      </c>
      <c r="F23" s="46">
        <v>2612.36</v>
      </c>
    </row>
    <row r="24" spans="1:6" x14ac:dyDescent="0.3">
      <c r="A24" s="52">
        <v>42768</v>
      </c>
      <c r="B24" s="44">
        <v>5.6399999999999999E-2</v>
      </c>
      <c r="C24" s="43">
        <v>5.7599999999999998E-2</v>
      </c>
      <c r="D24" s="45">
        <v>2622.69</v>
      </c>
      <c r="E24" s="45">
        <v>2616.0100000000002</v>
      </c>
      <c r="F24" s="46">
        <v>2615.02</v>
      </c>
    </row>
    <row r="25" spans="1:6" x14ac:dyDescent="0.3">
      <c r="A25" s="52">
        <v>42769</v>
      </c>
      <c r="B25" s="44">
        <v>5.6500000000000002E-2</v>
      </c>
      <c r="C25" s="43">
        <v>5.7699999999999994E-2</v>
      </c>
      <c r="D25" s="45">
        <v>2623.95</v>
      </c>
      <c r="E25" s="45">
        <v>2617.2800000000002</v>
      </c>
      <c r="F25" s="46">
        <v>2615.46</v>
      </c>
    </row>
    <row r="26" spans="1:6" x14ac:dyDescent="0.3">
      <c r="A26" s="52">
        <v>42772</v>
      </c>
      <c r="B26" s="44">
        <v>5.6500000000000002E-2</v>
      </c>
      <c r="C26" s="43">
        <v>5.7699999999999994E-2</v>
      </c>
      <c r="D26" s="45">
        <v>2624.93</v>
      </c>
      <c r="E26" s="45">
        <v>2618.27</v>
      </c>
      <c r="F26" s="46">
        <v>2617.2800000000002</v>
      </c>
    </row>
    <row r="27" spans="1:6" x14ac:dyDescent="0.3">
      <c r="A27" s="52">
        <v>42773</v>
      </c>
      <c r="B27" s="44">
        <v>5.6299999999999996E-2</v>
      </c>
      <c r="C27" s="43">
        <v>5.7500000000000002E-2</v>
      </c>
      <c r="D27" s="45">
        <v>2627.03</v>
      </c>
      <c r="E27" s="45">
        <v>2620.38</v>
      </c>
      <c r="F27" s="46">
        <v>2619.38</v>
      </c>
    </row>
    <row r="28" spans="1:6" x14ac:dyDescent="0.3">
      <c r="A28" s="52">
        <v>42774</v>
      </c>
      <c r="B28" s="44">
        <v>5.6100000000000004E-2</v>
      </c>
      <c r="C28" s="43">
        <v>5.7300000000000004E-2</v>
      </c>
      <c r="D28" s="45">
        <v>2626.81</v>
      </c>
      <c r="E28" s="45">
        <v>2620.16</v>
      </c>
      <c r="F28" s="46">
        <v>2619.2600000000002</v>
      </c>
    </row>
    <row r="29" spans="1:6" x14ac:dyDescent="0.3">
      <c r="A29" s="52">
        <v>42775</v>
      </c>
      <c r="B29" s="44">
        <v>5.4900000000000004E-2</v>
      </c>
      <c r="C29" s="43">
        <v>5.6100000000000004E-2</v>
      </c>
      <c r="D29" s="45">
        <v>2634.35</v>
      </c>
      <c r="E29" s="45">
        <v>2627.7</v>
      </c>
      <c r="F29" s="46">
        <v>2626.81</v>
      </c>
    </row>
    <row r="30" spans="1:6" x14ac:dyDescent="0.3">
      <c r="A30" s="52">
        <v>42776</v>
      </c>
      <c r="B30" s="44">
        <v>5.4000000000000006E-2</v>
      </c>
      <c r="C30" s="43">
        <v>5.5199999999999999E-2</v>
      </c>
      <c r="D30" s="45">
        <v>2640.88</v>
      </c>
      <c r="E30" s="45">
        <v>2634.22</v>
      </c>
      <c r="F30" s="46">
        <v>2632.69</v>
      </c>
    </row>
    <row r="31" spans="1:6" x14ac:dyDescent="0.3">
      <c r="A31" s="52">
        <v>42779</v>
      </c>
      <c r="B31" s="44">
        <v>5.3699999999999998E-2</v>
      </c>
      <c r="C31" s="43">
        <v>5.4900000000000004E-2</v>
      </c>
      <c r="D31" s="45">
        <v>2643.43</v>
      </c>
      <c r="E31" s="45">
        <v>2636.76</v>
      </c>
      <c r="F31" s="46">
        <v>2635.88</v>
      </c>
    </row>
    <row r="32" spans="1:6" x14ac:dyDescent="0.3">
      <c r="A32" s="52">
        <v>42780</v>
      </c>
      <c r="B32" s="44">
        <v>5.3699999999999998E-2</v>
      </c>
      <c r="C32" s="43">
        <v>5.4900000000000004E-2</v>
      </c>
      <c r="D32" s="45">
        <v>2644.3</v>
      </c>
      <c r="E32" s="45">
        <v>2637.65</v>
      </c>
      <c r="F32" s="46">
        <v>2636.76</v>
      </c>
    </row>
    <row r="33" spans="1:6" x14ac:dyDescent="0.3">
      <c r="A33" s="52">
        <v>42781</v>
      </c>
      <c r="B33" s="44">
        <v>5.3499999999999999E-2</v>
      </c>
      <c r="C33" s="43">
        <v>5.4699999999999999E-2</v>
      </c>
      <c r="D33" s="45">
        <v>2646.41</v>
      </c>
      <c r="E33" s="45">
        <v>2639.75</v>
      </c>
      <c r="F33" s="46">
        <v>2638.75</v>
      </c>
    </row>
    <row r="34" spans="1:6" x14ac:dyDescent="0.3">
      <c r="A34" s="52">
        <v>42782</v>
      </c>
      <c r="B34" s="44">
        <v>5.4100000000000002E-2</v>
      </c>
      <c r="C34" s="43">
        <v>5.5300000000000002E-2</v>
      </c>
      <c r="D34" s="45">
        <v>2644.07</v>
      </c>
      <c r="E34" s="45">
        <v>2637.44</v>
      </c>
      <c r="F34" s="46">
        <v>2636.44</v>
      </c>
    </row>
    <row r="35" spans="1:6" x14ac:dyDescent="0.3">
      <c r="A35" s="52">
        <v>42783</v>
      </c>
      <c r="B35" s="44">
        <v>5.4900000000000004E-2</v>
      </c>
      <c r="C35" s="43">
        <v>5.6100000000000004E-2</v>
      </c>
      <c r="D35" s="45">
        <v>2641.54</v>
      </c>
      <c r="E35" s="45">
        <v>2634.93</v>
      </c>
      <c r="F35" s="46">
        <v>2633.04</v>
      </c>
    </row>
    <row r="36" spans="1:6" x14ac:dyDescent="0.3">
      <c r="A36" s="52">
        <v>42786</v>
      </c>
      <c r="B36" s="44">
        <v>5.5099999999999996E-2</v>
      </c>
      <c r="C36" s="43">
        <v>5.6299999999999996E-2</v>
      </c>
      <c r="D36" s="45">
        <v>2641.44</v>
      </c>
      <c r="E36" s="45">
        <v>2634.85</v>
      </c>
      <c r="F36" s="46">
        <v>2633.83</v>
      </c>
    </row>
    <row r="37" spans="1:6" x14ac:dyDescent="0.3">
      <c r="A37" s="52">
        <v>42787</v>
      </c>
      <c r="B37" s="44">
        <v>5.4699999999999999E-2</v>
      </c>
      <c r="C37" s="43">
        <v>5.5899999999999998E-2</v>
      </c>
      <c r="D37" s="45">
        <v>2644.64</v>
      </c>
      <c r="E37" s="45">
        <v>2638.05</v>
      </c>
      <c r="F37" s="46">
        <v>2637.04</v>
      </c>
    </row>
    <row r="38" spans="1:6" x14ac:dyDescent="0.3">
      <c r="A38" s="52">
        <v>42788</v>
      </c>
      <c r="B38" s="44">
        <v>5.4299999999999994E-2</v>
      </c>
      <c r="C38" s="43">
        <v>5.5500000000000001E-2</v>
      </c>
      <c r="D38" s="45">
        <v>2647.84</v>
      </c>
      <c r="E38" s="45">
        <v>2641.25</v>
      </c>
      <c r="F38" s="46">
        <v>2640.25</v>
      </c>
    </row>
    <row r="39" spans="1:6" x14ac:dyDescent="0.3">
      <c r="A39" s="52">
        <v>42789</v>
      </c>
      <c r="B39" s="44">
        <v>5.3600000000000002E-2</v>
      </c>
      <c r="C39" s="43">
        <v>5.4800000000000001E-2</v>
      </c>
      <c r="D39" s="45">
        <v>2652.44</v>
      </c>
      <c r="E39" s="45">
        <v>2645.85</v>
      </c>
      <c r="F39" s="46">
        <v>2644.87</v>
      </c>
    </row>
    <row r="40" spans="1:6" x14ac:dyDescent="0.3">
      <c r="A40" s="52">
        <v>42790</v>
      </c>
      <c r="B40" s="44">
        <v>5.3499999999999999E-2</v>
      </c>
      <c r="C40" s="43">
        <v>5.4699999999999999E-2</v>
      </c>
      <c r="D40" s="45">
        <v>2655.62</v>
      </c>
      <c r="E40" s="45">
        <v>2649.03</v>
      </c>
      <c r="F40" s="46">
        <v>2646.39</v>
      </c>
    </row>
    <row r="41" spans="1:6" x14ac:dyDescent="0.3">
      <c r="A41" s="52">
        <v>42795</v>
      </c>
      <c r="B41" s="44">
        <v>5.2699999999999997E-2</v>
      </c>
      <c r="C41" s="43">
        <v>5.3899999999999997E-2</v>
      </c>
      <c r="D41" s="45">
        <v>2660.98</v>
      </c>
      <c r="E41" s="45">
        <v>2654.39</v>
      </c>
      <c r="F41" s="46">
        <v>2653.42</v>
      </c>
    </row>
    <row r="42" spans="1:6" x14ac:dyDescent="0.3">
      <c r="A42" s="52">
        <v>42796</v>
      </c>
      <c r="B42" s="44">
        <v>5.21E-2</v>
      </c>
      <c r="C42" s="43">
        <v>5.33E-2</v>
      </c>
      <c r="D42" s="45">
        <v>2665.25</v>
      </c>
      <c r="E42" s="45">
        <v>2658.65</v>
      </c>
      <c r="F42" s="46">
        <v>2657.68</v>
      </c>
    </row>
    <row r="43" spans="1:6" x14ac:dyDescent="0.3">
      <c r="A43" s="52">
        <v>42797</v>
      </c>
      <c r="B43" s="44">
        <v>5.2300000000000006E-2</v>
      </c>
      <c r="C43" s="43">
        <v>5.3499999999999999E-2</v>
      </c>
      <c r="D43" s="45">
        <v>2665.94</v>
      </c>
      <c r="E43" s="45">
        <v>2659.35</v>
      </c>
      <c r="F43" s="46">
        <v>2657.55</v>
      </c>
    </row>
    <row r="44" spans="1:6" x14ac:dyDescent="0.3">
      <c r="A44" s="52">
        <v>42800</v>
      </c>
      <c r="B44" s="44">
        <v>5.1399999999999994E-2</v>
      </c>
      <c r="C44" s="43">
        <v>5.2600000000000001E-2</v>
      </c>
      <c r="D44" s="45">
        <v>2671.84</v>
      </c>
      <c r="E44" s="45">
        <v>2665.25</v>
      </c>
      <c r="F44" s="46">
        <v>2664.29</v>
      </c>
    </row>
    <row r="45" spans="1:6" x14ac:dyDescent="0.3">
      <c r="A45" s="52">
        <v>42801</v>
      </c>
      <c r="B45" s="44">
        <v>5.1399999999999994E-2</v>
      </c>
      <c r="C45" s="43">
        <v>5.2600000000000001E-2</v>
      </c>
      <c r="D45" s="45">
        <v>2672.79</v>
      </c>
      <c r="E45" s="45">
        <v>2666.21</v>
      </c>
      <c r="F45" s="46">
        <v>2665.25</v>
      </c>
    </row>
    <row r="46" spans="1:6" x14ac:dyDescent="0.3">
      <c r="A46" s="52">
        <v>42802</v>
      </c>
      <c r="B46" s="44">
        <v>5.1299999999999998E-2</v>
      </c>
      <c r="C46" s="43">
        <v>5.2499999999999998E-2</v>
      </c>
      <c r="D46" s="45">
        <v>2674.29</v>
      </c>
      <c r="E46" s="45">
        <v>2667.72</v>
      </c>
      <c r="F46" s="46">
        <v>2666.76</v>
      </c>
    </row>
    <row r="47" spans="1:6" x14ac:dyDescent="0.3">
      <c r="A47" s="52">
        <v>42803</v>
      </c>
      <c r="B47" s="44">
        <v>5.16E-2</v>
      </c>
      <c r="C47" s="43">
        <v>5.28E-2</v>
      </c>
      <c r="D47" s="45">
        <v>2673.6</v>
      </c>
      <c r="E47" s="45">
        <v>2667.04</v>
      </c>
      <c r="F47" s="46">
        <v>2666.07</v>
      </c>
    </row>
    <row r="48" spans="1:6" x14ac:dyDescent="0.3">
      <c r="A48" s="52">
        <v>42804</v>
      </c>
      <c r="B48" s="44">
        <v>5.0999999999999997E-2</v>
      </c>
      <c r="C48" s="43">
        <v>5.2199999999999996E-2</v>
      </c>
      <c r="D48" s="45">
        <v>2675.96</v>
      </c>
      <c r="E48" s="45">
        <v>2669.39</v>
      </c>
      <c r="F48" s="46">
        <v>2667.91</v>
      </c>
    </row>
    <row r="49" spans="1:6" x14ac:dyDescent="0.3">
      <c r="A49" s="52">
        <v>42807</v>
      </c>
      <c r="B49" s="44">
        <v>5.0999999999999997E-2</v>
      </c>
      <c r="C49" s="43">
        <v>5.2199999999999996E-2</v>
      </c>
      <c r="D49" s="45">
        <v>2676.8</v>
      </c>
      <c r="E49" s="45">
        <v>2670.25</v>
      </c>
      <c r="F49" s="46">
        <v>2669.39</v>
      </c>
    </row>
    <row r="50" spans="1:6" x14ac:dyDescent="0.3">
      <c r="A50" s="52">
        <v>42808</v>
      </c>
      <c r="B50" s="44">
        <v>5.1100000000000007E-2</v>
      </c>
      <c r="C50" s="43">
        <v>5.2300000000000006E-2</v>
      </c>
      <c r="D50" s="45">
        <v>2677.09</v>
      </c>
      <c r="E50" s="45">
        <v>2670.56</v>
      </c>
      <c r="F50" s="46">
        <v>2669.7</v>
      </c>
    </row>
    <row r="51" spans="1:6" x14ac:dyDescent="0.3">
      <c r="A51" s="52">
        <v>42809</v>
      </c>
      <c r="B51" s="44">
        <v>5.1500000000000004E-2</v>
      </c>
      <c r="C51" s="43">
        <v>5.2699999999999997E-2</v>
      </c>
      <c r="D51" s="45">
        <v>2675.64</v>
      </c>
      <c r="E51" s="45">
        <v>2669.12</v>
      </c>
      <c r="F51" s="46">
        <v>2668.38</v>
      </c>
    </row>
    <row r="52" spans="1:6" x14ac:dyDescent="0.3">
      <c r="A52" s="52">
        <v>42810</v>
      </c>
      <c r="B52" s="44">
        <v>5.0499999999999996E-2</v>
      </c>
      <c r="C52" s="43">
        <v>5.1699999999999996E-2</v>
      </c>
      <c r="D52" s="45">
        <v>2681.8</v>
      </c>
      <c r="E52" s="45">
        <v>2675.27</v>
      </c>
      <c r="F52" s="46">
        <v>2674.55</v>
      </c>
    </row>
    <row r="53" spans="1:6" x14ac:dyDescent="0.3">
      <c r="A53" s="52">
        <v>42811</v>
      </c>
      <c r="B53" s="44">
        <v>5.04E-2</v>
      </c>
      <c r="C53" s="43">
        <v>5.16E-2</v>
      </c>
      <c r="D53" s="45">
        <v>2683.44</v>
      </c>
      <c r="E53" s="45">
        <v>2676.92</v>
      </c>
      <c r="F53" s="46">
        <v>2675.81</v>
      </c>
    </row>
    <row r="54" spans="1:6" x14ac:dyDescent="0.3">
      <c r="A54" s="52">
        <v>42814</v>
      </c>
      <c r="B54" s="44">
        <v>4.9800000000000004E-2</v>
      </c>
      <c r="C54" s="43">
        <v>5.0999999999999997E-2</v>
      </c>
      <c r="D54" s="45">
        <v>2687.42</v>
      </c>
      <c r="E54" s="45">
        <v>2680.89</v>
      </c>
      <c r="F54" s="46">
        <v>2680.18</v>
      </c>
    </row>
    <row r="55" spans="1:6" x14ac:dyDescent="0.3">
      <c r="A55" s="52">
        <v>42815</v>
      </c>
      <c r="B55" s="44">
        <v>4.9699999999999994E-2</v>
      </c>
      <c r="C55" s="43">
        <v>5.0900000000000001E-2</v>
      </c>
      <c r="D55" s="45">
        <v>2688.67</v>
      </c>
      <c r="E55" s="45">
        <v>2682.16</v>
      </c>
      <c r="F55" s="46">
        <v>2681.44</v>
      </c>
    </row>
    <row r="56" spans="1:6" x14ac:dyDescent="0.3">
      <c r="A56" s="52">
        <v>42816</v>
      </c>
      <c r="B56" s="44">
        <v>5.0199999999999995E-2</v>
      </c>
      <c r="C56" s="43">
        <v>5.1399999999999994E-2</v>
      </c>
      <c r="D56" s="45">
        <v>2686.67</v>
      </c>
      <c r="E56" s="45">
        <v>2680.17</v>
      </c>
      <c r="F56" s="46">
        <v>2679.45</v>
      </c>
    </row>
    <row r="57" spans="1:6" x14ac:dyDescent="0.3">
      <c r="A57" s="52">
        <v>42817</v>
      </c>
      <c r="B57" s="44">
        <v>5.0300000000000004E-2</v>
      </c>
      <c r="C57" s="43">
        <v>5.1500000000000004E-2</v>
      </c>
      <c r="D57" s="45">
        <v>2686.99</v>
      </c>
      <c r="E57" s="45">
        <v>2680.51</v>
      </c>
      <c r="F57" s="46">
        <v>2679.77</v>
      </c>
    </row>
    <row r="58" spans="1:6" x14ac:dyDescent="0.3">
      <c r="A58" s="52">
        <v>42818</v>
      </c>
      <c r="B58" s="44">
        <v>4.9800000000000004E-2</v>
      </c>
      <c r="C58" s="43">
        <v>5.0999999999999997E-2</v>
      </c>
      <c r="D58" s="45">
        <v>2690.84</v>
      </c>
      <c r="E58" s="45">
        <v>2684.36</v>
      </c>
      <c r="F58" s="46">
        <v>2683.21</v>
      </c>
    </row>
    <row r="59" spans="1:6" x14ac:dyDescent="0.3">
      <c r="A59" s="52">
        <v>42821</v>
      </c>
      <c r="B59" s="44">
        <v>4.8799999999999996E-2</v>
      </c>
      <c r="C59" s="43">
        <v>0.05</v>
      </c>
      <c r="D59" s="45">
        <v>2696.98</v>
      </c>
      <c r="E59" s="45">
        <v>2690.49</v>
      </c>
      <c r="F59" s="46">
        <v>2689.76</v>
      </c>
    </row>
    <row r="60" spans="1:6" x14ac:dyDescent="0.3">
      <c r="A60" s="52">
        <v>42822</v>
      </c>
      <c r="B60" s="44">
        <v>4.8300000000000003E-2</v>
      </c>
      <c r="C60" s="43">
        <v>4.9500000000000002E-2</v>
      </c>
      <c r="D60" s="45">
        <v>2700.41</v>
      </c>
      <c r="E60" s="45">
        <v>2693.92</v>
      </c>
      <c r="F60" s="46">
        <v>2693.19</v>
      </c>
    </row>
    <row r="61" spans="1:6" x14ac:dyDescent="0.3">
      <c r="A61" s="52">
        <v>42823</v>
      </c>
      <c r="B61" s="44">
        <v>4.8600000000000004E-2</v>
      </c>
      <c r="C61" s="43">
        <v>4.9800000000000004E-2</v>
      </c>
      <c r="D61" s="45">
        <v>2699.5</v>
      </c>
      <c r="E61" s="45">
        <v>2693.03</v>
      </c>
      <c r="F61" s="46">
        <v>2692.3</v>
      </c>
    </row>
    <row r="62" spans="1:6" x14ac:dyDescent="0.3">
      <c r="A62" s="52">
        <v>42824</v>
      </c>
      <c r="B62" s="44">
        <v>4.9000000000000002E-2</v>
      </c>
      <c r="C62" s="43">
        <v>5.0199999999999995E-2</v>
      </c>
      <c r="D62" s="45">
        <v>2698.06</v>
      </c>
      <c r="E62" s="45">
        <v>2691.61</v>
      </c>
      <c r="F62" s="46">
        <v>2690.87</v>
      </c>
    </row>
    <row r="63" spans="1:6" x14ac:dyDescent="0.3">
      <c r="A63" s="52">
        <v>42825</v>
      </c>
      <c r="B63" s="44">
        <v>4.9599999999999998E-2</v>
      </c>
      <c r="C63" s="43">
        <v>5.0799999999999998E-2</v>
      </c>
      <c r="D63" s="45">
        <v>2695.97</v>
      </c>
      <c r="E63" s="45">
        <v>2689.54</v>
      </c>
      <c r="F63" s="46">
        <v>2688.39</v>
      </c>
    </row>
    <row r="64" spans="1:6" x14ac:dyDescent="0.3">
      <c r="A64" s="52">
        <v>42828</v>
      </c>
      <c r="B64" s="44">
        <v>4.9200000000000001E-2</v>
      </c>
      <c r="C64" s="43">
        <v>5.04E-2</v>
      </c>
      <c r="D64" s="45">
        <v>2698.85</v>
      </c>
      <c r="E64" s="45">
        <v>2692.41</v>
      </c>
      <c r="F64" s="46">
        <v>2691.68</v>
      </c>
    </row>
    <row r="65" spans="1:6" x14ac:dyDescent="0.3">
      <c r="A65" s="52">
        <v>42829</v>
      </c>
      <c r="B65" s="44">
        <v>4.8799999999999996E-2</v>
      </c>
      <c r="C65" s="43">
        <v>0.05</v>
      </c>
      <c r="D65" s="45">
        <v>2701.71</v>
      </c>
      <c r="E65" s="45">
        <v>2695.29</v>
      </c>
      <c r="F65" s="46">
        <v>2694.56</v>
      </c>
    </row>
    <row r="66" spans="1:6" x14ac:dyDescent="0.3">
      <c r="A66" s="52">
        <v>42830</v>
      </c>
      <c r="B66" s="44">
        <v>4.87E-2</v>
      </c>
      <c r="C66" s="43">
        <v>4.99E-2</v>
      </c>
      <c r="D66" s="45">
        <v>2702.97</v>
      </c>
      <c r="E66" s="45">
        <v>2696.55</v>
      </c>
      <c r="F66" s="46">
        <v>2695.82</v>
      </c>
    </row>
    <row r="67" spans="1:6" x14ac:dyDescent="0.3">
      <c r="A67" s="52">
        <v>42831</v>
      </c>
      <c r="B67" s="44">
        <v>4.9100000000000005E-2</v>
      </c>
      <c r="C67" s="43">
        <v>5.0300000000000004E-2</v>
      </c>
      <c r="D67" s="45">
        <v>2701.55</v>
      </c>
      <c r="E67" s="45">
        <v>2695.15</v>
      </c>
      <c r="F67" s="46">
        <v>2694.41</v>
      </c>
    </row>
    <row r="68" spans="1:6" x14ac:dyDescent="0.3">
      <c r="A68" s="52">
        <v>42832</v>
      </c>
      <c r="B68" s="44">
        <v>4.9000000000000002E-2</v>
      </c>
      <c r="C68" s="43">
        <v>5.0199999999999995E-2</v>
      </c>
      <c r="D68" s="45">
        <v>2703.45</v>
      </c>
      <c r="E68" s="45">
        <v>2697.06</v>
      </c>
      <c r="F68" s="46">
        <v>2695.88</v>
      </c>
    </row>
    <row r="69" spans="1:6" x14ac:dyDescent="0.3">
      <c r="A69" s="52">
        <v>42835</v>
      </c>
      <c r="B69" s="44">
        <v>4.8600000000000004E-2</v>
      </c>
      <c r="C69" s="43">
        <v>4.9800000000000004E-2</v>
      </c>
      <c r="D69" s="45">
        <v>2706.32</v>
      </c>
      <c r="E69" s="45">
        <v>2699.92</v>
      </c>
      <c r="F69" s="46">
        <v>2699.18</v>
      </c>
    </row>
    <row r="70" spans="1:6" x14ac:dyDescent="0.3">
      <c r="A70" s="52">
        <v>42836</v>
      </c>
      <c r="B70" s="44">
        <v>4.82E-2</v>
      </c>
      <c r="C70" s="43">
        <v>4.9400000000000006E-2</v>
      </c>
      <c r="D70" s="45">
        <v>2709.18</v>
      </c>
      <c r="E70" s="45">
        <v>2702.79</v>
      </c>
      <c r="F70" s="46">
        <v>2702.05</v>
      </c>
    </row>
    <row r="71" spans="1:6" x14ac:dyDescent="0.3">
      <c r="A71" s="52">
        <v>42837</v>
      </c>
      <c r="B71" s="44">
        <v>4.8399999999999999E-2</v>
      </c>
      <c r="C71" s="43">
        <v>4.9599999999999998E-2</v>
      </c>
      <c r="D71" s="45">
        <v>2708.84</v>
      </c>
      <c r="E71" s="45">
        <v>2702.46</v>
      </c>
      <c r="F71" s="46">
        <v>2701.72</v>
      </c>
    </row>
    <row r="72" spans="1:6" x14ac:dyDescent="0.3">
      <c r="A72" s="52">
        <v>42838</v>
      </c>
      <c r="B72" s="44">
        <v>4.8899999999999999E-2</v>
      </c>
      <c r="C72" s="43">
        <v>5.0099999999999999E-2</v>
      </c>
      <c r="D72" s="45">
        <v>2707.52</v>
      </c>
      <c r="E72" s="45">
        <v>2701.16</v>
      </c>
      <c r="F72" s="46">
        <v>2699.81</v>
      </c>
    </row>
    <row r="73" spans="1:6" x14ac:dyDescent="0.3">
      <c r="A73" s="52">
        <v>42842</v>
      </c>
      <c r="B73" s="44">
        <v>4.87E-2</v>
      </c>
      <c r="C73" s="43">
        <v>4.99E-2</v>
      </c>
      <c r="D73" s="45">
        <v>2709.29</v>
      </c>
      <c r="E73" s="45">
        <v>2702.94</v>
      </c>
      <c r="F73" s="46">
        <v>2702.22</v>
      </c>
    </row>
    <row r="74" spans="1:6" x14ac:dyDescent="0.3">
      <c r="A74" s="52">
        <v>42843</v>
      </c>
      <c r="B74" s="44">
        <v>4.82E-2</v>
      </c>
      <c r="C74" s="43">
        <v>4.9400000000000006E-2</v>
      </c>
      <c r="D74" s="45">
        <v>2712.65</v>
      </c>
      <c r="E74" s="45">
        <v>2706.3</v>
      </c>
      <c r="F74" s="46">
        <v>2705.58</v>
      </c>
    </row>
    <row r="75" spans="1:6" x14ac:dyDescent="0.3">
      <c r="A75" s="52">
        <v>42844</v>
      </c>
      <c r="B75" s="44">
        <v>4.7899999999999998E-2</v>
      </c>
      <c r="C75" s="43">
        <v>4.9100000000000005E-2</v>
      </c>
      <c r="D75" s="45">
        <v>2714.94</v>
      </c>
      <c r="E75" s="45">
        <v>2708.6</v>
      </c>
      <c r="F75" s="46">
        <v>2707.88</v>
      </c>
    </row>
    <row r="76" spans="1:6" x14ac:dyDescent="0.3">
      <c r="A76" s="52">
        <v>42845</v>
      </c>
      <c r="B76" s="44">
        <v>4.7899999999999998E-2</v>
      </c>
      <c r="C76" s="43">
        <v>4.9100000000000005E-2</v>
      </c>
      <c r="D76" s="45">
        <v>2716.24</v>
      </c>
      <c r="E76" s="45">
        <v>2709.91</v>
      </c>
      <c r="F76" s="46">
        <v>2708.6</v>
      </c>
    </row>
    <row r="77" spans="1:6" x14ac:dyDescent="0.3">
      <c r="A77" s="52">
        <v>42849</v>
      </c>
      <c r="B77" s="44">
        <v>4.7800000000000002E-2</v>
      </c>
      <c r="C77" s="43">
        <v>4.9000000000000002E-2</v>
      </c>
      <c r="D77" s="45">
        <v>2716.93</v>
      </c>
      <c r="E77" s="45">
        <v>2710.61</v>
      </c>
      <c r="F77" s="46">
        <v>2709.95</v>
      </c>
    </row>
    <row r="78" spans="1:6" x14ac:dyDescent="0.3">
      <c r="A78" s="52">
        <v>42850</v>
      </c>
      <c r="B78" s="44">
        <v>4.8099999999999997E-2</v>
      </c>
      <c r="C78" s="43">
        <v>4.9299999999999997E-2</v>
      </c>
      <c r="D78" s="45">
        <v>2716</v>
      </c>
      <c r="E78" s="45">
        <v>2709.69</v>
      </c>
      <c r="F78" s="46">
        <v>2709.03</v>
      </c>
    </row>
    <row r="79" spans="1:6" x14ac:dyDescent="0.3">
      <c r="A79" s="52">
        <v>42851</v>
      </c>
      <c r="B79" s="44">
        <v>4.8099999999999997E-2</v>
      </c>
      <c r="C79" s="43">
        <v>4.9299999999999997E-2</v>
      </c>
      <c r="D79" s="45">
        <v>2716.65</v>
      </c>
      <c r="E79" s="45">
        <v>2710.35</v>
      </c>
      <c r="F79" s="46">
        <v>2709.69</v>
      </c>
    </row>
    <row r="80" spans="1:6" x14ac:dyDescent="0.3">
      <c r="A80" s="52">
        <v>42852</v>
      </c>
      <c r="B80" s="44">
        <v>4.7699999999999992E-2</v>
      </c>
      <c r="C80" s="43">
        <v>4.8899999999999999E-2</v>
      </c>
      <c r="D80" s="45">
        <v>2719.4</v>
      </c>
      <c r="E80" s="45">
        <v>2713.11</v>
      </c>
      <c r="F80" s="46">
        <v>2712.45</v>
      </c>
    </row>
    <row r="81" spans="1:6" x14ac:dyDescent="0.3">
      <c r="A81" s="52">
        <v>42853</v>
      </c>
      <c r="B81" s="44">
        <v>4.7599999999999996E-2</v>
      </c>
      <c r="C81" s="43">
        <v>4.8799999999999996E-2</v>
      </c>
      <c r="D81" s="45">
        <v>2721.01</v>
      </c>
      <c r="E81" s="45">
        <v>2714.72</v>
      </c>
      <c r="F81" s="46">
        <v>2713.63</v>
      </c>
    </row>
    <row r="82" spans="1:6" x14ac:dyDescent="0.3">
      <c r="A82" s="52">
        <v>42857</v>
      </c>
      <c r="B82" s="44">
        <v>4.7199999999999999E-2</v>
      </c>
      <c r="C82" s="43">
        <v>4.8399999999999999E-2</v>
      </c>
      <c r="D82" s="45">
        <v>2723.75</v>
      </c>
      <c r="E82" s="45">
        <v>2717.47</v>
      </c>
      <c r="F82" s="46">
        <v>2716.82</v>
      </c>
    </row>
    <row r="83" spans="1:6" x14ac:dyDescent="0.3">
      <c r="A83" s="52">
        <v>42858</v>
      </c>
      <c r="B83" s="44">
        <v>4.6900000000000004E-2</v>
      </c>
      <c r="C83" s="43">
        <v>4.8099999999999997E-2</v>
      </c>
      <c r="D83" s="45">
        <v>2725.97</v>
      </c>
      <c r="E83" s="45">
        <v>2719.69</v>
      </c>
      <c r="F83" s="46">
        <v>2719.04</v>
      </c>
    </row>
    <row r="84" spans="1:6" x14ac:dyDescent="0.3">
      <c r="A84" s="52">
        <v>42859</v>
      </c>
      <c r="B84" s="44">
        <v>4.7300000000000002E-2</v>
      </c>
      <c r="C84" s="43">
        <v>4.8499999999999995E-2</v>
      </c>
      <c r="D84" s="45">
        <v>2724.51</v>
      </c>
      <c r="E84" s="45">
        <v>2718.26</v>
      </c>
      <c r="F84" s="46">
        <v>2717.6</v>
      </c>
    </row>
    <row r="85" spans="1:6" x14ac:dyDescent="0.3">
      <c r="A85" s="52">
        <v>42860</v>
      </c>
      <c r="B85" s="44">
        <v>4.7699999999999992E-2</v>
      </c>
      <c r="C85" s="43">
        <v>4.8899999999999999E-2</v>
      </c>
      <c r="D85" s="45">
        <v>2723.37</v>
      </c>
      <c r="E85" s="45">
        <v>2717.13</v>
      </c>
      <c r="F85" s="46">
        <v>2716.18</v>
      </c>
    </row>
    <row r="86" spans="1:6" x14ac:dyDescent="0.3">
      <c r="A86" s="52">
        <v>42863</v>
      </c>
      <c r="B86" s="44">
        <v>4.8000000000000001E-2</v>
      </c>
      <c r="C86" s="43">
        <v>4.9200000000000001E-2</v>
      </c>
      <c r="D86" s="45">
        <v>2722.45</v>
      </c>
      <c r="E86" s="45">
        <v>2716.23</v>
      </c>
      <c r="F86" s="46">
        <v>2715.57</v>
      </c>
    </row>
    <row r="87" spans="1:6" x14ac:dyDescent="0.3">
      <c r="A87" s="52">
        <v>42864</v>
      </c>
      <c r="B87" s="44">
        <v>4.7800000000000002E-2</v>
      </c>
      <c r="C87" s="43">
        <v>4.9000000000000002E-2</v>
      </c>
      <c r="D87" s="45">
        <v>2724.15</v>
      </c>
      <c r="E87" s="45">
        <v>2717.93</v>
      </c>
      <c r="F87" s="46">
        <v>2717.27</v>
      </c>
    </row>
    <row r="88" spans="1:6" x14ac:dyDescent="0.3">
      <c r="A88" s="52">
        <v>42865</v>
      </c>
      <c r="B88" s="44">
        <v>4.7500000000000001E-2</v>
      </c>
      <c r="C88" s="43">
        <v>4.87E-2</v>
      </c>
      <c r="D88" s="45">
        <v>2725.88</v>
      </c>
      <c r="E88" s="45">
        <v>2719.67</v>
      </c>
      <c r="F88" s="46">
        <v>2719.03</v>
      </c>
    </row>
    <row r="89" spans="1:6" x14ac:dyDescent="0.3">
      <c r="A89" s="52">
        <v>42866</v>
      </c>
      <c r="B89" s="44">
        <v>4.6699999999999998E-2</v>
      </c>
      <c r="C89" s="43">
        <v>4.7899999999999998E-2</v>
      </c>
      <c r="D89" s="45">
        <v>2730.65</v>
      </c>
      <c r="E89" s="45">
        <v>2724.44</v>
      </c>
      <c r="F89" s="46">
        <v>2723.8</v>
      </c>
    </row>
    <row r="90" spans="1:6" x14ac:dyDescent="0.3">
      <c r="A90" s="52">
        <v>42867</v>
      </c>
      <c r="B90" s="44">
        <v>4.5899999999999996E-2</v>
      </c>
      <c r="C90" s="43">
        <v>4.7100000000000003E-2</v>
      </c>
      <c r="D90" s="45">
        <v>2735.68</v>
      </c>
      <c r="E90" s="45">
        <v>2729.46</v>
      </c>
      <c r="F90" s="46">
        <v>2728.58</v>
      </c>
    </row>
    <row r="91" spans="1:6" x14ac:dyDescent="0.3">
      <c r="A91" s="52">
        <v>42870</v>
      </c>
      <c r="B91" s="44">
        <v>4.5400000000000003E-2</v>
      </c>
      <c r="C91" s="43">
        <v>4.6600000000000003E-2</v>
      </c>
      <c r="D91" s="45">
        <v>2739.19</v>
      </c>
      <c r="E91" s="45">
        <v>2732.98</v>
      </c>
      <c r="F91" s="46">
        <v>2732.05</v>
      </c>
    </row>
    <row r="92" spans="1:6" x14ac:dyDescent="0.3">
      <c r="A92" s="52">
        <v>42871</v>
      </c>
      <c r="B92" s="44">
        <v>4.5100000000000001E-2</v>
      </c>
      <c r="C92" s="43">
        <v>4.6300000000000001E-2</v>
      </c>
      <c r="D92" s="45">
        <v>2741.67</v>
      </c>
      <c r="E92" s="45">
        <v>2735.46</v>
      </c>
      <c r="F92" s="46">
        <v>2734.53</v>
      </c>
    </row>
    <row r="93" spans="1:6" x14ac:dyDescent="0.3">
      <c r="A93" s="52">
        <v>42872</v>
      </c>
      <c r="B93" s="44">
        <v>4.4800000000000006E-2</v>
      </c>
      <c r="C93" s="43">
        <v>4.5999999999999999E-2</v>
      </c>
      <c r="D93" s="45">
        <v>2744.15</v>
      </c>
      <c r="E93" s="45">
        <v>2737.94</v>
      </c>
      <c r="F93" s="46">
        <v>2737.01</v>
      </c>
    </row>
    <row r="94" spans="1:6" x14ac:dyDescent="0.3">
      <c r="A94" s="52">
        <v>42873</v>
      </c>
      <c r="B94" s="44">
        <v>5.3899999999999997E-2</v>
      </c>
      <c r="C94" s="43">
        <v>5.5099999999999996E-2</v>
      </c>
      <c r="D94" s="45">
        <v>2698.61</v>
      </c>
      <c r="E94" s="45">
        <v>2692.57</v>
      </c>
      <c r="F94" s="46">
        <v>2691.57</v>
      </c>
    </row>
    <row r="95" spans="1:6" x14ac:dyDescent="0.3">
      <c r="A95" s="52">
        <v>42874</v>
      </c>
      <c r="B95" s="44">
        <v>5.6900000000000006E-2</v>
      </c>
      <c r="C95" s="43">
        <v>5.8099999999999999E-2</v>
      </c>
      <c r="D95" s="45">
        <v>2685.44</v>
      </c>
      <c r="E95" s="45">
        <v>2679.46</v>
      </c>
      <c r="F95" s="46">
        <v>2677.57</v>
      </c>
    </row>
    <row r="96" spans="1:6" x14ac:dyDescent="0.3">
      <c r="A96" s="52">
        <v>42877</v>
      </c>
      <c r="B96" s="44">
        <v>5.4100000000000002E-2</v>
      </c>
      <c r="C96" s="43">
        <v>5.5300000000000002E-2</v>
      </c>
      <c r="D96" s="45">
        <v>2700.47</v>
      </c>
      <c r="E96" s="45">
        <v>2694.45</v>
      </c>
      <c r="F96" s="46">
        <v>2693.44</v>
      </c>
    </row>
    <row r="97" spans="1:6" x14ac:dyDescent="0.3">
      <c r="A97" s="52">
        <v>42878</v>
      </c>
      <c r="B97" s="44">
        <v>5.2900000000000003E-2</v>
      </c>
      <c r="C97" s="43">
        <v>5.4100000000000002E-2</v>
      </c>
      <c r="D97" s="45">
        <v>2707.49</v>
      </c>
      <c r="E97" s="45">
        <v>2701.47</v>
      </c>
      <c r="F97" s="46">
        <v>2700.47</v>
      </c>
    </row>
    <row r="98" spans="1:6" x14ac:dyDescent="0.3">
      <c r="A98" s="52">
        <v>42879</v>
      </c>
      <c r="B98" s="44">
        <v>5.0300000000000004E-2</v>
      </c>
      <c r="C98" s="43">
        <v>5.1500000000000004E-2</v>
      </c>
      <c r="D98" s="45">
        <v>2721.41</v>
      </c>
      <c r="E98" s="45">
        <v>2715.35</v>
      </c>
      <c r="F98" s="46">
        <v>2714.39</v>
      </c>
    </row>
    <row r="99" spans="1:6" x14ac:dyDescent="0.3">
      <c r="A99" s="52">
        <v>42880</v>
      </c>
      <c r="B99" s="44">
        <v>5.0199999999999995E-2</v>
      </c>
      <c r="C99" s="43">
        <v>5.1399999999999994E-2</v>
      </c>
      <c r="D99" s="45">
        <v>2722.87</v>
      </c>
      <c r="E99" s="45">
        <v>2716.82</v>
      </c>
      <c r="F99" s="46">
        <v>2715.86</v>
      </c>
    </row>
    <row r="100" spans="1:6" x14ac:dyDescent="0.3">
      <c r="A100" s="52">
        <v>42881</v>
      </c>
      <c r="B100" s="44">
        <v>5.0300000000000004E-2</v>
      </c>
      <c r="C100" s="43">
        <v>5.1500000000000004E-2</v>
      </c>
      <c r="D100" s="45">
        <v>2724.16</v>
      </c>
      <c r="E100" s="45">
        <v>2718.11</v>
      </c>
      <c r="F100" s="46">
        <v>2716.31</v>
      </c>
    </row>
    <row r="101" spans="1:6" x14ac:dyDescent="0.3">
      <c r="A101" s="52">
        <v>42884</v>
      </c>
      <c r="B101" s="44">
        <v>5.0300000000000004E-2</v>
      </c>
      <c r="C101" s="43">
        <v>5.1500000000000004E-2</v>
      </c>
      <c r="D101" s="45">
        <v>2725.11</v>
      </c>
      <c r="E101" s="45">
        <v>2719.08</v>
      </c>
      <c r="F101" s="46">
        <v>2718.11</v>
      </c>
    </row>
    <row r="102" spans="1:6" x14ac:dyDescent="0.3">
      <c r="A102" s="52">
        <v>42885</v>
      </c>
      <c r="B102" s="44">
        <v>4.9100000000000005E-2</v>
      </c>
      <c r="C102" s="43">
        <v>5.0300000000000004E-2</v>
      </c>
      <c r="D102" s="45">
        <v>2732.1</v>
      </c>
      <c r="E102" s="45">
        <v>2726.06</v>
      </c>
      <c r="F102" s="46">
        <v>2725.11</v>
      </c>
    </row>
    <row r="103" spans="1:6" x14ac:dyDescent="0.3">
      <c r="A103" s="52">
        <v>42886</v>
      </c>
      <c r="B103" s="44">
        <v>4.9800000000000004E-2</v>
      </c>
      <c r="C103" s="43">
        <v>5.0999999999999997E-2</v>
      </c>
      <c r="D103" s="45">
        <v>2729.52</v>
      </c>
      <c r="E103" s="45">
        <v>2723.5</v>
      </c>
      <c r="F103" s="46">
        <v>2722.54</v>
      </c>
    </row>
    <row r="104" spans="1:6" x14ac:dyDescent="0.3">
      <c r="A104" s="52">
        <v>42887</v>
      </c>
      <c r="B104" s="44">
        <v>4.9599999999999998E-2</v>
      </c>
      <c r="C104" s="43">
        <v>5.0799999999999998E-2</v>
      </c>
      <c r="D104" s="45">
        <v>2731.48</v>
      </c>
      <c r="E104" s="45">
        <v>2725.46</v>
      </c>
      <c r="F104" s="46">
        <v>2724.5</v>
      </c>
    </row>
    <row r="105" spans="1:6" x14ac:dyDescent="0.3">
      <c r="A105" s="52">
        <v>42888</v>
      </c>
      <c r="B105" s="44">
        <v>5.0499999999999996E-2</v>
      </c>
      <c r="C105" s="43">
        <v>5.1699999999999996E-2</v>
      </c>
      <c r="D105" s="45">
        <v>2728.76</v>
      </c>
      <c r="E105" s="45">
        <v>2722.77</v>
      </c>
      <c r="F105" s="46">
        <v>2720.96</v>
      </c>
    </row>
    <row r="106" spans="1:6" x14ac:dyDescent="0.3">
      <c r="A106" s="52">
        <v>42891</v>
      </c>
      <c r="B106" s="44">
        <v>5.1299999999999998E-2</v>
      </c>
      <c r="C106" s="43">
        <v>5.2499999999999998E-2</v>
      </c>
      <c r="D106" s="45">
        <v>2725.73</v>
      </c>
      <c r="E106" s="45">
        <v>2719.76</v>
      </c>
      <c r="F106" s="46">
        <v>2718.79</v>
      </c>
    </row>
    <row r="107" spans="1:6" x14ac:dyDescent="0.3">
      <c r="A107" s="52">
        <v>42892</v>
      </c>
      <c r="B107" s="44">
        <v>5.0900000000000001E-2</v>
      </c>
      <c r="C107" s="43">
        <v>5.21E-2</v>
      </c>
      <c r="D107" s="45">
        <v>2728.68</v>
      </c>
      <c r="E107" s="45">
        <v>2722.72</v>
      </c>
      <c r="F107" s="46">
        <v>2721.75</v>
      </c>
    </row>
    <row r="108" spans="1:6" x14ac:dyDescent="0.3">
      <c r="A108" s="52">
        <v>42893</v>
      </c>
      <c r="B108" s="44">
        <v>5.0099999999999999E-2</v>
      </c>
      <c r="C108" s="43">
        <v>5.1299999999999998E-2</v>
      </c>
      <c r="D108" s="45">
        <v>2733.62</v>
      </c>
      <c r="E108" s="45">
        <v>2727.65</v>
      </c>
      <c r="F108" s="46">
        <v>2726.69</v>
      </c>
    </row>
    <row r="109" spans="1:6" x14ac:dyDescent="0.3">
      <c r="A109" s="52">
        <v>42894</v>
      </c>
      <c r="B109" s="44">
        <v>5.1200000000000002E-2</v>
      </c>
      <c r="C109" s="43">
        <v>5.2400000000000002E-2</v>
      </c>
      <c r="D109" s="45">
        <v>2729.11</v>
      </c>
      <c r="E109" s="45">
        <v>2723.17</v>
      </c>
      <c r="F109" s="46">
        <v>2722.2</v>
      </c>
    </row>
    <row r="110" spans="1:6" x14ac:dyDescent="0.3">
      <c r="A110" s="52">
        <v>42895</v>
      </c>
      <c r="B110" s="44">
        <v>5.04E-2</v>
      </c>
      <c r="C110" s="43">
        <v>5.16E-2</v>
      </c>
      <c r="D110" s="45">
        <v>2730.7</v>
      </c>
      <c r="E110" s="45">
        <v>2724.77</v>
      </c>
      <c r="F110" s="46">
        <v>2723.41</v>
      </c>
    </row>
    <row r="111" spans="1:6" x14ac:dyDescent="0.3">
      <c r="A111" s="52">
        <v>42898</v>
      </c>
      <c r="B111" s="44">
        <v>4.9500000000000002E-2</v>
      </c>
      <c r="C111" s="43">
        <v>5.0700000000000002E-2</v>
      </c>
      <c r="D111" s="45">
        <v>2735.96</v>
      </c>
      <c r="E111" s="45">
        <v>2730.02</v>
      </c>
      <c r="F111" s="46">
        <v>2729.21</v>
      </c>
    </row>
    <row r="112" spans="1:6" x14ac:dyDescent="0.3">
      <c r="A112" s="52">
        <v>42899</v>
      </c>
      <c r="B112" s="44">
        <v>4.9599999999999998E-2</v>
      </c>
      <c r="C112" s="43">
        <v>5.0799999999999998E-2</v>
      </c>
      <c r="D112" s="45">
        <v>2736.26</v>
      </c>
      <c r="E112" s="45">
        <v>2730.34</v>
      </c>
      <c r="F112" s="46">
        <v>2729.53</v>
      </c>
    </row>
    <row r="113" spans="1:6" x14ac:dyDescent="0.3">
      <c r="A113" s="52">
        <v>42900</v>
      </c>
      <c r="B113" s="44">
        <v>5.04E-2</v>
      </c>
      <c r="C113" s="43">
        <v>5.16E-2</v>
      </c>
      <c r="D113" s="45">
        <v>2733.01</v>
      </c>
      <c r="E113" s="45">
        <v>2727.11</v>
      </c>
      <c r="F113" s="46">
        <v>2726.4</v>
      </c>
    </row>
    <row r="114" spans="1:6" x14ac:dyDescent="0.3">
      <c r="A114" s="52">
        <v>42902</v>
      </c>
      <c r="B114" s="44">
        <v>4.99E-2</v>
      </c>
      <c r="C114" s="43">
        <v>5.1100000000000007E-2</v>
      </c>
      <c r="D114" s="45">
        <v>2735.67</v>
      </c>
      <c r="E114" s="45">
        <v>2729.78</v>
      </c>
      <c r="F114" s="46">
        <v>2729.57</v>
      </c>
    </row>
    <row r="115" spans="1:6" x14ac:dyDescent="0.3">
      <c r="A115" s="52">
        <v>42905</v>
      </c>
      <c r="B115" s="44">
        <v>0.05</v>
      </c>
      <c r="C115" s="43">
        <v>5.1200000000000002E-2</v>
      </c>
      <c r="D115" s="45">
        <v>2735.6</v>
      </c>
      <c r="E115" s="45">
        <v>2729.72</v>
      </c>
      <c r="F115" s="46">
        <v>2729.29</v>
      </c>
    </row>
    <row r="116" spans="1:6" x14ac:dyDescent="0.3">
      <c r="A116" s="52">
        <v>42906</v>
      </c>
      <c r="B116" s="44">
        <v>4.9299999999999997E-2</v>
      </c>
      <c r="C116" s="43">
        <v>5.0499999999999996E-2</v>
      </c>
      <c r="D116" s="45">
        <v>2739.46</v>
      </c>
      <c r="E116" s="45">
        <v>2733.57</v>
      </c>
      <c r="F116" s="46">
        <v>2733.15</v>
      </c>
    </row>
    <row r="117" spans="1:6" x14ac:dyDescent="0.3">
      <c r="A117" s="52">
        <v>42907</v>
      </c>
      <c r="B117" s="44">
        <v>4.9699999999999994E-2</v>
      </c>
      <c r="C117" s="43">
        <v>5.0900000000000001E-2</v>
      </c>
      <c r="D117" s="45">
        <v>2737.91</v>
      </c>
      <c r="E117" s="45">
        <v>2732.04</v>
      </c>
      <c r="F117" s="46">
        <v>2731.62</v>
      </c>
    </row>
    <row r="118" spans="1:6" x14ac:dyDescent="0.3">
      <c r="A118" s="52">
        <v>42908</v>
      </c>
      <c r="B118" s="44">
        <v>4.8799999999999996E-2</v>
      </c>
      <c r="C118" s="43">
        <v>0.05</v>
      </c>
      <c r="D118" s="45">
        <v>2742.73</v>
      </c>
      <c r="E118" s="45">
        <v>2736.86</v>
      </c>
      <c r="F118" s="46">
        <v>2736.44</v>
      </c>
    </row>
    <row r="119" spans="1:6" x14ac:dyDescent="0.3">
      <c r="A119" s="52">
        <v>42909</v>
      </c>
      <c r="B119" s="44">
        <v>4.9000000000000002E-2</v>
      </c>
      <c r="C119" s="43">
        <v>5.0199999999999995E-2</v>
      </c>
      <c r="D119" s="45">
        <v>2741.94</v>
      </c>
      <c r="E119" s="45">
        <v>2736.09</v>
      </c>
      <c r="F119" s="46">
        <v>2735.88</v>
      </c>
    </row>
    <row r="120" spans="1:6" x14ac:dyDescent="0.3">
      <c r="A120" s="52">
        <v>42912</v>
      </c>
      <c r="B120" s="44">
        <v>4.8799999999999996E-2</v>
      </c>
      <c r="C120" s="43">
        <v>0.05</v>
      </c>
      <c r="D120" s="45">
        <v>2742.78</v>
      </c>
      <c r="E120" s="45">
        <v>2736.93</v>
      </c>
      <c r="F120" s="46">
        <v>2736.56</v>
      </c>
    </row>
    <row r="121" spans="1:6" x14ac:dyDescent="0.3">
      <c r="A121" s="52">
        <v>42913</v>
      </c>
      <c r="B121" s="44">
        <v>4.8600000000000004E-2</v>
      </c>
      <c r="C121" s="43">
        <v>4.9800000000000004E-2</v>
      </c>
      <c r="D121" s="45">
        <v>2744.12</v>
      </c>
      <c r="E121" s="45">
        <v>2738.28</v>
      </c>
      <c r="F121" s="46">
        <v>2737.91</v>
      </c>
    </row>
    <row r="122" spans="1:6" x14ac:dyDescent="0.3">
      <c r="A122" s="52">
        <v>42914</v>
      </c>
      <c r="B122" s="44">
        <v>4.8799999999999996E-2</v>
      </c>
      <c r="C122" s="43">
        <v>0.05</v>
      </c>
      <c r="D122" s="45">
        <v>2743.51</v>
      </c>
      <c r="E122" s="45">
        <v>2737.68</v>
      </c>
      <c r="F122" s="46">
        <v>2737.31</v>
      </c>
    </row>
    <row r="123" spans="1:6" x14ac:dyDescent="0.3">
      <c r="A123" s="52">
        <v>42915</v>
      </c>
      <c r="B123" s="44">
        <v>4.8000000000000001E-2</v>
      </c>
      <c r="C123" s="43">
        <v>4.9200000000000001E-2</v>
      </c>
      <c r="D123" s="45">
        <v>2747.75</v>
      </c>
      <c r="E123" s="45">
        <v>2741.93</v>
      </c>
      <c r="F123" s="46">
        <v>2741.56</v>
      </c>
    </row>
    <row r="124" spans="1:6" x14ac:dyDescent="0.3">
      <c r="A124" s="52">
        <v>42916</v>
      </c>
      <c r="B124" s="44">
        <v>4.7899999999999998E-2</v>
      </c>
      <c r="C124" s="43">
        <v>4.9100000000000005E-2</v>
      </c>
      <c r="D124" s="45">
        <v>2748.28</v>
      </c>
      <c r="E124" s="45">
        <v>2742.47</v>
      </c>
      <c r="F124" s="46">
        <v>2742.41</v>
      </c>
    </row>
    <row r="125" spans="1:6" x14ac:dyDescent="0.3">
      <c r="A125" s="52">
        <v>42919</v>
      </c>
      <c r="B125" s="44">
        <v>4.6699999999999998E-2</v>
      </c>
      <c r="C125" s="43">
        <v>4.7899999999999998E-2</v>
      </c>
      <c r="D125" s="45">
        <v>2754.45</v>
      </c>
      <c r="E125" s="45">
        <v>2748.63</v>
      </c>
      <c r="F125" s="46">
        <v>2748.28</v>
      </c>
    </row>
    <row r="126" spans="1:6" x14ac:dyDescent="0.3">
      <c r="A126" s="52">
        <v>42920</v>
      </c>
      <c r="B126" s="44">
        <v>4.6600000000000003E-2</v>
      </c>
      <c r="C126" s="43">
        <v>4.7800000000000002E-2</v>
      </c>
      <c r="D126" s="45">
        <v>2755.28</v>
      </c>
      <c r="E126" s="45">
        <v>2749.47</v>
      </c>
      <c r="F126" s="46">
        <v>2749.12</v>
      </c>
    </row>
    <row r="127" spans="1:6" x14ac:dyDescent="0.3">
      <c r="A127" s="52">
        <v>42921</v>
      </c>
      <c r="B127" s="44">
        <v>4.5700000000000005E-2</v>
      </c>
      <c r="C127" s="43">
        <v>4.6900000000000004E-2</v>
      </c>
      <c r="D127" s="45">
        <v>2759.98</v>
      </c>
      <c r="E127" s="45">
        <v>2754.17</v>
      </c>
      <c r="F127" s="46">
        <v>2753.83</v>
      </c>
    </row>
    <row r="128" spans="1:6" x14ac:dyDescent="0.3">
      <c r="A128" s="52">
        <v>42922</v>
      </c>
      <c r="B128" s="44">
        <v>4.5700000000000005E-2</v>
      </c>
      <c r="C128" s="43">
        <v>4.6900000000000004E-2</v>
      </c>
      <c r="D128" s="45">
        <v>2760.31</v>
      </c>
      <c r="E128" s="45">
        <v>2754.51</v>
      </c>
      <c r="F128" s="46">
        <v>2754.17</v>
      </c>
    </row>
    <row r="129" spans="1:6" x14ac:dyDescent="0.3">
      <c r="A129" s="52">
        <v>42923</v>
      </c>
      <c r="B129" s="44">
        <v>4.5700000000000005E-2</v>
      </c>
      <c r="C129" s="43">
        <v>4.6900000000000004E-2</v>
      </c>
      <c r="D129" s="45">
        <v>2758.95</v>
      </c>
      <c r="E129" s="45">
        <v>2753.17</v>
      </c>
      <c r="F129" s="46">
        <v>2753.3</v>
      </c>
    </row>
    <row r="130" spans="1:6" x14ac:dyDescent="0.3">
      <c r="A130" s="52">
        <v>42926</v>
      </c>
      <c r="B130" s="44">
        <v>4.5199999999999997E-2</v>
      </c>
      <c r="C130" s="43">
        <v>4.6399999999999997E-2</v>
      </c>
      <c r="D130" s="45">
        <v>2761.64</v>
      </c>
      <c r="E130" s="45">
        <v>2755.86</v>
      </c>
      <c r="F130" s="46">
        <v>2755.57</v>
      </c>
    </row>
    <row r="131" spans="1:6" x14ac:dyDescent="0.3">
      <c r="A131" s="52">
        <v>42927</v>
      </c>
      <c r="B131" s="44">
        <v>4.5199999999999997E-2</v>
      </c>
      <c r="C131" s="43">
        <v>4.6399999999999997E-2</v>
      </c>
      <c r="D131" s="45">
        <v>2761.91</v>
      </c>
      <c r="E131" s="45">
        <v>2756.14</v>
      </c>
      <c r="F131" s="46">
        <v>2755.86</v>
      </c>
    </row>
    <row r="132" spans="1:6" x14ac:dyDescent="0.3">
      <c r="A132" s="52">
        <v>42928</v>
      </c>
      <c r="B132" s="44">
        <v>4.4500000000000005E-2</v>
      </c>
      <c r="C132" s="43">
        <v>4.5700000000000005E-2</v>
      </c>
      <c r="D132" s="45">
        <v>2765.55</v>
      </c>
      <c r="E132" s="45">
        <v>2759.78</v>
      </c>
      <c r="F132" s="46">
        <v>2759.51</v>
      </c>
    </row>
    <row r="133" spans="1:6" x14ac:dyDescent="0.3">
      <c r="A133" s="52">
        <v>42929</v>
      </c>
      <c r="B133" s="44">
        <v>4.4199999999999996E-2</v>
      </c>
      <c r="C133" s="43">
        <v>4.5400000000000003E-2</v>
      </c>
      <c r="D133" s="45">
        <v>2767.25</v>
      </c>
      <c r="E133" s="45">
        <v>2761.5</v>
      </c>
      <c r="F133" s="46">
        <v>2761.22</v>
      </c>
    </row>
    <row r="134" spans="1:6" x14ac:dyDescent="0.3">
      <c r="A134" s="52">
        <v>42930</v>
      </c>
      <c r="B134" s="44">
        <v>4.3799999999999999E-2</v>
      </c>
      <c r="C134" s="43">
        <v>4.4999999999999998E-2</v>
      </c>
      <c r="D134" s="45">
        <v>2769.76</v>
      </c>
      <c r="E134" s="45">
        <v>2764</v>
      </c>
      <c r="F134" s="46">
        <v>2763.41</v>
      </c>
    </row>
    <row r="135" spans="1:6" x14ac:dyDescent="0.3">
      <c r="A135" s="52">
        <v>42933</v>
      </c>
      <c r="B135" s="44">
        <v>4.3499999999999997E-2</v>
      </c>
      <c r="C135" s="43">
        <v>4.4699999999999997E-2</v>
      </c>
      <c r="D135" s="45">
        <v>2771.83</v>
      </c>
      <c r="E135" s="45">
        <v>2766.08</v>
      </c>
      <c r="F135" s="46">
        <v>2765.44</v>
      </c>
    </row>
    <row r="136" spans="1:6" x14ac:dyDescent="0.3">
      <c r="A136" s="52">
        <v>42934</v>
      </c>
      <c r="B136" s="44">
        <v>4.3200000000000002E-2</v>
      </c>
      <c r="C136" s="43">
        <v>4.4400000000000002E-2</v>
      </c>
      <c r="D136" s="45">
        <v>2773.9</v>
      </c>
      <c r="E136" s="45">
        <v>2768.15</v>
      </c>
      <c r="F136" s="46">
        <v>2767.52</v>
      </c>
    </row>
    <row r="137" spans="1:6" x14ac:dyDescent="0.3">
      <c r="A137" s="52">
        <v>42935</v>
      </c>
      <c r="B137" s="44">
        <v>4.2900000000000001E-2</v>
      </c>
      <c r="C137" s="43">
        <v>4.41E-2</v>
      </c>
      <c r="D137" s="45">
        <v>2775.95</v>
      </c>
      <c r="E137" s="45">
        <v>2770.22</v>
      </c>
      <c r="F137" s="46">
        <v>2769.59</v>
      </c>
    </row>
    <row r="138" spans="1:6" x14ac:dyDescent="0.3">
      <c r="A138" s="52">
        <v>42936</v>
      </c>
      <c r="B138" s="44">
        <v>4.1700000000000001E-2</v>
      </c>
      <c r="C138" s="43">
        <v>4.2900000000000001E-2</v>
      </c>
      <c r="D138" s="45">
        <v>2782.32</v>
      </c>
      <c r="E138" s="45">
        <v>2776.58</v>
      </c>
      <c r="F138" s="46">
        <v>2775.95</v>
      </c>
    </row>
    <row r="139" spans="1:6" x14ac:dyDescent="0.3">
      <c r="A139" s="52">
        <v>42937</v>
      </c>
      <c r="B139" s="44">
        <v>4.1100000000000005E-2</v>
      </c>
      <c r="C139" s="43">
        <v>4.2300000000000004E-2</v>
      </c>
      <c r="D139" s="45">
        <v>2785.48</v>
      </c>
      <c r="E139" s="45">
        <v>2779.74</v>
      </c>
      <c r="F139" s="46">
        <v>2779.02</v>
      </c>
    </row>
    <row r="140" spans="1:6" x14ac:dyDescent="0.3">
      <c r="A140" s="52">
        <v>42940</v>
      </c>
      <c r="B140" s="44">
        <v>3.9E-2</v>
      </c>
      <c r="C140" s="43">
        <v>4.0199999999999993E-2</v>
      </c>
      <c r="D140" s="45">
        <v>2796.08</v>
      </c>
      <c r="E140" s="45">
        <v>2790.32</v>
      </c>
      <c r="F140" s="46">
        <v>2789.79</v>
      </c>
    </row>
    <row r="141" spans="1:6" x14ac:dyDescent="0.3">
      <c r="A141" s="52">
        <v>42941</v>
      </c>
      <c r="B141" s="44">
        <v>3.9399999999999998E-2</v>
      </c>
      <c r="C141" s="43">
        <v>4.0599999999999997E-2</v>
      </c>
      <c r="D141" s="45">
        <v>2794.67</v>
      </c>
      <c r="E141" s="45">
        <v>2788.94</v>
      </c>
      <c r="F141" s="46">
        <v>2788.41</v>
      </c>
    </row>
    <row r="142" spans="1:6" x14ac:dyDescent="0.3">
      <c r="A142" s="52">
        <v>42942</v>
      </c>
      <c r="B142" s="44">
        <v>3.8800000000000001E-2</v>
      </c>
      <c r="C142" s="43">
        <v>0.04</v>
      </c>
      <c r="D142" s="45">
        <v>2798.06</v>
      </c>
      <c r="E142" s="45">
        <v>2792.33</v>
      </c>
      <c r="F142" s="46">
        <v>2791.8</v>
      </c>
    </row>
    <row r="143" spans="1:6" x14ac:dyDescent="0.3">
      <c r="A143" s="52">
        <v>42943</v>
      </c>
      <c r="B143" s="44">
        <v>3.7699999999999997E-2</v>
      </c>
      <c r="C143" s="43">
        <v>3.8900000000000004E-2</v>
      </c>
      <c r="D143" s="45">
        <v>2803.84</v>
      </c>
      <c r="E143" s="45">
        <v>2798.1</v>
      </c>
      <c r="F143" s="46">
        <v>2797.58</v>
      </c>
    </row>
    <row r="144" spans="1:6" x14ac:dyDescent="0.3">
      <c r="A144" s="52">
        <v>42944</v>
      </c>
      <c r="B144" s="44">
        <v>3.61E-2</v>
      </c>
      <c r="C144" s="43">
        <v>3.73E-2</v>
      </c>
      <c r="D144" s="45">
        <v>2812.2</v>
      </c>
      <c r="E144" s="45">
        <v>2806.44</v>
      </c>
      <c r="F144" s="46">
        <v>2805.76</v>
      </c>
    </row>
    <row r="145" spans="1:6" x14ac:dyDescent="0.3">
      <c r="A145" s="52">
        <v>42947</v>
      </c>
      <c r="B145" s="44">
        <v>3.5099999999999999E-2</v>
      </c>
      <c r="C145" s="43">
        <v>3.6299999999999999E-2</v>
      </c>
      <c r="D145" s="45">
        <v>2817.48</v>
      </c>
      <c r="E145" s="45">
        <v>2811.72</v>
      </c>
      <c r="F145" s="46">
        <v>2811.23</v>
      </c>
    </row>
    <row r="146" spans="1:6" x14ac:dyDescent="0.3">
      <c r="A146" s="52">
        <v>42948</v>
      </c>
      <c r="B146" s="44">
        <v>3.4099999999999998E-2</v>
      </c>
      <c r="C146" s="43">
        <v>3.5299999999999998E-2</v>
      </c>
      <c r="D146" s="45">
        <v>2822.76</v>
      </c>
      <c r="E146" s="45">
        <v>2817</v>
      </c>
      <c r="F146" s="46">
        <v>2816.52</v>
      </c>
    </row>
    <row r="147" spans="1:6" x14ac:dyDescent="0.3">
      <c r="A147" s="52">
        <v>42949</v>
      </c>
      <c r="B147" s="44">
        <v>3.4099999999999998E-2</v>
      </c>
      <c r="C147" s="43">
        <v>3.5299999999999998E-2</v>
      </c>
      <c r="D147" s="45">
        <v>2823.23</v>
      </c>
      <c r="E147" s="45">
        <v>2817.48</v>
      </c>
      <c r="F147" s="46">
        <v>2817</v>
      </c>
    </row>
    <row r="148" spans="1:6" x14ac:dyDescent="0.3">
      <c r="A148" s="52">
        <v>42950</v>
      </c>
      <c r="B148" s="44">
        <v>3.4200000000000001E-2</v>
      </c>
      <c r="C148" s="43">
        <v>3.5400000000000001E-2</v>
      </c>
      <c r="D148" s="45">
        <v>2823.22</v>
      </c>
      <c r="E148" s="45">
        <v>2817.48</v>
      </c>
      <c r="F148" s="46">
        <v>2817</v>
      </c>
    </row>
    <row r="149" spans="1:6" x14ac:dyDescent="0.3">
      <c r="A149" s="52">
        <v>42951</v>
      </c>
      <c r="B149" s="44">
        <v>3.4000000000000002E-2</v>
      </c>
      <c r="C149" s="43">
        <v>3.5200000000000002E-2</v>
      </c>
      <c r="D149" s="45">
        <v>2824.82</v>
      </c>
      <c r="E149" s="45">
        <v>2819.09</v>
      </c>
      <c r="F149" s="46">
        <v>2818.43</v>
      </c>
    </row>
    <row r="150" spans="1:6" x14ac:dyDescent="0.3">
      <c r="A150" s="52">
        <v>42954</v>
      </c>
      <c r="B150" s="44">
        <v>3.44E-2</v>
      </c>
      <c r="C150" s="43">
        <v>3.56E-2</v>
      </c>
      <c r="D150" s="45">
        <v>2823.38</v>
      </c>
      <c r="E150" s="45">
        <v>2817.67</v>
      </c>
      <c r="F150" s="46">
        <v>2817.19</v>
      </c>
    </row>
    <row r="151" spans="1:6" x14ac:dyDescent="0.3">
      <c r="A151" s="52">
        <v>42955</v>
      </c>
      <c r="B151" s="44">
        <v>3.4599999999999999E-2</v>
      </c>
      <c r="C151" s="43">
        <v>3.5799999999999998E-2</v>
      </c>
      <c r="D151" s="45">
        <v>2822.9</v>
      </c>
      <c r="E151" s="45">
        <v>2817.21</v>
      </c>
      <c r="F151" s="46">
        <v>2816.72</v>
      </c>
    </row>
    <row r="152" spans="1:6" x14ac:dyDescent="0.3">
      <c r="A152" s="52">
        <v>42956</v>
      </c>
      <c r="B152" s="44">
        <v>3.4000000000000002E-2</v>
      </c>
      <c r="C152" s="43">
        <v>3.5200000000000002E-2</v>
      </c>
      <c r="D152" s="45">
        <v>2829.53</v>
      </c>
      <c r="E152" s="45">
        <v>2823.84</v>
      </c>
      <c r="F152" s="46">
        <v>2823.23</v>
      </c>
    </row>
    <row r="153" spans="1:6" x14ac:dyDescent="0.3">
      <c r="A153" s="52">
        <v>42957</v>
      </c>
      <c r="B153" s="44">
        <v>3.4700000000000002E-2</v>
      </c>
      <c r="C153" s="43">
        <v>3.5900000000000001E-2</v>
      </c>
      <c r="D153" s="45">
        <v>2826.81</v>
      </c>
      <c r="E153" s="45">
        <v>2821.13</v>
      </c>
      <c r="F153" s="46">
        <v>2820.52</v>
      </c>
    </row>
    <row r="154" spans="1:6" x14ac:dyDescent="0.3">
      <c r="A154" s="52">
        <v>42958</v>
      </c>
      <c r="B154" s="44">
        <v>3.5200000000000002E-2</v>
      </c>
      <c r="C154" s="43">
        <v>3.6400000000000002E-2</v>
      </c>
      <c r="D154" s="45">
        <v>2825.48</v>
      </c>
      <c r="E154" s="45">
        <v>2819.83</v>
      </c>
      <c r="F154" s="46">
        <v>2818.77</v>
      </c>
    </row>
    <row r="155" spans="1:6" x14ac:dyDescent="0.3">
      <c r="A155" s="52">
        <v>42961</v>
      </c>
      <c r="B155" s="44">
        <v>3.5000000000000003E-2</v>
      </c>
      <c r="C155" s="43">
        <v>3.6200000000000003E-2</v>
      </c>
      <c r="D155" s="45">
        <v>2827.04</v>
      </c>
      <c r="E155" s="45">
        <v>2821.39</v>
      </c>
      <c r="F155" s="46">
        <v>2820.77</v>
      </c>
    </row>
    <row r="156" spans="1:6" x14ac:dyDescent="0.3">
      <c r="A156" s="52">
        <v>42962</v>
      </c>
      <c r="B156" s="44">
        <v>3.4799999999999998E-2</v>
      </c>
      <c r="C156" s="43">
        <v>3.6000000000000004E-2</v>
      </c>
      <c r="D156" s="45">
        <v>2828.84</v>
      </c>
      <c r="E156" s="45">
        <v>2823.2</v>
      </c>
      <c r="F156" s="46">
        <v>2822.33</v>
      </c>
    </row>
    <row r="157" spans="1:6" x14ac:dyDescent="0.3">
      <c r="A157" s="52">
        <v>42963</v>
      </c>
      <c r="B157" s="44">
        <v>3.4700000000000002E-2</v>
      </c>
      <c r="C157" s="43">
        <v>3.5900000000000001E-2</v>
      </c>
      <c r="D157" s="45">
        <v>2830.18</v>
      </c>
      <c r="E157" s="45">
        <v>2824.55</v>
      </c>
      <c r="F157" s="46">
        <v>2823.67</v>
      </c>
    </row>
    <row r="158" spans="1:6" x14ac:dyDescent="0.3">
      <c r="A158" s="52">
        <v>42964</v>
      </c>
      <c r="B158" s="44">
        <v>3.49E-2</v>
      </c>
      <c r="C158" s="43">
        <v>3.61E-2</v>
      </c>
      <c r="D158" s="45">
        <v>2830.11</v>
      </c>
      <c r="E158" s="45">
        <v>2824.49</v>
      </c>
      <c r="F158" s="46">
        <v>2823.61</v>
      </c>
    </row>
    <row r="159" spans="1:6" x14ac:dyDescent="0.3">
      <c r="A159" s="52">
        <v>42965</v>
      </c>
      <c r="B159" s="44">
        <v>3.49E-2</v>
      </c>
      <c r="C159" s="43">
        <v>3.61E-2</v>
      </c>
      <c r="D159" s="45">
        <v>2831.94</v>
      </c>
      <c r="E159" s="45">
        <v>2826.33</v>
      </c>
      <c r="F159" s="46">
        <v>2824.49</v>
      </c>
    </row>
    <row r="160" spans="1:6" x14ac:dyDescent="0.3">
      <c r="A160" s="52">
        <v>42968</v>
      </c>
      <c r="B160" s="44">
        <v>3.44E-2</v>
      </c>
      <c r="C160" s="43">
        <v>3.56E-2</v>
      </c>
      <c r="D160" s="45">
        <v>2835.15</v>
      </c>
      <c r="E160" s="45">
        <v>2829.54</v>
      </c>
      <c r="F160" s="46">
        <v>2828.67</v>
      </c>
    </row>
    <row r="161" spans="1:6" x14ac:dyDescent="0.3">
      <c r="A161" s="52">
        <v>42969</v>
      </c>
      <c r="B161" s="44">
        <v>3.4300000000000004E-2</v>
      </c>
      <c r="C161" s="43">
        <v>3.5499999999999997E-2</v>
      </c>
      <c r="D161" s="45">
        <v>2836.48</v>
      </c>
      <c r="E161" s="45">
        <v>2830.89</v>
      </c>
      <c r="F161" s="46">
        <v>2830.01</v>
      </c>
    </row>
    <row r="162" spans="1:6" x14ac:dyDescent="0.3">
      <c r="A162" s="52">
        <v>42970</v>
      </c>
      <c r="B162" s="44">
        <v>3.4200000000000001E-2</v>
      </c>
      <c r="C162" s="43">
        <v>3.5400000000000001E-2</v>
      </c>
      <c r="D162" s="45">
        <v>2837.81</v>
      </c>
      <c r="E162" s="45">
        <v>2832.22</v>
      </c>
      <c r="F162" s="46">
        <v>2831.35</v>
      </c>
    </row>
    <row r="163" spans="1:6" x14ac:dyDescent="0.3">
      <c r="A163" s="52">
        <v>42971</v>
      </c>
      <c r="B163" s="44">
        <v>3.4599999999999999E-2</v>
      </c>
      <c r="C163" s="43">
        <v>3.5799999999999998E-2</v>
      </c>
      <c r="D163" s="45">
        <v>2835.54</v>
      </c>
      <c r="E163" s="45">
        <v>2829.97</v>
      </c>
      <c r="F163" s="46">
        <v>2829.22</v>
      </c>
    </row>
    <row r="164" spans="1:6" x14ac:dyDescent="0.3">
      <c r="A164" s="52">
        <v>42972</v>
      </c>
      <c r="B164" s="44">
        <v>3.4300000000000004E-2</v>
      </c>
      <c r="C164" s="43">
        <v>3.5499999999999997E-2</v>
      </c>
      <c r="D164" s="45">
        <v>2838.38</v>
      </c>
      <c r="E164" s="45">
        <v>2832.82</v>
      </c>
      <c r="F164" s="46">
        <v>2831.36</v>
      </c>
    </row>
    <row r="165" spans="1:6" x14ac:dyDescent="0.3">
      <c r="A165" s="52">
        <v>42975</v>
      </c>
      <c r="B165" s="44">
        <v>3.4500000000000003E-2</v>
      </c>
      <c r="C165" s="43">
        <v>3.5699999999999996E-2</v>
      </c>
      <c r="D165" s="45">
        <v>2838.19</v>
      </c>
      <c r="E165" s="45">
        <v>2832.65</v>
      </c>
      <c r="F165" s="46">
        <v>2831.9</v>
      </c>
    </row>
    <row r="166" spans="1:6" x14ac:dyDescent="0.3">
      <c r="A166" s="52">
        <v>42976</v>
      </c>
      <c r="B166" s="44">
        <v>3.4500000000000003E-2</v>
      </c>
      <c r="C166" s="43">
        <v>3.5699999999999996E-2</v>
      </c>
      <c r="D166" s="45">
        <v>2838.93</v>
      </c>
      <c r="E166" s="45">
        <v>2833.4</v>
      </c>
      <c r="F166" s="46">
        <v>2832.65</v>
      </c>
    </row>
    <row r="167" spans="1:6" x14ac:dyDescent="0.3">
      <c r="A167" s="52">
        <v>42977</v>
      </c>
      <c r="B167" s="44">
        <v>3.44E-2</v>
      </c>
      <c r="C167" s="43">
        <v>3.56E-2</v>
      </c>
      <c r="D167" s="45">
        <v>2840.13</v>
      </c>
      <c r="E167" s="45">
        <v>2834.61</v>
      </c>
      <c r="F167" s="46">
        <v>2833.86</v>
      </c>
    </row>
    <row r="168" spans="1:6" x14ac:dyDescent="0.3">
      <c r="A168" s="52">
        <v>42978</v>
      </c>
      <c r="B168" s="44">
        <v>3.39E-2</v>
      </c>
      <c r="C168" s="43">
        <v>3.5099999999999999E-2</v>
      </c>
      <c r="D168" s="45">
        <v>2843.17</v>
      </c>
      <c r="E168" s="45">
        <v>2837.65</v>
      </c>
      <c r="F168" s="46">
        <v>2836.91</v>
      </c>
    </row>
    <row r="169" spans="1:6" x14ac:dyDescent="0.3">
      <c r="A169" s="52">
        <v>42979</v>
      </c>
      <c r="B169" s="44">
        <v>3.3399999999999999E-2</v>
      </c>
      <c r="C169" s="43">
        <v>3.4599999999999999E-2</v>
      </c>
      <c r="D169" s="45">
        <v>2846.91</v>
      </c>
      <c r="E169" s="45">
        <v>2841.4</v>
      </c>
      <c r="F169" s="46">
        <v>2839.95</v>
      </c>
    </row>
    <row r="170" spans="1:6" x14ac:dyDescent="0.3">
      <c r="A170" s="52">
        <v>42982</v>
      </c>
      <c r="B170" s="44">
        <v>3.3599999999999998E-2</v>
      </c>
      <c r="C170" s="43">
        <v>3.4799999999999998E-2</v>
      </c>
      <c r="D170" s="45">
        <v>2846.72</v>
      </c>
      <c r="E170" s="45">
        <v>2841.23</v>
      </c>
      <c r="F170" s="46">
        <v>2840.48</v>
      </c>
    </row>
    <row r="171" spans="1:6" x14ac:dyDescent="0.3">
      <c r="A171" s="52">
        <v>42983</v>
      </c>
      <c r="B171" s="44">
        <v>3.3399999999999999E-2</v>
      </c>
      <c r="C171" s="43">
        <v>3.4599999999999999E-2</v>
      </c>
      <c r="D171" s="45">
        <v>2848.37</v>
      </c>
      <c r="E171" s="45">
        <v>2842.88</v>
      </c>
      <c r="F171" s="46">
        <v>2842.14</v>
      </c>
    </row>
    <row r="172" spans="1:6" x14ac:dyDescent="0.3">
      <c r="A172" s="52">
        <v>42984</v>
      </c>
      <c r="B172" s="44">
        <v>3.3599999999999998E-2</v>
      </c>
      <c r="C172" s="43">
        <v>3.4799999999999998E-2</v>
      </c>
      <c r="D172" s="45">
        <v>2844.15</v>
      </c>
      <c r="E172" s="45">
        <v>2838.68</v>
      </c>
      <c r="F172" s="46">
        <v>2837.95</v>
      </c>
    </row>
    <row r="173" spans="1:6" x14ac:dyDescent="0.3">
      <c r="A173" s="52">
        <v>42986</v>
      </c>
      <c r="B173" s="44">
        <v>3.2899999999999999E-2</v>
      </c>
      <c r="C173" s="43">
        <v>3.4099999999999998E-2</v>
      </c>
      <c r="D173" s="45">
        <v>2848.24</v>
      </c>
      <c r="E173" s="45">
        <v>2842.77</v>
      </c>
      <c r="F173" s="46">
        <v>2841.87</v>
      </c>
    </row>
    <row r="174" spans="1:6" x14ac:dyDescent="0.3">
      <c r="A174" s="52">
        <v>42989</v>
      </c>
      <c r="B174" s="44">
        <v>3.2899999999999999E-2</v>
      </c>
      <c r="C174" s="43">
        <v>3.4099999999999998E-2</v>
      </c>
      <c r="D174" s="45">
        <v>2848.78</v>
      </c>
      <c r="E174" s="45">
        <v>2843.32</v>
      </c>
      <c r="F174" s="46">
        <v>2842.77</v>
      </c>
    </row>
    <row r="175" spans="1:6" x14ac:dyDescent="0.3">
      <c r="A175" s="52">
        <v>42990</v>
      </c>
      <c r="B175" s="44">
        <v>3.3399999999999999E-2</v>
      </c>
      <c r="C175" s="43">
        <v>3.4599999999999999E-2</v>
      </c>
      <c r="D175" s="45">
        <v>2847.05</v>
      </c>
      <c r="E175" s="45">
        <v>2841.61</v>
      </c>
      <c r="F175" s="46">
        <v>2841.05</v>
      </c>
    </row>
    <row r="176" spans="1:6" x14ac:dyDescent="0.3">
      <c r="A176" s="52">
        <v>42991</v>
      </c>
      <c r="B176" s="44">
        <v>3.32E-2</v>
      </c>
      <c r="C176" s="43">
        <v>3.44E-2</v>
      </c>
      <c r="D176" s="45">
        <v>2848.5</v>
      </c>
      <c r="E176" s="45">
        <v>2843.07</v>
      </c>
      <c r="F176" s="46">
        <v>2842.52</v>
      </c>
    </row>
    <row r="177" spans="1:6" x14ac:dyDescent="0.3">
      <c r="A177" s="52">
        <v>42992</v>
      </c>
      <c r="B177" s="44">
        <v>3.3399999999999999E-2</v>
      </c>
      <c r="C177" s="43">
        <v>3.4599999999999999E-2</v>
      </c>
      <c r="D177" s="45">
        <v>2848.14</v>
      </c>
      <c r="E177" s="45">
        <v>2842.72</v>
      </c>
      <c r="F177" s="46">
        <v>2842.17</v>
      </c>
    </row>
    <row r="178" spans="1:6" x14ac:dyDescent="0.3">
      <c r="A178" s="52">
        <v>42993</v>
      </c>
      <c r="B178" s="44">
        <v>3.3300000000000003E-2</v>
      </c>
      <c r="C178" s="43">
        <v>3.4500000000000003E-2</v>
      </c>
      <c r="D178" s="45">
        <v>2849.64</v>
      </c>
      <c r="E178" s="45">
        <v>2844.24</v>
      </c>
      <c r="F178" s="46">
        <v>2843.17</v>
      </c>
    </row>
    <row r="179" spans="1:6" x14ac:dyDescent="0.3">
      <c r="A179" s="52">
        <v>42996</v>
      </c>
      <c r="B179" s="44">
        <v>3.3500000000000002E-2</v>
      </c>
      <c r="C179" s="43">
        <v>3.4700000000000002E-2</v>
      </c>
      <c r="D179" s="45">
        <v>2849.34</v>
      </c>
      <c r="E179" s="45">
        <v>2843.95</v>
      </c>
      <c r="F179" s="46">
        <v>2843.34</v>
      </c>
    </row>
    <row r="180" spans="1:6" x14ac:dyDescent="0.3">
      <c r="A180" s="52">
        <v>42997</v>
      </c>
      <c r="B180" s="44">
        <v>3.3399999999999999E-2</v>
      </c>
      <c r="C180" s="43">
        <v>3.4599999999999999E-2</v>
      </c>
      <c r="D180" s="45">
        <v>2850.39</v>
      </c>
      <c r="E180" s="45">
        <v>2845.01</v>
      </c>
      <c r="F180" s="46">
        <v>2844.4</v>
      </c>
    </row>
    <row r="181" spans="1:6" x14ac:dyDescent="0.3">
      <c r="A181" s="52">
        <v>42998</v>
      </c>
      <c r="B181" s="44">
        <v>3.3300000000000003E-2</v>
      </c>
      <c r="C181" s="43">
        <v>3.4500000000000003E-2</v>
      </c>
      <c r="D181" s="45">
        <v>2851.44</v>
      </c>
      <c r="E181" s="45">
        <v>2846.07</v>
      </c>
      <c r="F181" s="46">
        <v>2845.46</v>
      </c>
    </row>
    <row r="182" spans="1:6" x14ac:dyDescent="0.3">
      <c r="A182" s="52">
        <v>42999</v>
      </c>
      <c r="B182" s="44">
        <v>3.2400000000000005E-2</v>
      </c>
      <c r="C182" s="43">
        <v>3.3599999999999998E-2</v>
      </c>
      <c r="D182" s="45">
        <v>2856.06</v>
      </c>
      <c r="E182" s="45">
        <v>2850.7</v>
      </c>
      <c r="F182" s="46">
        <v>2850.09</v>
      </c>
    </row>
    <row r="183" spans="1:6" x14ac:dyDescent="0.3">
      <c r="A183" s="52">
        <v>43000</v>
      </c>
      <c r="B183" s="44">
        <v>3.2400000000000005E-2</v>
      </c>
      <c r="C183" s="43">
        <v>3.3599999999999998E-2</v>
      </c>
      <c r="D183" s="45">
        <v>2855.68</v>
      </c>
      <c r="E183" s="45">
        <v>2850.33</v>
      </c>
      <c r="F183" s="46">
        <v>2849.7</v>
      </c>
    </row>
    <row r="184" spans="1:6" x14ac:dyDescent="0.3">
      <c r="A184" s="52">
        <v>43003</v>
      </c>
      <c r="B184" s="44">
        <v>3.1800000000000002E-2</v>
      </c>
      <c r="C184" s="43">
        <v>3.3000000000000002E-2</v>
      </c>
      <c r="D184" s="45">
        <v>2858.81</v>
      </c>
      <c r="E184" s="45">
        <v>2853.46</v>
      </c>
      <c r="F184" s="46">
        <v>2853.01</v>
      </c>
    </row>
    <row r="185" spans="1:6" x14ac:dyDescent="0.3">
      <c r="A185" s="52">
        <v>43004</v>
      </c>
      <c r="B185" s="44">
        <v>3.1699999999999999E-2</v>
      </c>
      <c r="C185" s="43">
        <v>3.2899999999999999E-2</v>
      </c>
      <c r="D185" s="45">
        <v>2859.69</v>
      </c>
      <c r="E185" s="45">
        <v>2854.35</v>
      </c>
      <c r="F185" s="46">
        <v>2853.9</v>
      </c>
    </row>
    <row r="186" spans="1:6" x14ac:dyDescent="0.3">
      <c r="A186" s="52">
        <v>43005</v>
      </c>
      <c r="B186" s="44">
        <v>3.04E-2</v>
      </c>
      <c r="C186" s="43">
        <v>3.1600000000000003E-2</v>
      </c>
      <c r="D186" s="45">
        <v>2865.92</v>
      </c>
      <c r="E186" s="45">
        <v>2860.58</v>
      </c>
      <c r="F186" s="46">
        <v>2860.14</v>
      </c>
    </row>
    <row r="187" spans="1:6" x14ac:dyDescent="0.3">
      <c r="A187" s="52">
        <v>43006</v>
      </c>
      <c r="B187" s="44">
        <v>3.0200000000000001E-2</v>
      </c>
      <c r="C187" s="43">
        <v>3.1400000000000004E-2</v>
      </c>
      <c r="D187" s="45">
        <v>2867.24</v>
      </c>
      <c r="E187" s="45">
        <v>2861.9</v>
      </c>
      <c r="F187" s="46">
        <v>2861.46</v>
      </c>
    </row>
    <row r="188" spans="1:6" x14ac:dyDescent="0.3">
      <c r="A188" s="52">
        <v>43007</v>
      </c>
      <c r="B188" s="44">
        <v>3.0099999999999998E-2</v>
      </c>
      <c r="C188" s="43">
        <v>3.1300000000000001E-2</v>
      </c>
      <c r="D188" s="45">
        <v>2868.28</v>
      </c>
      <c r="E188" s="45">
        <v>2862.95</v>
      </c>
      <c r="F188" s="46">
        <v>2862.35</v>
      </c>
    </row>
    <row r="189" spans="1:6" x14ac:dyDescent="0.3">
      <c r="A189" s="52">
        <v>43010</v>
      </c>
      <c r="B189" s="44">
        <v>3.0299999999999997E-2</v>
      </c>
      <c r="C189" s="43">
        <v>3.15E-2</v>
      </c>
      <c r="D189" s="45">
        <v>2867.82</v>
      </c>
      <c r="E189" s="45">
        <v>2862.51</v>
      </c>
      <c r="F189" s="46">
        <v>2862.07</v>
      </c>
    </row>
    <row r="190" spans="1:6" x14ac:dyDescent="0.3">
      <c r="A190" s="52">
        <v>43011</v>
      </c>
      <c r="B190" s="44">
        <v>3.0299999999999997E-2</v>
      </c>
      <c r="C190" s="43">
        <v>3.15E-2</v>
      </c>
      <c r="D190" s="45">
        <v>2868.24</v>
      </c>
      <c r="E190" s="45">
        <v>2862.94</v>
      </c>
      <c r="F190" s="46">
        <v>2862.51</v>
      </c>
    </row>
    <row r="191" spans="1:6" x14ac:dyDescent="0.3">
      <c r="A191" s="52">
        <v>43012</v>
      </c>
      <c r="B191" s="44">
        <v>3.0600000000000002E-2</v>
      </c>
      <c r="C191" s="43">
        <v>3.1800000000000002E-2</v>
      </c>
      <c r="D191" s="45">
        <v>2867.34</v>
      </c>
      <c r="E191" s="45">
        <v>2862.07</v>
      </c>
      <c r="F191" s="46">
        <v>2861.62</v>
      </c>
    </row>
    <row r="192" spans="1:6" x14ac:dyDescent="0.3">
      <c r="A192" s="52">
        <v>43013</v>
      </c>
      <c r="B192" s="44">
        <v>3.0699999999999998E-2</v>
      </c>
      <c r="C192" s="43">
        <v>3.1899999999999998E-2</v>
      </c>
      <c r="D192" s="45">
        <v>2867.33</v>
      </c>
      <c r="E192" s="45">
        <v>2862.07</v>
      </c>
      <c r="F192" s="46">
        <v>2861.63</v>
      </c>
    </row>
    <row r="193" spans="1:6" x14ac:dyDescent="0.3">
      <c r="A193" s="52">
        <v>43014</v>
      </c>
      <c r="B193" s="44">
        <v>3.0600000000000002E-2</v>
      </c>
      <c r="C193" s="43">
        <v>3.1800000000000002E-2</v>
      </c>
      <c r="D193" s="45">
        <v>2869.98</v>
      </c>
      <c r="E193" s="45">
        <v>2864.72</v>
      </c>
      <c r="F193" s="46">
        <v>2863.91</v>
      </c>
    </row>
    <row r="194" spans="1:6" x14ac:dyDescent="0.3">
      <c r="A194" s="52">
        <v>43017</v>
      </c>
      <c r="B194" s="44">
        <v>2.9900000000000003E-2</v>
      </c>
      <c r="C194" s="43">
        <v>3.1099999999999999E-2</v>
      </c>
      <c r="D194" s="45">
        <v>2873.54</v>
      </c>
      <c r="E194" s="45">
        <v>2868.29</v>
      </c>
      <c r="F194" s="46">
        <v>2867.79</v>
      </c>
    </row>
    <row r="195" spans="1:6" x14ac:dyDescent="0.3">
      <c r="A195" s="52">
        <v>43018</v>
      </c>
      <c r="B195" s="44">
        <v>2.98E-2</v>
      </c>
      <c r="C195" s="43">
        <v>3.1E-2</v>
      </c>
      <c r="D195" s="45">
        <v>2874.47</v>
      </c>
      <c r="E195" s="45">
        <v>2869.22</v>
      </c>
      <c r="F195" s="46">
        <v>2868.73</v>
      </c>
    </row>
    <row r="196" spans="1:6" x14ac:dyDescent="0.3">
      <c r="A196" s="52">
        <v>43019</v>
      </c>
      <c r="B196" s="44">
        <v>2.9100000000000001E-2</v>
      </c>
      <c r="C196" s="43">
        <v>3.0299999999999997E-2</v>
      </c>
      <c r="D196" s="45">
        <v>2878.17</v>
      </c>
      <c r="E196" s="45">
        <v>2872.93</v>
      </c>
      <c r="F196" s="46">
        <v>2872.28</v>
      </c>
    </row>
    <row r="197" spans="1:6" x14ac:dyDescent="0.3">
      <c r="A197" s="52">
        <v>43021</v>
      </c>
      <c r="B197" s="44">
        <v>2.87E-2</v>
      </c>
      <c r="C197" s="43">
        <v>2.9900000000000003E-2</v>
      </c>
      <c r="D197" s="45">
        <v>2880.96</v>
      </c>
      <c r="E197" s="45">
        <v>2875.73</v>
      </c>
      <c r="F197" s="46">
        <v>2874.67</v>
      </c>
    </row>
    <row r="198" spans="1:6" x14ac:dyDescent="0.3">
      <c r="A198" s="52">
        <v>43024</v>
      </c>
      <c r="B198" s="44">
        <v>2.8500000000000001E-2</v>
      </c>
      <c r="C198" s="43">
        <v>2.9700000000000001E-2</v>
      </c>
      <c r="D198" s="45">
        <v>2882.57</v>
      </c>
      <c r="E198" s="45">
        <v>2877.35</v>
      </c>
      <c r="F198" s="46">
        <v>2876.6</v>
      </c>
    </row>
    <row r="199" spans="1:6" x14ac:dyDescent="0.3">
      <c r="A199" s="52">
        <v>43025</v>
      </c>
      <c r="B199" s="44">
        <v>2.8399999999999998E-2</v>
      </c>
      <c r="C199" s="43">
        <v>2.9600000000000001E-2</v>
      </c>
      <c r="D199" s="45">
        <v>2883.75</v>
      </c>
      <c r="E199" s="45">
        <v>2878.53</v>
      </c>
      <c r="F199" s="46">
        <v>2877.78</v>
      </c>
    </row>
    <row r="200" spans="1:6" x14ac:dyDescent="0.3">
      <c r="A200" s="52">
        <v>43026</v>
      </c>
      <c r="B200" s="44">
        <v>2.7699999999999999E-2</v>
      </c>
      <c r="C200" s="43">
        <v>2.8900000000000002E-2</v>
      </c>
      <c r="D200" s="45">
        <v>2887.53</v>
      </c>
      <c r="E200" s="45">
        <v>2882.32</v>
      </c>
      <c r="F200" s="46">
        <v>2881.57</v>
      </c>
    </row>
    <row r="201" spans="1:6" x14ac:dyDescent="0.3">
      <c r="A201" s="52">
        <v>43027</v>
      </c>
      <c r="B201" s="44">
        <v>2.7699999999999999E-2</v>
      </c>
      <c r="C201" s="43">
        <v>2.8900000000000002E-2</v>
      </c>
      <c r="D201" s="45">
        <v>2888.26</v>
      </c>
      <c r="E201" s="45">
        <v>2883.06</v>
      </c>
      <c r="F201" s="46">
        <v>2882.32</v>
      </c>
    </row>
    <row r="202" spans="1:6" x14ac:dyDescent="0.3">
      <c r="A202" s="52">
        <v>43028</v>
      </c>
      <c r="B202" s="44">
        <v>2.7300000000000001E-2</v>
      </c>
      <c r="C202" s="43">
        <v>2.8500000000000001E-2</v>
      </c>
      <c r="D202" s="45">
        <v>2891.56</v>
      </c>
      <c r="E202" s="45">
        <v>2886.37</v>
      </c>
      <c r="F202" s="46">
        <v>2884.79</v>
      </c>
    </row>
    <row r="203" spans="1:6" x14ac:dyDescent="0.3">
      <c r="A203" s="52">
        <v>43031</v>
      </c>
      <c r="B203" s="44">
        <v>2.7099999999999999E-2</v>
      </c>
      <c r="C203" s="43">
        <v>2.8300000000000002E-2</v>
      </c>
      <c r="D203" s="45">
        <v>2893.4</v>
      </c>
      <c r="E203" s="45">
        <v>2888.22</v>
      </c>
      <c r="F203" s="46">
        <v>2887.46</v>
      </c>
    </row>
    <row r="204" spans="1:6" x14ac:dyDescent="0.3">
      <c r="A204" s="52">
        <v>43032</v>
      </c>
      <c r="B204" s="44">
        <v>2.7099999999999999E-2</v>
      </c>
      <c r="C204" s="43">
        <v>2.8300000000000002E-2</v>
      </c>
      <c r="D204" s="45">
        <v>2894.16</v>
      </c>
      <c r="E204" s="45">
        <v>2888.99</v>
      </c>
      <c r="F204" s="46">
        <v>2888.22</v>
      </c>
    </row>
    <row r="205" spans="1:6" x14ac:dyDescent="0.3">
      <c r="A205" s="52">
        <v>43033</v>
      </c>
      <c r="B205" s="44">
        <v>2.64E-2</v>
      </c>
      <c r="C205" s="43">
        <v>2.76E-2</v>
      </c>
      <c r="D205" s="45">
        <v>2897.93</v>
      </c>
      <c r="E205" s="45">
        <v>2892.76</v>
      </c>
      <c r="F205" s="46">
        <v>2892</v>
      </c>
    </row>
    <row r="206" spans="1:6" x14ac:dyDescent="0.3">
      <c r="A206" s="52">
        <v>43034</v>
      </c>
      <c r="B206" s="44">
        <v>2.69E-2</v>
      </c>
      <c r="C206" s="43">
        <v>2.81E-2</v>
      </c>
      <c r="D206" s="45">
        <v>2896.53</v>
      </c>
      <c r="E206" s="45">
        <v>2891.38</v>
      </c>
      <c r="F206" s="46">
        <v>2890.61</v>
      </c>
    </row>
    <row r="207" spans="1:6" x14ac:dyDescent="0.3">
      <c r="A207" s="52">
        <v>43035</v>
      </c>
      <c r="B207" s="44">
        <v>2.8300000000000002E-2</v>
      </c>
      <c r="C207" s="43">
        <v>2.9500000000000002E-2</v>
      </c>
      <c r="D207" s="45">
        <v>2892.18</v>
      </c>
      <c r="E207" s="45">
        <v>2887.06</v>
      </c>
      <c r="F207" s="46">
        <v>2885.39</v>
      </c>
    </row>
    <row r="208" spans="1:6" x14ac:dyDescent="0.3">
      <c r="A208" s="52">
        <v>43038</v>
      </c>
      <c r="B208" s="44">
        <v>2.76E-2</v>
      </c>
      <c r="C208" s="43">
        <v>2.8799999999999999E-2</v>
      </c>
      <c r="D208" s="45">
        <v>2895.93</v>
      </c>
      <c r="E208" s="45">
        <v>2890.81</v>
      </c>
      <c r="F208" s="46">
        <v>2890.04</v>
      </c>
    </row>
    <row r="209" spans="1:6" x14ac:dyDescent="0.3">
      <c r="A209" s="52">
        <v>43039</v>
      </c>
      <c r="B209" s="44">
        <v>2.81E-2</v>
      </c>
      <c r="C209" s="43">
        <v>2.9300000000000003E-2</v>
      </c>
      <c r="D209" s="45">
        <v>2894.57</v>
      </c>
      <c r="E209" s="45">
        <v>2889.46</v>
      </c>
      <c r="F209" s="46">
        <v>2888.69</v>
      </c>
    </row>
    <row r="210" spans="1:6" x14ac:dyDescent="0.3">
      <c r="A210" s="52">
        <v>43040</v>
      </c>
      <c r="B210" s="44">
        <v>2.81E-2</v>
      </c>
      <c r="C210" s="43">
        <v>2.9300000000000003E-2</v>
      </c>
      <c r="D210" s="45">
        <v>2895.78</v>
      </c>
      <c r="E210" s="45">
        <v>2890.69</v>
      </c>
      <c r="F210" s="46">
        <v>2889.46</v>
      </c>
    </row>
    <row r="211" spans="1:6" x14ac:dyDescent="0.3">
      <c r="A211" s="52">
        <v>43042</v>
      </c>
      <c r="B211" s="44">
        <v>2.8500000000000001E-2</v>
      </c>
      <c r="C211" s="43">
        <v>2.9700000000000001E-2</v>
      </c>
      <c r="D211" s="45">
        <v>2895.74</v>
      </c>
      <c r="E211" s="45">
        <v>2890.67</v>
      </c>
      <c r="F211" s="46">
        <v>2889</v>
      </c>
    </row>
    <row r="212" spans="1:6" x14ac:dyDescent="0.3">
      <c r="A212" s="52">
        <v>43045</v>
      </c>
      <c r="B212" s="44">
        <v>2.81E-2</v>
      </c>
      <c r="C212" s="43">
        <v>2.9300000000000003E-2</v>
      </c>
      <c r="D212" s="45">
        <v>2898.2</v>
      </c>
      <c r="E212" s="45">
        <v>2893.14</v>
      </c>
      <c r="F212" s="46">
        <v>2892.36</v>
      </c>
    </row>
    <row r="213" spans="1:6" x14ac:dyDescent="0.3">
      <c r="A213" s="52">
        <v>43046</v>
      </c>
      <c r="B213" s="44">
        <v>2.7300000000000001E-2</v>
      </c>
      <c r="C213" s="43">
        <v>2.8500000000000001E-2</v>
      </c>
      <c r="D213" s="45">
        <v>2902.35</v>
      </c>
      <c r="E213" s="45">
        <v>2897.28</v>
      </c>
      <c r="F213" s="46">
        <v>2896.51</v>
      </c>
    </row>
    <row r="214" spans="1:6" x14ac:dyDescent="0.3">
      <c r="A214" s="52">
        <v>43047</v>
      </c>
      <c r="B214" s="44">
        <v>2.63E-2</v>
      </c>
      <c r="C214" s="43">
        <v>2.75E-2</v>
      </c>
      <c r="D214" s="45">
        <v>2907.33</v>
      </c>
      <c r="E214" s="45">
        <v>2902.26</v>
      </c>
      <c r="F214" s="46">
        <v>2901.5</v>
      </c>
    </row>
    <row r="215" spans="1:6" x14ac:dyDescent="0.3">
      <c r="A215" s="52">
        <v>43048</v>
      </c>
      <c r="B215" s="44">
        <v>2.6000000000000002E-2</v>
      </c>
      <c r="C215" s="43">
        <v>2.7200000000000002E-2</v>
      </c>
      <c r="D215" s="45">
        <v>2909.34</v>
      </c>
      <c r="E215" s="45">
        <v>2904.29</v>
      </c>
      <c r="F215" s="46">
        <v>2903.53</v>
      </c>
    </row>
    <row r="216" spans="1:6" x14ac:dyDescent="0.3">
      <c r="A216" s="52">
        <v>43049</v>
      </c>
      <c r="B216" s="44">
        <v>2.64E-2</v>
      </c>
      <c r="C216" s="43">
        <v>2.76E-2</v>
      </c>
      <c r="D216" s="45">
        <v>2907.68</v>
      </c>
      <c r="E216" s="45">
        <v>2902.64</v>
      </c>
      <c r="F216" s="46">
        <v>2901.15</v>
      </c>
    </row>
    <row r="217" spans="1:6" x14ac:dyDescent="0.3">
      <c r="A217" s="52">
        <v>43052</v>
      </c>
      <c r="B217" s="44">
        <v>2.64E-2</v>
      </c>
      <c r="C217" s="43">
        <v>2.76E-2</v>
      </c>
      <c r="D217" s="45">
        <v>2908.38</v>
      </c>
      <c r="E217" s="45">
        <v>2903.35</v>
      </c>
      <c r="F217" s="46">
        <v>2902.64</v>
      </c>
    </row>
    <row r="218" spans="1:6" x14ac:dyDescent="0.3">
      <c r="A218" s="52">
        <v>43053</v>
      </c>
      <c r="B218" s="44">
        <v>2.63E-2</v>
      </c>
      <c r="C218" s="43">
        <v>2.75E-2</v>
      </c>
      <c r="D218" s="45">
        <v>2909.96</v>
      </c>
      <c r="E218" s="45">
        <v>2904.95</v>
      </c>
      <c r="F218" s="46">
        <v>2903.77</v>
      </c>
    </row>
    <row r="219" spans="1:6" x14ac:dyDescent="0.3">
      <c r="A219" s="52">
        <v>43055</v>
      </c>
      <c r="B219" s="44">
        <v>2.6600000000000002E-2</v>
      </c>
      <c r="C219" s="43">
        <v>2.7799999999999998E-2</v>
      </c>
      <c r="D219" s="45">
        <v>2909.49</v>
      </c>
      <c r="E219" s="45">
        <v>2904.48</v>
      </c>
      <c r="F219" s="46">
        <v>2903.7</v>
      </c>
    </row>
    <row r="220" spans="1:6" x14ac:dyDescent="0.3">
      <c r="A220" s="52">
        <v>43056</v>
      </c>
      <c r="B220" s="44">
        <v>2.6699999999999998E-2</v>
      </c>
      <c r="C220" s="43">
        <v>2.7900000000000001E-2</v>
      </c>
      <c r="D220" s="45">
        <v>2911.57</v>
      </c>
      <c r="E220" s="45">
        <v>2906.6</v>
      </c>
      <c r="F220" s="46">
        <v>2904.07</v>
      </c>
    </row>
    <row r="221" spans="1:6" x14ac:dyDescent="0.3">
      <c r="A221" s="52">
        <v>43060</v>
      </c>
      <c r="B221" s="44">
        <v>2.6600000000000002E-2</v>
      </c>
      <c r="C221" s="43">
        <v>2.7799999999999998E-2</v>
      </c>
      <c r="D221" s="45">
        <v>2912.77</v>
      </c>
      <c r="E221" s="45">
        <v>2907.8</v>
      </c>
      <c r="F221" s="46">
        <v>2907.01</v>
      </c>
    </row>
    <row r="222" spans="1:6" x14ac:dyDescent="0.3">
      <c r="A222" s="52">
        <v>43061</v>
      </c>
      <c r="B222" s="44">
        <v>2.6699999999999998E-2</v>
      </c>
      <c r="C222" s="43">
        <v>2.7900000000000001E-2</v>
      </c>
      <c r="D222" s="45">
        <v>2913.13</v>
      </c>
      <c r="E222" s="45">
        <v>2908.18</v>
      </c>
      <c r="F222" s="46">
        <v>2907.39</v>
      </c>
    </row>
    <row r="223" spans="1:6" x14ac:dyDescent="0.3">
      <c r="A223" s="52">
        <v>43062</v>
      </c>
      <c r="B223" s="44">
        <v>2.6699999999999998E-2</v>
      </c>
      <c r="C223" s="43">
        <v>2.7900000000000001E-2</v>
      </c>
      <c r="D223" s="45">
        <v>2913.91</v>
      </c>
      <c r="E223" s="45">
        <v>2908.97</v>
      </c>
      <c r="F223" s="46">
        <v>2908.18</v>
      </c>
    </row>
    <row r="224" spans="1:6" x14ac:dyDescent="0.3">
      <c r="A224" s="52">
        <v>43063</v>
      </c>
      <c r="B224" s="44">
        <v>2.7400000000000001E-2</v>
      </c>
      <c r="C224" s="43">
        <v>2.86E-2</v>
      </c>
      <c r="D224" s="45">
        <v>2911.37</v>
      </c>
      <c r="E224" s="45">
        <v>2906.45</v>
      </c>
      <c r="F224" s="46">
        <v>2905.06</v>
      </c>
    </row>
    <row r="225" spans="1:6" x14ac:dyDescent="0.3">
      <c r="A225" s="52">
        <v>43066</v>
      </c>
      <c r="B225" s="44">
        <v>2.7200000000000002E-2</v>
      </c>
      <c r="C225" s="43">
        <v>2.8399999999999998E-2</v>
      </c>
      <c r="D225" s="45">
        <v>2912.86</v>
      </c>
      <c r="E225" s="45">
        <v>2907.95</v>
      </c>
      <c r="F225" s="46">
        <v>2907.27</v>
      </c>
    </row>
    <row r="226" spans="1:6" x14ac:dyDescent="0.3">
      <c r="A226" s="52">
        <v>43067</v>
      </c>
      <c r="B226" s="44">
        <v>2.69E-2</v>
      </c>
      <c r="C226" s="43">
        <v>2.81E-2</v>
      </c>
      <c r="D226" s="45">
        <v>2914.75</v>
      </c>
      <c r="E226" s="45">
        <v>2909.86</v>
      </c>
      <c r="F226" s="46">
        <v>2909.18</v>
      </c>
    </row>
    <row r="227" spans="1:6" x14ac:dyDescent="0.3">
      <c r="A227" s="52">
        <v>43068</v>
      </c>
      <c r="B227" s="44">
        <v>2.7300000000000001E-2</v>
      </c>
      <c r="C227" s="43">
        <v>2.8500000000000001E-2</v>
      </c>
      <c r="D227" s="45">
        <v>2913.79</v>
      </c>
      <c r="E227" s="45">
        <v>2908.91</v>
      </c>
      <c r="F227" s="46">
        <v>2908.23</v>
      </c>
    </row>
    <row r="228" spans="1:6" x14ac:dyDescent="0.3">
      <c r="A228" s="52">
        <v>43069</v>
      </c>
      <c r="B228" s="44">
        <v>2.8199999999999999E-2</v>
      </c>
      <c r="C228" s="43">
        <v>2.9399999999999999E-2</v>
      </c>
      <c r="D228" s="45">
        <v>2910.81</v>
      </c>
      <c r="E228" s="45">
        <v>2905.95</v>
      </c>
      <c r="F228" s="46">
        <v>2905.25</v>
      </c>
    </row>
    <row r="229" spans="1:6" x14ac:dyDescent="0.3">
      <c r="A229" s="52">
        <v>43070</v>
      </c>
      <c r="B229" s="44">
        <v>2.81E-2</v>
      </c>
      <c r="C229" s="43">
        <v>2.9300000000000003E-2</v>
      </c>
      <c r="D229" s="45">
        <v>2912.61</v>
      </c>
      <c r="E229" s="45">
        <v>2907.76</v>
      </c>
      <c r="F229" s="46">
        <v>2906.35</v>
      </c>
    </row>
    <row r="230" spans="1:6" x14ac:dyDescent="0.3">
      <c r="A230" s="52">
        <v>43073</v>
      </c>
      <c r="B230" s="44">
        <v>2.75E-2</v>
      </c>
      <c r="C230" s="43">
        <v>2.87E-2</v>
      </c>
      <c r="D230" s="45">
        <v>2915.71</v>
      </c>
      <c r="E230" s="45">
        <v>2910.87</v>
      </c>
      <c r="F230" s="46">
        <v>2910.18</v>
      </c>
    </row>
    <row r="231" spans="1:6" x14ac:dyDescent="0.3">
      <c r="A231" s="52">
        <v>43074</v>
      </c>
      <c r="B231" s="44">
        <v>2.7400000000000001E-2</v>
      </c>
      <c r="C231" s="43">
        <v>2.86E-2</v>
      </c>
      <c r="D231" s="45">
        <v>2916.79</v>
      </c>
      <c r="E231" s="45">
        <v>2911.95</v>
      </c>
      <c r="F231" s="46">
        <v>2911.27</v>
      </c>
    </row>
    <row r="232" spans="1:6" x14ac:dyDescent="0.3">
      <c r="A232" s="52">
        <v>43075</v>
      </c>
      <c r="B232" s="44">
        <v>2.7400000000000001E-2</v>
      </c>
      <c r="C232" s="43">
        <v>2.86E-2</v>
      </c>
      <c r="D232" s="45">
        <v>2917.46</v>
      </c>
      <c r="E232" s="45">
        <v>2912.64</v>
      </c>
      <c r="F232" s="46">
        <v>2911.95</v>
      </c>
    </row>
    <row r="233" spans="1:6" x14ac:dyDescent="0.3">
      <c r="A233" s="52">
        <v>43076</v>
      </c>
      <c r="B233" s="44">
        <v>2.7900000000000001E-2</v>
      </c>
      <c r="C233" s="43">
        <v>2.9100000000000001E-2</v>
      </c>
      <c r="D233" s="45">
        <v>2916.13</v>
      </c>
      <c r="E233" s="45">
        <v>2911.33</v>
      </c>
      <c r="F233" s="46">
        <v>2910.64</v>
      </c>
    </row>
    <row r="234" spans="1:6" x14ac:dyDescent="0.3">
      <c r="A234" s="52">
        <v>43077</v>
      </c>
      <c r="B234" s="44">
        <v>2.7900000000000001E-2</v>
      </c>
      <c r="C234" s="43">
        <v>2.9100000000000001E-2</v>
      </c>
      <c r="D234" s="45">
        <v>2915.26</v>
      </c>
      <c r="E234" s="45">
        <v>2910.47</v>
      </c>
      <c r="F234" s="46">
        <v>2909.32</v>
      </c>
    </row>
    <row r="235" spans="1:6" x14ac:dyDescent="0.3">
      <c r="A235" s="52">
        <v>43080</v>
      </c>
      <c r="B235" s="44">
        <v>2.76E-2</v>
      </c>
      <c r="C235" s="43">
        <v>2.8799999999999999E-2</v>
      </c>
      <c r="D235" s="45">
        <v>2917.04</v>
      </c>
      <c r="E235" s="45">
        <v>2912.26</v>
      </c>
      <c r="F235" s="46">
        <v>2911.66</v>
      </c>
    </row>
    <row r="236" spans="1:6" x14ac:dyDescent="0.3">
      <c r="A236" s="52">
        <v>43081</v>
      </c>
      <c r="B236" s="44">
        <v>2.7400000000000001E-2</v>
      </c>
      <c r="C236" s="43">
        <v>2.86E-2</v>
      </c>
      <c r="D236" s="45">
        <v>2918.42</v>
      </c>
      <c r="E236" s="45">
        <v>2913.66</v>
      </c>
      <c r="F236" s="46">
        <v>2913.06</v>
      </c>
    </row>
    <row r="237" spans="1:6" x14ac:dyDescent="0.3">
      <c r="A237" s="52">
        <v>43082</v>
      </c>
      <c r="B237" s="44">
        <v>2.75E-2</v>
      </c>
      <c r="C237" s="43">
        <v>2.87E-2</v>
      </c>
      <c r="D237" s="45">
        <v>2918.61</v>
      </c>
      <c r="E237" s="45">
        <v>2913.86</v>
      </c>
      <c r="F237" s="46">
        <v>2913.26</v>
      </c>
    </row>
    <row r="238" spans="1:6" x14ac:dyDescent="0.3">
      <c r="A238" s="52">
        <v>43083</v>
      </c>
      <c r="B238" s="44">
        <v>2.7400000000000001E-2</v>
      </c>
      <c r="C238" s="43">
        <v>2.86E-2</v>
      </c>
      <c r="D238" s="45">
        <v>2919.6</v>
      </c>
      <c r="E238" s="45">
        <v>2914.85</v>
      </c>
      <c r="F238" s="46">
        <v>2914.26</v>
      </c>
    </row>
    <row r="239" spans="1:6" x14ac:dyDescent="0.3">
      <c r="A239" s="52">
        <v>43084</v>
      </c>
      <c r="B239" s="44">
        <v>2.76E-2</v>
      </c>
      <c r="C239" s="43">
        <v>2.8799999999999999E-2</v>
      </c>
      <c r="D239" s="45">
        <v>2919.88</v>
      </c>
      <c r="E239" s="45">
        <v>2915.15</v>
      </c>
      <c r="F239" s="46">
        <v>2914.06</v>
      </c>
    </row>
    <row r="240" spans="1:6" x14ac:dyDescent="0.3">
      <c r="A240" s="52">
        <v>43087</v>
      </c>
      <c r="B240" s="44">
        <v>2.7200000000000002E-2</v>
      </c>
      <c r="C240" s="43">
        <v>2.8399999999999998E-2</v>
      </c>
      <c r="D240" s="45">
        <v>2922.03</v>
      </c>
      <c r="E240" s="45">
        <v>2917.3</v>
      </c>
      <c r="F240" s="46">
        <v>2916.73</v>
      </c>
    </row>
    <row r="241" spans="1:6" x14ac:dyDescent="0.3">
      <c r="A241" s="52">
        <v>43088</v>
      </c>
      <c r="B241" s="44">
        <v>2.7099999999999999E-2</v>
      </c>
      <c r="C241" s="43">
        <v>2.8300000000000002E-2</v>
      </c>
      <c r="D241" s="45">
        <v>2922.98</v>
      </c>
      <c r="E241" s="45">
        <v>2918.27</v>
      </c>
      <c r="F241" s="46">
        <v>2917.7</v>
      </c>
    </row>
    <row r="242" spans="1:6" x14ac:dyDescent="0.3">
      <c r="A242" s="52">
        <v>43089</v>
      </c>
      <c r="B242" s="44">
        <v>2.7099999999999999E-2</v>
      </c>
      <c r="C242" s="43">
        <v>2.8300000000000002E-2</v>
      </c>
      <c r="D242" s="45">
        <v>2923.55</v>
      </c>
      <c r="E242" s="45">
        <v>2918.85</v>
      </c>
      <c r="F242" s="46">
        <v>2918.27</v>
      </c>
    </row>
    <row r="243" spans="1:6" x14ac:dyDescent="0.3">
      <c r="A243" s="52">
        <v>43090</v>
      </c>
      <c r="B243" s="44">
        <v>2.7000000000000003E-2</v>
      </c>
      <c r="C243" s="43">
        <v>2.8199999999999999E-2</v>
      </c>
      <c r="D243" s="45">
        <v>2924.51</v>
      </c>
      <c r="E243" s="45">
        <v>2919.82</v>
      </c>
      <c r="F243" s="46">
        <v>2919.24</v>
      </c>
    </row>
    <row r="244" spans="1:6" x14ac:dyDescent="0.3">
      <c r="A244" s="52">
        <v>43091</v>
      </c>
      <c r="B244" s="44">
        <v>2.7000000000000003E-2</v>
      </c>
      <c r="C244" s="43">
        <v>2.8199999999999999E-2</v>
      </c>
      <c r="D244" s="45">
        <v>2925.73</v>
      </c>
      <c r="E244" s="45">
        <v>2921.05</v>
      </c>
      <c r="F244" s="46">
        <v>2919.75</v>
      </c>
    </row>
    <row r="245" spans="1:6" x14ac:dyDescent="0.3">
      <c r="A245" s="52">
        <v>43095</v>
      </c>
      <c r="B245" s="44">
        <v>2.69E-2</v>
      </c>
      <c r="C245" s="43">
        <v>2.81E-2</v>
      </c>
      <c r="D245" s="45">
        <v>2926.67</v>
      </c>
      <c r="E245" s="45">
        <v>2922.01</v>
      </c>
      <c r="F245" s="46">
        <v>2921.44</v>
      </c>
    </row>
    <row r="246" spans="1:6" x14ac:dyDescent="0.3">
      <c r="A246" s="52">
        <v>43096</v>
      </c>
      <c r="B246" s="44">
        <v>2.6600000000000002E-2</v>
      </c>
      <c r="C246" s="43">
        <v>2.7799999999999998E-2</v>
      </c>
      <c r="D246" s="45">
        <v>2928.39</v>
      </c>
      <c r="E246" s="45">
        <v>2923.74</v>
      </c>
      <c r="F246" s="46">
        <v>2923.17</v>
      </c>
    </row>
    <row r="247" spans="1:6" x14ac:dyDescent="0.3">
      <c r="A247" s="52">
        <v>43097</v>
      </c>
      <c r="B247" s="44">
        <v>2.64E-2</v>
      </c>
      <c r="C247" s="43">
        <v>2.76E-2</v>
      </c>
      <c r="D247" s="45">
        <v>2931</v>
      </c>
      <c r="E247" s="45">
        <v>2926.37</v>
      </c>
      <c r="F247" s="46">
        <v>2924.51</v>
      </c>
    </row>
    <row r="248" spans="1:6" x14ac:dyDescent="0.3">
      <c r="A248" s="52">
        <v>43098</v>
      </c>
      <c r="B248" s="44">
        <v>2.64E-2</v>
      </c>
      <c r="C248" s="43">
        <v>2.76E-2</v>
      </c>
      <c r="D248" s="45">
        <v>2931</v>
      </c>
      <c r="E248" s="45">
        <v>2926.37</v>
      </c>
      <c r="F248" s="46">
        <v>2925.07</v>
      </c>
    </row>
    <row r="249" spans="1:6" x14ac:dyDescent="0.3">
      <c r="A249" s="52">
        <v>43102</v>
      </c>
      <c r="B249" s="44">
        <v>2.5699999999999997E-2</v>
      </c>
      <c r="C249" s="43">
        <v>2.69E-2</v>
      </c>
      <c r="D249" s="45">
        <v>2934.25</v>
      </c>
      <c r="E249" s="45">
        <v>2929.62</v>
      </c>
      <c r="F249" s="46">
        <v>2929.07</v>
      </c>
    </row>
    <row r="250" spans="1:6" x14ac:dyDescent="0.3">
      <c r="A250" s="52">
        <v>43103</v>
      </c>
      <c r="B250" s="44">
        <v>2.5499999999999998E-2</v>
      </c>
      <c r="C250" s="43">
        <v>2.6699999999999998E-2</v>
      </c>
      <c r="D250" s="45">
        <v>2935.56</v>
      </c>
      <c r="E250" s="45">
        <v>2930.95</v>
      </c>
      <c r="F250" s="46">
        <v>2930.39</v>
      </c>
    </row>
    <row r="251" spans="1:6" x14ac:dyDescent="0.3">
      <c r="A251" s="52">
        <v>43104</v>
      </c>
      <c r="B251" s="44">
        <v>2.5000000000000001E-2</v>
      </c>
      <c r="C251" s="43">
        <v>2.6200000000000001E-2</v>
      </c>
      <c r="D251" s="45">
        <v>2938.02</v>
      </c>
      <c r="E251" s="45">
        <v>2933.41</v>
      </c>
      <c r="F251" s="46">
        <v>2932.86</v>
      </c>
    </row>
    <row r="252" spans="1:6" x14ac:dyDescent="0.3">
      <c r="A252" s="52">
        <v>43105</v>
      </c>
      <c r="B252" s="44">
        <v>2.4900000000000002E-2</v>
      </c>
      <c r="C252" s="43">
        <v>2.6099999999999998E-2</v>
      </c>
      <c r="D252" s="45">
        <v>2939.43</v>
      </c>
      <c r="E252" s="45">
        <v>2934.83</v>
      </c>
      <c r="F252" s="46">
        <v>2933.8</v>
      </c>
    </row>
    <row r="253" spans="1:6" x14ac:dyDescent="0.3">
      <c r="A253" s="52">
        <v>43108</v>
      </c>
      <c r="B253" s="44">
        <v>2.4900000000000002E-2</v>
      </c>
      <c r="C253" s="43">
        <v>2.6099999999999998E-2</v>
      </c>
      <c r="D253" s="45">
        <v>2939.96</v>
      </c>
      <c r="E253" s="45">
        <v>2935.38</v>
      </c>
      <c r="F253" s="46">
        <v>2934.83</v>
      </c>
    </row>
    <row r="254" spans="1:6" x14ac:dyDescent="0.3">
      <c r="A254" s="52">
        <v>43109</v>
      </c>
      <c r="B254" s="44">
        <v>2.5099999999999997E-2</v>
      </c>
      <c r="C254" s="43">
        <v>2.63E-2</v>
      </c>
      <c r="D254" s="45">
        <v>2939.73</v>
      </c>
      <c r="E254" s="45">
        <v>2935.17</v>
      </c>
      <c r="F254" s="46">
        <v>2934.62</v>
      </c>
    </row>
    <row r="255" spans="1:6" x14ac:dyDescent="0.3">
      <c r="A255" s="52">
        <v>43110</v>
      </c>
      <c r="B255" s="44">
        <v>2.5099999999999997E-2</v>
      </c>
      <c r="C255" s="43">
        <v>2.63E-2</v>
      </c>
      <c r="D255" s="45">
        <v>2944.87</v>
      </c>
      <c r="E255" s="45">
        <v>2940.3</v>
      </c>
      <c r="F255" s="46">
        <v>2939.58</v>
      </c>
    </row>
    <row r="256" spans="1:6" x14ac:dyDescent="0.3">
      <c r="A256" s="52">
        <v>43111</v>
      </c>
      <c r="B256" s="44">
        <v>2.5000000000000001E-2</v>
      </c>
      <c r="C256" s="43">
        <v>2.6200000000000001E-2</v>
      </c>
      <c r="D256" s="45">
        <v>2945.95</v>
      </c>
      <c r="E256" s="45">
        <v>2941.4</v>
      </c>
      <c r="F256" s="46">
        <v>2940.68</v>
      </c>
    </row>
    <row r="257" spans="1:6" x14ac:dyDescent="0.3">
      <c r="A257" s="52">
        <v>43112</v>
      </c>
      <c r="B257" s="44">
        <v>2.53E-2</v>
      </c>
      <c r="C257" s="43">
        <v>2.6499999999999999E-2</v>
      </c>
      <c r="D257" s="45">
        <v>2946.36</v>
      </c>
      <c r="E257" s="45">
        <v>2941.82</v>
      </c>
      <c r="F257" s="46">
        <v>2940.26</v>
      </c>
    </row>
    <row r="258" spans="1:6" x14ac:dyDescent="0.3">
      <c r="A258" s="52">
        <v>43115</v>
      </c>
      <c r="B258" s="44">
        <v>2.5399999999999999E-2</v>
      </c>
      <c r="C258" s="43">
        <v>2.6600000000000002E-2</v>
      </c>
      <c r="D258" s="45">
        <v>2946.6</v>
      </c>
      <c r="E258" s="45">
        <v>2942.08</v>
      </c>
      <c r="F258" s="46">
        <v>2941.44</v>
      </c>
    </row>
    <row r="259" spans="1:6" x14ac:dyDescent="0.3">
      <c r="A259" s="52">
        <v>43116</v>
      </c>
      <c r="B259" s="44">
        <v>2.52E-2</v>
      </c>
      <c r="C259" s="43">
        <v>2.64E-2</v>
      </c>
      <c r="D259" s="45">
        <v>2947.98</v>
      </c>
      <c r="E259" s="45">
        <v>2943.47</v>
      </c>
      <c r="F259" s="46">
        <v>2942.83</v>
      </c>
    </row>
    <row r="260" spans="1:6" x14ac:dyDescent="0.3">
      <c r="A260" s="52">
        <v>43117</v>
      </c>
      <c r="B260" s="44">
        <v>2.5099999999999997E-2</v>
      </c>
      <c r="C260" s="43">
        <v>2.63E-2</v>
      </c>
      <c r="D260" s="45">
        <v>2948.98</v>
      </c>
      <c r="E260" s="45">
        <v>2944.48</v>
      </c>
      <c r="F260" s="46">
        <v>2943.84</v>
      </c>
    </row>
    <row r="261" spans="1:6" x14ac:dyDescent="0.3">
      <c r="A261" s="52">
        <v>43118</v>
      </c>
      <c r="B261" s="44">
        <v>2.5099999999999997E-2</v>
      </c>
      <c r="C261" s="43">
        <v>2.63E-2</v>
      </c>
      <c r="D261" s="45">
        <v>2949.6</v>
      </c>
      <c r="E261" s="45">
        <v>2945.12</v>
      </c>
      <c r="F261" s="46">
        <v>2944.48</v>
      </c>
    </row>
    <row r="262" spans="1:6" x14ac:dyDescent="0.3">
      <c r="A262" s="52">
        <v>43119</v>
      </c>
      <c r="B262" s="44">
        <v>2.5000000000000001E-2</v>
      </c>
      <c r="C262" s="43">
        <v>2.6200000000000001E-2</v>
      </c>
      <c r="D262" s="45">
        <v>2951.27</v>
      </c>
      <c r="E262" s="45">
        <v>2946.79</v>
      </c>
      <c r="F262" s="46">
        <v>2945.49</v>
      </c>
    </row>
    <row r="263" spans="1:6" x14ac:dyDescent="0.3">
      <c r="A263" s="52">
        <v>43122</v>
      </c>
      <c r="B263" s="44">
        <v>2.5000000000000001E-2</v>
      </c>
      <c r="C263" s="43">
        <v>2.6200000000000001E-2</v>
      </c>
      <c r="D263" s="45">
        <v>2951.89</v>
      </c>
      <c r="E263" s="45">
        <v>2947.42</v>
      </c>
      <c r="F263" s="46">
        <v>2946.79</v>
      </c>
    </row>
    <row r="264" spans="1:6" x14ac:dyDescent="0.3">
      <c r="A264" s="52">
        <v>43123</v>
      </c>
      <c r="B264" s="44">
        <v>2.5000000000000001E-2</v>
      </c>
      <c r="C264" s="43">
        <v>2.6200000000000001E-2</v>
      </c>
      <c r="D264" s="45">
        <v>2952.51</v>
      </c>
      <c r="E264" s="45">
        <v>2948.06</v>
      </c>
      <c r="F264" s="46">
        <v>2947.42</v>
      </c>
    </row>
    <row r="265" spans="1:6" x14ac:dyDescent="0.3">
      <c r="A265" s="52">
        <v>43124</v>
      </c>
      <c r="B265" s="44">
        <v>2.5499999999999998E-2</v>
      </c>
      <c r="C265" s="43">
        <v>2.6699999999999998E-2</v>
      </c>
      <c r="D265" s="45">
        <v>2952.33</v>
      </c>
      <c r="E265" s="45">
        <v>2947.9</v>
      </c>
      <c r="F265" s="46">
        <v>2946.55</v>
      </c>
    </row>
    <row r="266" spans="1:6" x14ac:dyDescent="0.3">
      <c r="A266" s="52">
        <v>43126</v>
      </c>
      <c r="B266" s="44">
        <v>2.53E-2</v>
      </c>
      <c r="C266" s="43">
        <v>2.6499999999999999E-2</v>
      </c>
      <c r="D266" s="45">
        <v>2954.47</v>
      </c>
      <c r="E266" s="45">
        <v>2950.06</v>
      </c>
      <c r="F266" s="46">
        <v>2948.64</v>
      </c>
    </row>
    <row r="267" spans="1:6" x14ac:dyDescent="0.3">
      <c r="A267" s="52">
        <v>43129</v>
      </c>
      <c r="B267" s="44">
        <v>2.53E-2</v>
      </c>
      <c r="C267" s="43">
        <v>2.6499999999999999E-2</v>
      </c>
      <c r="D267" s="45">
        <v>2955.13</v>
      </c>
      <c r="E267" s="45">
        <v>2950.73</v>
      </c>
      <c r="F267" s="46">
        <v>2950.06</v>
      </c>
    </row>
    <row r="268" spans="1:6" x14ac:dyDescent="0.3">
      <c r="A268" s="52">
        <v>43130</v>
      </c>
      <c r="B268" s="44">
        <v>2.5600000000000001E-2</v>
      </c>
      <c r="C268" s="43">
        <v>2.6800000000000001E-2</v>
      </c>
      <c r="D268" s="45">
        <v>2954.7</v>
      </c>
      <c r="E268" s="45">
        <v>2950.31</v>
      </c>
      <c r="F268" s="46">
        <v>2949.64</v>
      </c>
    </row>
    <row r="269" spans="1:6" x14ac:dyDescent="0.3">
      <c r="A269" s="52">
        <v>43131</v>
      </c>
      <c r="B269" s="44">
        <v>2.5699999999999997E-2</v>
      </c>
      <c r="C269" s="43">
        <v>2.69E-2</v>
      </c>
      <c r="D269" s="45">
        <v>2955</v>
      </c>
      <c r="E269" s="45">
        <v>2950.63</v>
      </c>
      <c r="F269" s="46">
        <v>2949.95</v>
      </c>
    </row>
    <row r="270" spans="1:6" x14ac:dyDescent="0.3">
      <c r="A270" s="52">
        <v>43132</v>
      </c>
      <c r="B270" s="44">
        <v>2.5699999999999997E-2</v>
      </c>
      <c r="C270" s="43">
        <v>2.69E-2</v>
      </c>
      <c r="D270" s="45">
        <v>2957.08</v>
      </c>
      <c r="E270" s="45">
        <v>2952.73</v>
      </c>
      <c r="F270" s="46">
        <v>2950.63</v>
      </c>
    </row>
    <row r="271" spans="1:6" x14ac:dyDescent="0.3">
      <c r="A271" s="52">
        <v>43136</v>
      </c>
      <c r="B271" s="44">
        <v>2.6699999999999998E-2</v>
      </c>
      <c r="C271" s="43">
        <v>2.7900000000000001E-2</v>
      </c>
      <c r="D271" s="45">
        <v>2954.14</v>
      </c>
      <c r="E271" s="45">
        <v>2949.82</v>
      </c>
      <c r="F271" s="46">
        <v>2949.12</v>
      </c>
    </row>
    <row r="272" spans="1:6" x14ac:dyDescent="0.3">
      <c r="A272" s="52">
        <v>43137</v>
      </c>
      <c r="B272" s="44">
        <v>2.69E-2</v>
      </c>
      <c r="C272" s="43">
        <v>2.81E-2</v>
      </c>
      <c r="D272" s="45">
        <v>2954.1</v>
      </c>
      <c r="E272" s="45">
        <v>2949.79</v>
      </c>
      <c r="F272" s="46">
        <v>2949.1</v>
      </c>
    </row>
    <row r="273" spans="1:6" x14ac:dyDescent="0.3">
      <c r="A273" s="52">
        <v>43138</v>
      </c>
      <c r="B273" s="44">
        <v>2.6699999999999998E-2</v>
      </c>
      <c r="C273" s="43">
        <v>2.7900000000000001E-2</v>
      </c>
      <c r="D273" s="45">
        <v>2955.5</v>
      </c>
      <c r="E273" s="45">
        <v>2951.2</v>
      </c>
      <c r="F273" s="46">
        <v>2950.51</v>
      </c>
    </row>
    <row r="274" spans="1:6" x14ac:dyDescent="0.3">
      <c r="A274" s="52">
        <v>43139</v>
      </c>
      <c r="B274" s="44">
        <v>2.7000000000000003E-2</v>
      </c>
      <c r="C274" s="43">
        <v>2.8199999999999999E-2</v>
      </c>
      <c r="D274" s="45">
        <v>2952.73</v>
      </c>
      <c r="E274" s="45">
        <v>2948.45</v>
      </c>
      <c r="F274" s="46">
        <v>2947.85</v>
      </c>
    </row>
    <row r="275" spans="1:6" x14ac:dyDescent="0.3">
      <c r="A275" s="52">
        <v>43140</v>
      </c>
      <c r="B275" s="44">
        <v>2.7900000000000001E-2</v>
      </c>
      <c r="C275" s="43">
        <v>2.9100000000000001E-2</v>
      </c>
      <c r="D275" s="45">
        <v>2951.22</v>
      </c>
      <c r="E275" s="45">
        <v>2946.96</v>
      </c>
      <c r="F275" s="46">
        <v>2945.25</v>
      </c>
    </row>
    <row r="276" spans="1:6" x14ac:dyDescent="0.3">
      <c r="A276" s="52">
        <v>43145</v>
      </c>
      <c r="B276" s="44">
        <v>2.81E-2</v>
      </c>
      <c r="C276" s="43">
        <v>2.9300000000000003E-2</v>
      </c>
      <c r="D276" s="45">
        <v>2951.11</v>
      </c>
      <c r="E276" s="45">
        <v>2946.87</v>
      </c>
      <c r="F276" s="46">
        <v>2946.25</v>
      </c>
    </row>
    <row r="277" spans="1:6" x14ac:dyDescent="0.3">
      <c r="A277" s="52">
        <v>43146</v>
      </c>
      <c r="B277" s="44">
        <v>2.7999999999999997E-2</v>
      </c>
      <c r="C277" s="43">
        <v>2.92E-2</v>
      </c>
      <c r="D277" s="45">
        <v>2952.21</v>
      </c>
      <c r="E277" s="45">
        <v>2947.98</v>
      </c>
      <c r="F277" s="46">
        <v>2947.22</v>
      </c>
    </row>
    <row r="278" spans="1:6" x14ac:dyDescent="0.3">
      <c r="A278" s="52">
        <v>43147</v>
      </c>
      <c r="B278" s="44">
        <v>2.7999999999999997E-2</v>
      </c>
      <c r="C278" s="43">
        <v>2.92E-2</v>
      </c>
      <c r="D278" s="45">
        <v>2953.8</v>
      </c>
      <c r="E278" s="45">
        <v>2949.58</v>
      </c>
      <c r="F278" s="46">
        <v>2947.98</v>
      </c>
    </row>
    <row r="279" spans="1:6" x14ac:dyDescent="0.3">
      <c r="A279" s="52">
        <v>43150</v>
      </c>
      <c r="B279" s="44">
        <v>2.7300000000000001E-2</v>
      </c>
      <c r="C279" s="43">
        <v>2.8500000000000001E-2</v>
      </c>
      <c r="D279" s="45">
        <v>2957</v>
      </c>
      <c r="E279" s="45">
        <v>2952.79</v>
      </c>
      <c r="F279" s="46">
        <v>2952.04</v>
      </c>
    </row>
    <row r="280" spans="1:6" x14ac:dyDescent="0.3">
      <c r="A280" s="52">
        <v>43151</v>
      </c>
      <c r="B280" s="44">
        <v>2.7300000000000001E-2</v>
      </c>
      <c r="C280" s="43">
        <v>2.8500000000000001E-2</v>
      </c>
      <c r="D280" s="45">
        <v>2957.74</v>
      </c>
      <c r="E280" s="45">
        <v>2953.54</v>
      </c>
      <c r="F280" s="46">
        <v>2952.79</v>
      </c>
    </row>
    <row r="281" spans="1:6" x14ac:dyDescent="0.3">
      <c r="A281" s="52">
        <v>43152</v>
      </c>
      <c r="B281" s="44">
        <v>2.7400000000000001E-2</v>
      </c>
      <c r="C281" s="43">
        <v>2.86E-2</v>
      </c>
      <c r="D281" s="45">
        <v>2958.13</v>
      </c>
      <c r="E281" s="45">
        <v>2953.94</v>
      </c>
      <c r="F281" s="46">
        <v>2953.19</v>
      </c>
    </row>
    <row r="282" spans="1:6" x14ac:dyDescent="0.3">
      <c r="A282" s="52">
        <v>43153</v>
      </c>
      <c r="B282" s="44">
        <v>2.7099999999999999E-2</v>
      </c>
      <c r="C282" s="43">
        <v>2.8300000000000002E-2</v>
      </c>
      <c r="D282" s="45">
        <v>2959.92</v>
      </c>
      <c r="E282" s="45">
        <v>2955.73</v>
      </c>
      <c r="F282" s="46">
        <v>2954.99</v>
      </c>
    </row>
    <row r="283" spans="1:6" x14ac:dyDescent="0.3">
      <c r="A283" s="52">
        <v>43154</v>
      </c>
      <c r="B283" s="44">
        <v>2.6600000000000002E-2</v>
      </c>
      <c r="C283" s="43">
        <v>2.7799999999999998E-2</v>
      </c>
      <c r="D283" s="45">
        <v>2963.24</v>
      </c>
      <c r="E283" s="45">
        <v>2959.06</v>
      </c>
      <c r="F283" s="46">
        <v>2957.48</v>
      </c>
    </row>
    <row r="284" spans="1:6" x14ac:dyDescent="0.3">
      <c r="A284" s="52">
        <v>43157</v>
      </c>
      <c r="B284" s="44">
        <v>2.6099999999999998E-2</v>
      </c>
      <c r="C284" s="43">
        <v>2.7300000000000001E-2</v>
      </c>
      <c r="D284" s="45">
        <v>2965.7</v>
      </c>
      <c r="E284" s="45">
        <v>2961.54</v>
      </c>
      <c r="F284" s="46">
        <v>2960.8</v>
      </c>
    </row>
    <row r="285" spans="1:6" x14ac:dyDescent="0.3">
      <c r="A285" s="52">
        <v>43158</v>
      </c>
      <c r="B285" s="44">
        <v>2.6000000000000002E-2</v>
      </c>
      <c r="C285" s="43">
        <v>2.7200000000000002E-2</v>
      </c>
      <c r="D285" s="45">
        <v>2965.82</v>
      </c>
      <c r="E285" s="45">
        <v>2961.67</v>
      </c>
      <c r="F285" s="46">
        <v>2961</v>
      </c>
    </row>
    <row r="286" spans="1:6" x14ac:dyDescent="0.3">
      <c r="A286" s="52">
        <v>43159</v>
      </c>
      <c r="B286" s="44">
        <v>2.6200000000000001E-2</v>
      </c>
      <c r="C286" s="43">
        <v>2.7400000000000001E-2</v>
      </c>
      <c r="D286" s="45">
        <v>2965.78</v>
      </c>
      <c r="E286" s="45">
        <v>2961.64</v>
      </c>
      <c r="F286" s="46">
        <v>2960.97</v>
      </c>
    </row>
    <row r="287" spans="1:6" x14ac:dyDescent="0.3">
      <c r="A287" s="52">
        <v>43160</v>
      </c>
      <c r="B287" s="44">
        <v>2.6099999999999998E-2</v>
      </c>
      <c r="C287" s="43">
        <v>2.7300000000000001E-2</v>
      </c>
      <c r="D287" s="45">
        <v>2966.77</v>
      </c>
      <c r="E287" s="45">
        <v>2962.65</v>
      </c>
      <c r="F287" s="46">
        <v>2961.98</v>
      </c>
    </row>
    <row r="288" spans="1:6" x14ac:dyDescent="0.3">
      <c r="A288" s="52">
        <v>43161</v>
      </c>
      <c r="B288" s="44">
        <v>2.6200000000000001E-2</v>
      </c>
      <c r="C288" s="43">
        <v>2.7400000000000001E-2</v>
      </c>
      <c r="D288" s="45">
        <v>2967.78</v>
      </c>
      <c r="E288" s="45">
        <v>2963.67</v>
      </c>
      <c r="F288" s="46">
        <v>2962.31</v>
      </c>
    </row>
    <row r="289" spans="1:6" x14ac:dyDescent="0.3">
      <c r="A289" s="52">
        <v>43164</v>
      </c>
      <c r="B289" s="44">
        <v>2.58E-2</v>
      </c>
      <c r="C289" s="43">
        <v>2.7000000000000003E-2</v>
      </c>
      <c r="D289" s="45">
        <v>2969.8</v>
      </c>
      <c r="E289" s="45">
        <v>2965.7</v>
      </c>
      <c r="F289" s="46">
        <v>2965.04</v>
      </c>
    </row>
    <row r="290" spans="1:6" x14ac:dyDescent="0.3">
      <c r="A290" s="52">
        <v>43165</v>
      </c>
      <c r="B290" s="44">
        <v>2.5600000000000001E-2</v>
      </c>
      <c r="C290" s="43">
        <v>2.6800000000000001E-2</v>
      </c>
      <c r="D290" s="45">
        <v>2971.14</v>
      </c>
      <c r="E290" s="45">
        <v>2967.04</v>
      </c>
      <c r="F290" s="46">
        <v>2966.39</v>
      </c>
    </row>
    <row r="291" spans="1:6" x14ac:dyDescent="0.3">
      <c r="A291" s="52">
        <v>43166</v>
      </c>
      <c r="B291" s="44">
        <v>2.52E-2</v>
      </c>
      <c r="C291" s="43">
        <v>2.64E-2</v>
      </c>
      <c r="D291" s="45">
        <v>2973.15</v>
      </c>
      <c r="E291" s="45">
        <v>2969.06</v>
      </c>
      <c r="F291" s="46">
        <v>2968.41</v>
      </c>
    </row>
    <row r="292" spans="1:6" x14ac:dyDescent="0.3">
      <c r="A292" s="52">
        <v>43167</v>
      </c>
      <c r="B292" s="44">
        <v>2.5000000000000001E-2</v>
      </c>
      <c r="C292" s="43">
        <v>2.6200000000000001E-2</v>
      </c>
      <c r="D292" s="45">
        <v>2974.47</v>
      </c>
      <c r="E292" s="45">
        <v>2970.4</v>
      </c>
      <c r="F292" s="46">
        <v>2969.74</v>
      </c>
    </row>
    <row r="293" spans="1:6" x14ac:dyDescent="0.3">
      <c r="A293" s="52">
        <v>43168</v>
      </c>
      <c r="B293" s="44">
        <v>2.53E-2</v>
      </c>
      <c r="C293" s="43">
        <v>2.6499999999999999E-2</v>
      </c>
      <c r="D293" s="45">
        <v>2974.53</v>
      </c>
      <c r="E293" s="45">
        <v>2970.47</v>
      </c>
      <c r="F293" s="46">
        <v>2969.15</v>
      </c>
    </row>
    <row r="294" spans="1:6" x14ac:dyDescent="0.3">
      <c r="A294" s="52">
        <v>43171</v>
      </c>
      <c r="B294" s="44">
        <v>2.46E-2</v>
      </c>
      <c r="C294" s="43">
        <v>2.58E-2</v>
      </c>
      <c r="D294" s="45">
        <v>2977.53</v>
      </c>
      <c r="E294" s="45">
        <v>2973.48</v>
      </c>
      <c r="F294" s="46">
        <v>2972.84</v>
      </c>
    </row>
    <row r="295" spans="1:6" x14ac:dyDescent="0.3">
      <c r="A295" s="52">
        <v>43172</v>
      </c>
      <c r="B295" s="44">
        <v>2.52E-2</v>
      </c>
      <c r="C295" s="43">
        <v>2.64E-2</v>
      </c>
      <c r="D295" s="45">
        <v>2976.14</v>
      </c>
      <c r="E295" s="45">
        <v>2972.1</v>
      </c>
      <c r="F295" s="46">
        <v>2971.46</v>
      </c>
    </row>
    <row r="296" spans="1:6" x14ac:dyDescent="0.3">
      <c r="A296" s="52">
        <v>43173</v>
      </c>
      <c r="B296" s="44">
        <v>2.5099999999999997E-2</v>
      </c>
      <c r="C296" s="43">
        <v>2.63E-2</v>
      </c>
      <c r="D296" s="45">
        <v>2977.11</v>
      </c>
      <c r="E296" s="45">
        <v>2973.09</v>
      </c>
      <c r="F296" s="46">
        <v>2972.44</v>
      </c>
    </row>
    <row r="297" spans="1:6" x14ac:dyDescent="0.3">
      <c r="A297" s="52">
        <v>43174</v>
      </c>
      <c r="B297" s="44">
        <v>2.4700000000000003E-2</v>
      </c>
      <c r="C297" s="43">
        <v>2.5899999999999999E-2</v>
      </c>
      <c r="D297" s="45">
        <v>2978.87</v>
      </c>
      <c r="E297" s="45">
        <v>2974.86</v>
      </c>
      <c r="F297" s="46">
        <v>2974.43</v>
      </c>
    </row>
    <row r="298" spans="1:6" x14ac:dyDescent="0.3">
      <c r="A298" s="52">
        <v>43175</v>
      </c>
      <c r="B298" s="44">
        <v>2.4500000000000001E-2</v>
      </c>
      <c r="C298" s="43">
        <v>2.5699999999999997E-2</v>
      </c>
      <c r="D298" s="45">
        <v>2980.23</v>
      </c>
      <c r="E298" s="45">
        <v>2976.23</v>
      </c>
      <c r="F298" s="46">
        <v>2975.53</v>
      </c>
    </row>
    <row r="299" spans="1:6" x14ac:dyDescent="0.3">
      <c r="A299" s="52">
        <v>43178</v>
      </c>
      <c r="B299" s="44">
        <v>2.3900000000000001E-2</v>
      </c>
      <c r="C299" s="43">
        <v>2.5099999999999997E-2</v>
      </c>
      <c r="D299" s="45">
        <v>2982.65</v>
      </c>
      <c r="E299" s="45">
        <v>2978.66</v>
      </c>
      <c r="F299" s="46">
        <v>2978.23</v>
      </c>
    </row>
    <row r="300" spans="1:6" x14ac:dyDescent="0.3">
      <c r="A300" s="52">
        <v>43179</v>
      </c>
      <c r="B300" s="44">
        <v>2.3900000000000001E-2</v>
      </c>
      <c r="C300" s="43">
        <v>2.5099999999999997E-2</v>
      </c>
      <c r="D300" s="45">
        <v>2983.06</v>
      </c>
      <c r="E300" s="45">
        <v>2979.08</v>
      </c>
      <c r="F300" s="46">
        <v>2978.66</v>
      </c>
    </row>
    <row r="301" spans="1:6" x14ac:dyDescent="0.3">
      <c r="A301" s="52">
        <v>43180</v>
      </c>
      <c r="B301" s="44">
        <v>2.4700000000000003E-2</v>
      </c>
      <c r="C301" s="43">
        <v>2.5899999999999999E-2</v>
      </c>
      <c r="D301" s="45">
        <v>2980.83</v>
      </c>
      <c r="E301" s="45">
        <v>2976.87</v>
      </c>
      <c r="F301" s="46">
        <v>2976.44</v>
      </c>
    </row>
    <row r="302" spans="1:6" x14ac:dyDescent="0.3">
      <c r="A302" s="52">
        <v>43181</v>
      </c>
      <c r="B302" s="44">
        <v>2.3199999999999998E-2</v>
      </c>
      <c r="C302" s="43">
        <v>2.4399999999999998E-2</v>
      </c>
      <c r="D302" s="45">
        <v>2986.2</v>
      </c>
      <c r="E302" s="45">
        <v>2982.24</v>
      </c>
      <c r="F302" s="46">
        <v>2981.82</v>
      </c>
    </row>
    <row r="303" spans="1:6" x14ac:dyDescent="0.3">
      <c r="A303" s="52">
        <v>43182</v>
      </c>
      <c r="B303" s="44">
        <v>2.18E-2</v>
      </c>
      <c r="C303" s="43">
        <v>2.3E-2</v>
      </c>
      <c r="D303" s="45">
        <v>2991.49</v>
      </c>
      <c r="E303" s="45">
        <v>2987.53</v>
      </c>
      <c r="F303" s="46">
        <v>2986.86</v>
      </c>
    </row>
    <row r="304" spans="1:6" x14ac:dyDescent="0.3">
      <c r="A304" s="52">
        <v>43185</v>
      </c>
      <c r="B304" s="44">
        <v>2.1099999999999997E-2</v>
      </c>
      <c r="C304" s="43">
        <v>2.23E-2</v>
      </c>
      <c r="D304" s="45">
        <v>2994.07</v>
      </c>
      <c r="E304" s="45">
        <v>2990.12</v>
      </c>
      <c r="F304" s="46">
        <v>2989.73</v>
      </c>
    </row>
    <row r="305" spans="1:6" x14ac:dyDescent="0.3">
      <c r="A305" s="52">
        <v>43186</v>
      </c>
      <c r="B305" s="44">
        <v>2.1700000000000001E-2</v>
      </c>
      <c r="C305" s="43">
        <v>2.29E-2</v>
      </c>
      <c r="D305" s="45">
        <v>2992.47</v>
      </c>
      <c r="E305" s="45">
        <v>2988.54</v>
      </c>
      <c r="F305" s="46">
        <v>2988.15</v>
      </c>
    </row>
    <row r="306" spans="1:6" x14ac:dyDescent="0.3">
      <c r="A306" s="52">
        <v>43187</v>
      </c>
      <c r="B306" s="44">
        <v>2.1499999999999998E-2</v>
      </c>
      <c r="C306" s="43">
        <v>2.2700000000000001E-2</v>
      </c>
      <c r="D306" s="45">
        <v>2993.5</v>
      </c>
      <c r="E306" s="45">
        <v>2989.59</v>
      </c>
      <c r="F306" s="46">
        <v>2989.2</v>
      </c>
    </row>
    <row r="307" spans="1:6" x14ac:dyDescent="0.3">
      <c r="A307" s="52">
        <v>43188</v>
      </c>
      <c r="B307" s="44">
        <v>2.1299999999999999E-2</v>
      </c>
      <c r="C307" s="43">
        <v>2.2499999999999999E-2</v>
      </c>
      <c r="D307" s="45">
        <v>2994.91</v>
      </c>
      <c r="E307" s="45">
        <v>2991.01</v>
      </c>
      <c r="F307" s="46">
        <v>2990.24</v>
      </c>
    </row>
    <row r="308" spans="1:6" x14ac:dyDescent="0.3">
      <c r="A308" s="52">
        <v>43192</v>
      </c>
      <c r="B308" s="44">
        <v>2.07E-2</v>
      </c>
      <c r="C308" s="43">
        <v>2.1899999999999999E-2</v>
      </c>
      <c r="D308" s="45">
        <v>2997.24</v>
      </c>
      <c r="E308" s="45">
        <v>2993.34</v>
      </c>
      <c r="F308" s="46">
        <v>2992.96</v>
      </c>
    </row>
    <row r="309" spans="1:6" x14ac:dyDescent="0.3">
      <c r="A309" s="52">
        <v>43193</v>
      </c>
      <c r="B309" s="44">
        <v>2.0899999999999998E-2</v>
      </c>
      <c r="C309" s="43">
        <v>2.2099999999999998E-2</v>
      </c>
      <c r="D309" s="45">
        <v>2996.96</v>
      </c>
      <c r="E309" s="45">
        <v>2993.08</v>
      </c>
      <c r="F309" s="46">
        <v>2992.69</v>
      </c>
    </row>
    <row r="310" spans="1:6" x14ac:dyDescent="0.3">
      <c r="A310" s="52">
        <v>43194</v>
      </c>
      <c r="B310" s="44">
        <v>2.1299999999999999E-2</v>
      </c>
      <c r="C310" s="43">
        <v>2.2499999999999999E-2</v>
      </c>
      <c r="D310" s="45">
        <v>2996.04</v>
      </c>
      <c r="E310" s="45">
        <v>2992.17</v>
      </c>
      <c r="F310" s="46">
        <v>2991.79</v>
      </c>
    </row>
    <row r="311" spans="1:6" x14ac:dyDescent="0.3">
      <c r="A311" s="52">
        <v>43195</v>
      </c>
      <c r="B311" s="44">
        <v>2.0799999999999999E-2</v>
      </c>
      <c r="C311" s="43">
        <v>2.2000000000000002E-2</v>
      </c>
      <c r="D311" s="45">
        <v>2998.02</v>
      </c>
      <c r="E311" s="45">
        <v>2994.17</v>
      </c>
      <c r="F311" s="46">
        <v>2993.78</v>
      </c>
    </row>
    <row r="312" spans="1:6" x14ac:dyDescent="0.3">
      <c r="A312" s="52">
        <v>43196</v>
      </c>
      <c r="B312" s="44">
        <v>2.0499999999999997E-2</v>
      </c>
      <c r="C312" s="43">
        <v>2.1700000000000001E-2</v>
      </c>
      <c r="D312" s="45">
        <v>2999.61</v>
      </c>
      <c r="E312" s="45">
        <v>2995.76</v>
      </c>
      <c r="F312" s="46">
        <v>2995.13</v>
      </c>
    </row>
    <row r="313" spans="1:6" x14ac:dyDescent="0.3">
      <c r="A313" s="52">
        <v>43199</v>
      </c>
      <c r="B313" s="44">
        <v>2.0299999999999999E-2</v>
      </c>
      <c r="C313" s="43">
        <v>2.1499999999999998E-2</v>
      </c>
      <c r="D313" s="45">
        <v>3000.61</v>
      </c>
      <c r="E313" s="45">
        <v>2996.78</v>
      </c>
      <c r="F313" s="46">
        <v>2996.4</v>
      </c>
    </row>
    <row r="314" spans="1:6" x14ac:dyDescent="0.3">
      <c r="A314" s="52">
        <v>43200</v>
      </c>
      <c r="B314" s="44">
        <v>2.0099999999999996E-2</v>
      </c>
      <c r="C314" s="43">
        <v>2.1299999999999999E-2</v>
      </c>
      <c r="D314" s="45">
        <v>3000.57</v>
      </c>
      <c r="E314" s="45">
        <v>2996.75</v>
      </c>
      <c r="F314" s="46">
        <v>2996.42</v>
      </c>
    </row>
    <row r="315" spans="1:6" x14ac:dyDescent="0.3">
      <c r="A315" s="52">
        <v>43201</v>
      </c>
      <c r="B315" s="44">
        <v>1.9799999999999998E-2</v>
      </c>
      <c r="C315" s="43">
        <v>2.1000000000000001E-2</v>
      </c>
      <c r="D315" s="45">
        <v>3001.85</v>
      </c>
      <c r="E315" s="45">
        <v>2998.04</v>
      </c>
      <c r="F315" s="46">
        <v>2997.71</v>
      </c>
    </row>
    <row r="316" spans="1:6" x14ac:dyDescent="0.3">
      <c r="A316" s="52">
        <v>43202</v>
      </c>
      <c r="B316" s="44">
        <v>1.95E-2</v>
      </c>
      <c r="C316" s="43">
        <v>2.07E-2</v>
      </c>
      <c r="D316" s="45">
        <v>3003.12</v>
      </c>
      <c r="E316" s="45">
        <v>2999.32</v>
      </c>
      <c r="F316" s="46">
        <v>2998.99</v>
      </c>
    </row>
    <row r="317" spans="1:6" x14ac:dyDescent="0.3">
      <c r="A317" s="52">
        <v>43203</v>
      </c>
      <c r="B317" s="44">
        <v>1.9699999999999999E-2</v>
      </c>
      <c r="C317" s="43">
        <v>2.0899999999999998E-2</v>
      </c>
      <c r="D317" s="45">
        <v>3003.21</v>
      </c>
      <c r="E317" s="45">
        <v>2999.43</v>
      </c>
      <c r="F317" s="46">
        <v>2998.69</v>
      </c>
    </row>
    <row r="318" spans="1:6" x14ac:dyDescent="0.3">
      <c r="A318" s="52">
        <v>43206</v>
      </c>
      <c r="B318" s="44">
        <v>1.9599999999999999E-2</v>
      </c>
      <c r="C318" s="43">
        <v>2.0799999999999999E-2</v>
      </c>
      <c r="D318" s="45">
        <v>3004.08</v>
      </c>
      <c r="E318" s="45">
        <v>3000.31</v>
      </c>
      <c r="F318" s="46">
        <v>2999.74</v>
      </c>
    </row>
    <row r="319" spans="1:6" x14ac:dyDescent="0.3">
      <c r="A319" s="52">
        <v>43207</v>
      </c>
      <c r="B319" s="44">
        <v>1.9599999999999999E-2</v>
      </c>
      <c r="C319" s="43">
        <v>2.0799999999999999E-2</v>
      </c>
      <c r="D319" s="45">
        <v>3004.63</v>
      </c>
      <c r="E319" s="45">
        <v>3000.87</v>
      </c>
      <c r="F319" s="46">
        <v>3000.31</v>
      </c>
    </row>
    <row r="320" spans="1:6" x14ac:dyDescent="0.3">
      <c r="A320" s="52">
        <v>43208</v>
      </c>
      <c r="B320" s="44">
        <v>1.9699999999999999E-2</v>
      </c>
      <c r="C320" s="43">
        <v>2.0899999999999998E-2</v>
      </c>
      <c r="D320" s="45">
        <v>3004.87</v>
      </c>
      <c r="E320" s="45">
        <v>3001.13</v>
      </c>
      <c r="F320" s="46">
        <v>3000.56</v>
      </c>
    </row>
    <row r="321" spans="1:6" x14ac:dyDescent="0.3">
      <c r="A321" s="52">
        <v>43209</v>
      </c>
      <c r="B321" s="44">
        <v>1.9799999999999998E-2</v>
      </c>
      <c r="C321" s="43">
        <v>2.1000000000000001E-2</v>
      </c>
      <c r="D321" s="45">
        <v>3005.11</v>
      </c>
      <c r="E321" s="45">
        <v>3001.38</v>
      </c>
      <c r="F321" s="46">
        <v>3000.82</v>
      </c>
    </row>
    <row r="322" spans="1:6" x14ac:dyDescent="0.3">
      <c r="A322" s="52">
        <v>43210</v>
      </c>
      <c r="B322" s="44">
        <v>1.9699999999999999E-2</v>
      </c>
      <c r="C322" s="43">
        <v>2.0899999999999998E-2</v>
      </c>
      <c r="D322" s="45">
        <v>3006.62</v>
      </c>
      <c r="E322" s="45">
        <v>3002.9</v>
      </c>
      <c r="F322" s="46">
        <v>3001.69</v>
      </c>
    </row>
    <row r="323" spans="1:6" x14ac:dyDescent="0.3">
      <c r="A323" s="52">
        <v>43213</v>
      </c>
      <c r="B323" s="44">
        <v>2.0199999999999999E-2</v>
      </c>
      <c r="C323" s="43">
        <v>2.1400000000000002E-2</v>
      </c>
      <c r="D323" s="45">
        <v>3005.26</v>
      </c>
      <c r="E323" s="45">
        <v>3001.56</v>
      </c>
      <c r="F323" s="46">
        <v>3001.03</v>
      </c>
    </row>
    <row r="324" spans="1:6" x14ac:dyDescent="0.3">
      <c r="A324" s="52">
        <v>43214</v>
      </c>
      <c r="B324" s="44">
        <v>2.0199999999999999E-2</v>
      </c>
      <c r="C324" s="43">
        <v>2.1400000000000002E-2</v>
      </c>
      <c r="D324" s="45">
        <v>3005.78</v>
      </c>
      <c r="E324" s="45">
        <v>3002.1</v>
      </c>
      <c r="F324" s="46">
        <v>3001.56</v>
      </c>
    </row>
    <row r="325" spans="1:6" x14ac:dyDescent="0.3">
      <c r="A325" s="52">
        <v>43215</v>
      </c>
      <c r="B325" s="44">
        <v>2.0400000000000001E-2</v>
      </c>
      <c r="C325" s="43">
        <v>2.1600000000000001E-2</v>
      </c>
      <c r="D325" s="45">
        <v>3005.69</v>
      </c>
      <c r="E325" s="45">
        <v>3002.02</v>
      </c>
      <c r="F325" s="46">
        <v>3001.49</v>
      </c>
    </row>
    <row r="326" spans="1:6" x14ac:dyDescent="0.3">
      <c r="A326" s="52">
        <v>43216</v>
      </c>
      <c r="B326" s="44">
        <v>2.0199999999999999E-2</v>
      </c>
      <c r="C326" s="43">
        <v>2.1400000000000002E-2</v>
      </c>
      <c r="D326" s="45">
        <v>3006.82</v>
      </c>
      <c r="E326" s="45">
        <v>3003.16</v>
      </c>
      <c r="F326" s="46">
        <v>3002.63</v>
      </c>
    </row>
    <row r="327" spans="1:6" x14ac:dyDescent="0.3">
      <c r="A327" s="52">
        <v>43217</v>
      </c>
      <c r="B327" s="44">
        <v>0.02</v>
      </c>
      <c r="C327" s="43">
        <v>2.12E-2</v>
      </c>
      <c r="D327" s="45">
        <v>3008.51</v>
      </c>
      <c r="E327" s="45">
        <v>3004.86</v>
      </c>
      <c r="F327" s="46">
        <v>3003.77</v>
      </c>
    </row>
    <row r="328" spans="1:6" x14ac:dyDescent="0.3">
      <c r="A328" s="52">
        <v>43220</v>
      </c>
      <c r="B328" s="44">
        <v>0.02</v>
      </c>
      <c r="C328" s="43">
        <v>2.12E-2</v>
      </c>
      <c r="D328" s="45">
        <v>3009.31</v>
      </c>
      <c r="E328" s="45">
        <v>3005.67</v>
      </c>
      <c r="F328" s="46">
        <v>3004.86</v>
      </c>
    </row>
    <row r="329" spans="1:6" x14ac:dyDescent="0.3">
      <c r="A329" s="52">
        <v>43222</v>
      </c>
      <c r="B329" s="44">
        <v>0.02</v>
      </c>
      <c r="C329" s="43">
        <v>2.12E-2</v>
      </c>
      <c r="D329" s="45">
        <v>3009.82</v>
      </c>
      <c r="E329" s="45">
        <v>3006.2</v>
      </c>
      <c r="F329" s="46">
        <v>3005.67</v>
      </c>
    </row>
    <row r="330" spans="1:6" x14ac:dyDescent="0.3">
      <c r="A330" s="52">
        <v>43223</v>
      </c>
      <c r="B330" s="44">
        <v>0.02</v>
      </c>
      <c r="C330" s="43">
        <v>2.12E-2</v>
      </c>
      <c r="D330" s="45">
        <v>3010.34</v>
      </c>
      <c r="E330" s="45">
        <v>3006.73</v>
      </c>
      <c r="F330" s="46">
        <v>3006.2</v>
      </c>
    </row>
    <row r="331" spans="1:6" x14ac:dyDescent="0.3">
      <c r="A331" s="52">
        <v>43224</v>
      </c>
      <c r="B331" s="44">
        <v>1.9799999999999998E-2</v>
      </c>
      <c r="C331" s="43">
        <v>2.1000000000000001E-2</v>
      </c>
      <c r="D331" s="45">
        <v>3012.02</v>
      </c>
      <c r="E331" s="45">
        <v>3008.42</v>
      </c>
      <c r="F331" s="46">
        <v>3007.33</v>
      </c>
    </row>
    <row r="332" spans="1:6" x14ac:dyDescent="0.3">
      <c r="A332" s="52">
        <v>43227</v>
      </c>
      <c r="B332" s="44">
        <v>1.9699999999999999E-2</v>
      </c>
      <c r="C332" s="43">
        <v>2.0899999999999998E-2</v>
      </c>
      <c r="D332" s="45">
        <v>3012.83</v>
      </c>
      <c r="E332" s="45">
        <v>3009.25</v>
      </c>
      <c r="F332" s="46">
        <v>3008.72</v>
      </c>
    </row>
    <row r="333" spans="1:6" x14ac:dyDescent="0.3">
      <c r="A333" s="52">
        <v>43228</v>
      </c>
      <c r="B333" s="44">
        <v>2.0199999999999999E-2</v>
      </c>
      <c r="C333" s="43">
        <v>2.1400000000000002E-2</v>
      </c>
      <c r="D333" s="45">
        <v>3011.86</v>
      </c>
      <c r="E333" s="45">
        <v>3008.29</v>
      </c>
      <c r="F333" s="46">
        <v>3007.76</v>
      </c>
    </row>
    <row r="334" spans="1:6" x14ac:dyDescent="0.3">
      <c r="A334" s="52">
        <v>43229</v>
      </c>
      <c r="B334" s="44">
        <v>0.02</v>
      </c>
      <c r="C334" s="43">
        <v>2.12E-2</v>
      </c>
      <c r="D334" s="45">
        <v>3012.97</v>
      </c>
      <c r="E334" s="45">
        <v>3009.42</v>
      </c>
      <c r="F334" s="46">
        <v>3008.89</v>
      </c>
    </row>
    <row r="335" spans="1:6" x14ac:dyDescent="0.3">
      <c r="A335" s="52">
        <v>43230</v>
      </c>
      <c r="B335" s="44">
        <v>1.9599999999999999E-2</v>
      </c>
      <c r="C335" s="43">
        <v>2.0799999999999999E-2</v>
      </c>
      <c r="D335" s="45">
        <v>3013.11</v>
      </c>
      <c r="E335" s="45">
        <v>3009.56</v>
      </c>
      <c r="F335" s="46">
        <v>3009.1</v>
      </c>
    </row>
    <row r="336" spans="1:6" x14ac:dyDescent="0.3">
      <c r="A336" s="52">
        <v>43231</v>
      </c>
      <c r="B336" s="44">
        <v>1.9599999999999999E-2</v>
      </c>
      <c r="C336" s="43">
        <v>2.0799999999999999E-2</v>
      </c>
      <c r="D336" s="45">
        <v>3014</v>
      </c>
      <c r="E336" s="45">
        <v>3010.47</v>
      </c>
      <c r="F336" s="46">
        <v>3009.56</v>
      </c>
    </row>
    <row r="337" spans="1:6" x14ac:dyDescent="0.3">
      <c r="A337" s="52">
        <v>43234</v>
      </c>
      <c r="B337" s="44">
        <v>0.02</v>
      </c>
      <c r="C337" s="43">
        <v>2.12E-2</v>
      </c>
      <c r="D337" s="45">
        <v>3013.28</v>
      </c>
      <c r="E337" s="45">
        <v>3009.77</v>
      </c>
      <c r="F337" s="46">
        <v>3009.3</v>
      </c>
    </row>
    <row r="338" spans="1:6" x14ac:dyDescent="0.3">
      <c r="A338" s="52">
        <v>43235</v>
      </c>
      <c r="B338" s="44">
        <v>2.0799999999999999E-2</v>
      </c>
      <c r="C338" s="43">
        <v>2.2000000000000002E-2</v>
      </c>
      <c r="D338" s="45">
        <v>3011.54</v>
      </c>
      <c r="E338" s="45">
        <v>3008.05</v>
      </c>
      <c r="F338" s="46">
        <v>3007.43</v>
      </c>
    </row>
    <row r="339" spans="1:6" x14ac:dyDescent="0.3">
      <c r="A339" s="52">
        <v>43236</v>
      </c>
      <c r="B339" s="44">
        <v>2.0299999999999999E-2</v>
      </c>
      <c r="C339" s="43">
        <v>2.1499999999999998E-2</v>
      </c>
      <c r="D339" s="45">
        <v>3013.6</v>
      </c>
      <c r="E339" s="45">
        <v>3010.12</v>
      </c>
      <c r="F339" s="46">
        <v>3009.5</v>
      </c>
    </row>
    <row r="340" spans="1:6" x14ac:dyDescent="0.3">
      <c r="A340" s="52">
        <v>43237</v>
      </c>
      <c r="B340" s="44">
        <v>2.18E-2</v>
      </c>
      <c r="C340" s="43">
        <v>2.3E-2</v>
      </c>
      <c r="D340" s="45">
        <v>3009.86</v>
      </c>
      <c r="E340" s="45">
        <v>3006.4</v>
      </c>
      <c r="F340" s="46">
        <v>3005.77</v>
      </c>
    </row>
    <row r="341" spans="1:6" x14ac:dyDescent="0.3">
      <c r="A341" s="52">
        <v>43238</v>
      </c>
      <c r="B341" s="44">
        <v>2.35E-2</v>
      </c>
      <c r="C341" s="43">
        <v>2.4700000000000003E-2</v>
      </c>
      <c r="D341" s="45">
        <v>3006.31</v>
      </c>
      <c r="E341" s="45">
        <v>3002.88</v>
      </c>
      <c r="F341" s="46">
        <v>3001.51</v>
      </c>
    </row>
    <row r="342" spans="1:6" x14ac:dyDescent="0.3">
      <c r="A342" s="52">
        <v>43241</v>
      </c>
      <c r="B342" s="44">
        <v>2.3700000000000002E-2</v>
      </c>
      <c r="C342" s="43">
        <v>2.4900000000000002E-2</v>
      </c>
      <c r="D342" s="45">
        <v>3006.38</v>
      </c>
      <c r="E342" s="45">
        <v>3002.95</v>
      </c>
      <c r="F342" s="46">
        <v>3002.3</v>
      </c>
    </row>
    <row r="343" spans="1:6" x14ac:dyDescent="0.3">
      <c r="A343" s="52">
        <v>43242</v>
      </c>
      <c r="B343" s="44">
        <v>2.4799999999999999E-2</v>
      </c>
      <c r="C343" s="43">
        <v>2.6000000000000002E-2</v>
      </c>
      <c r="D343" s="45">
        <v>3003.89</v>
      </c>
      <c r="E343" s="45">
        <v>3000.49</v>
      </c>
      <c r="F343" s="46">
        <v>2999.83</v>
      </c>
    </row>
    <row r="344" spans="1:6" x14ac:dyDescent="0.3">
      <c r="A344" s="52">
        <v>43243</v>
      </c>
      <c r="B344" s="44">
        <v>2.4700000000000003E-2</v>
      </c>
      <c r="C344" s="43">
        <v>2.5899999999999999E-2</v>
      </c>
      <c r="D344" s="45">
        <v>3004.82</v>
      </c>
      <c r="E344" s="45">
        <v>3001.43</v>
      </c>
      <c r="F344" s="46">
        <v>3000.77</v>
      </c>
    </row>
    <row r="345" spans="1:6" x14ac:dyDescent="0.3">
      <c r="A345" s="52">
        <v>43244</v>
      </c>
      <c r="B345" s="44">
        <v>2.6000000000000002E-2</v>
      </c>
      <c r="C345" s="43">
        <v>2.7200000000000002E-2</v>
      </c>
      <c r="D345" s="45">
        <v>3001.82</v>
      </c>
      <c r="E345" s="45">
        <v>2998.45</v>
      </c>
      <c r="F345" s="46">
        <v>2997.77</v>
      </c>
    </row>
    <row r="346" spans="1:6" x14ac:dyDescent="0.3">
      <c r="A346" s="52">
        <v>43245</v>
      </c>
      <c r="B346" s="44">
        <v>2.5899999999999999E-2</v>
      </c>
      <c r="C346" s="43">
        <v>2.7099999999999999E-2</v>
      </c>
      <c r="D346" s="45">
        <v>3001.72</v>
      </c>
      <c r="E346" s="45">
        <v>2998.36</v>
      </c>
      <c r="F346" s="46">
        <v>2997.38</v>
      </c>
    </row>
    <row r="347" spans="1:6" x14ac:dyDescent="0.3">
      <c r="A347" s="52">
        <v>43248</v>
      </c>
      <c r="B347" s="44">
        <v>2.5600000000000001E-2</v>
      </c>
      <c r="C347" s="43">
        <v>2.6800000000000001E-2</v>
      </c>
      <c r="D347" s="45">
        <v>3003.08</v>
      </c>
      <c r="E347" s="45">
        <v>2999.74</v>
      </c>
      <c r="F347" s="46">
        <v>2999.2</v>
      </c>
    </row>
    <row r="348" spans="1:6" x14ac:dyDescent="0.3">
      <c r="A348" s="52">
        <v>43249</v>
      </c>
      <c r="B348" s="44">
        <v>2.4700000000000003E-2</v>
      </c>
      <c r="C348" s="43">
        <v>2.5899999999999999E-2</v>
      </c>
      <c r="D348" s="45">
        <v>3006.11</v>
      </c>
      <c r="E348" s="45">
        <v>3002.77</v>
      </c>
      <c r="F348" s="46">
        <v>3002.24</v>
      </c>
    </row>
    <row r="349" spans="1:6" x14ac:dyDescent="0.3">
      <c r="A349" s="52">
        <v>43250</v>
      </c>
      <c r="B349" s="44">
        <v>2.4E-2</v>
      </c>
      <c r="C349" s="43">
        <v>2.52E-2</v>
      </c>
      <c r="D349" s="45">
        <v>3008.78</v>
      </c>
      <c r="E349" s="45">
        <v>3005.46</v>
      </c>
      <c r="F349" s="46">
        <v>3004.71</v>
      </c>
    </row>
    <row r="350" spans="1:6" x14ac:dyDescent="0.3">
      <c r="A350" s="52">
        <v>43252</v>
      </c>
      <c r="B350" s="44">
        <v>2.3700000000000002E-2</v>
      </c>
      <c r="C350" s="43">
        <v>2.4900000000000002E-2</v>
      </c>
      <c r="D350" s="45">
        <v>3010.56</v>
      </c>
      <c r="E350" s="45">
        <v>3007.25</v>
      </c>
      <c r="F350" s="46">
        <v>3006.29</v>
      </c>
    </row>
    <row r="351" spans="1:6" x14ac:dyDescent="0.3">
      <c r="A351" s="52">
        <v>43255</v>
      </c>
      <c r="B351" s="44">
        <v>2.2799999999999997E-2</v>
      </c>
      <c r="C351" s="43">
        <v>2.4E-2</v>
      </c>
      <c r="D351" s="45">
        <v>3013.55</v>
      </c>
      <c r="E351" s="45">
        <v>3010.24</v>
      </c>
      <c r="F351" s="46">
        <v>3009.74</v>
      </c>
    </row>
    <row r="352" spans="1:6" x14ac:dyDescent="0.3">
      <c r="A352" s="52">
        <v>43256</v>
      </c>
      <c r="B352" s="44">
        <v>2.3199999999999998E-2</v>
      </c>
      <c r="C352" s="43">
        <v>2.4399999999999998E-2</v>
      </c>
      <c r="D352" s="45">
        <v>3012.94</v>
      </c>
      <c r="E352" s="45">
        <v>3009.65</v>
      </c>
      <c r="F352" s="46">
        <v>3009.14</v>
      </c>
    </row>
    <row r="353" spans="1:6" x14ac:dyDescent="0.3">
      <c r="A353" s="52">
        <v>43257</v>
      </c>
      <c r="B353" s="44">
        <v>2.5000000000000001E-2</v>
      </c>
      <c r="C353" s="43">
        <v>2.6200000000000001E-2</v>
      </c>
      <c r="D353" s="45">
        <v>3008.53</v>
      </c>
      <c r="E353" s="45">
        <v>3005.26</v>
      </c>
      <c r="F353" s="46">
        <v>3004.73</v>
      </c>
    </row>
    <row r="354" spans="1:6" x14ac:dyDescent="0.3">
      <c r="A354" s="52">
        <v>43258</v>
      </c>
      <c r="B354" s="44">
        <v>2.6699999999999998E-2</v>
      </c>
      <c r="C354" s="43">
        <v>2.7900000000000001E-2</v>
      </c>
      <c r="D354" s="45">
        <v>3004.44</v>
      </c>
      <c r="E354" s="45">
        <v>3001.19</v>
      </c>
      <c r="F354" s="46">
        <v>3000.64</v>
      </c>
    </row>
    <row r="355" spans="1:6" x14ac:dyDescent="0.3">
      <c r="A355" s="52">
        <v>43259</v>
      </c>
      <c r="B355" s="44">
        <v>2.7999999999999997E-2</v>
      </c>
      <c r="C355" s="43">
        <v>2.92E-2</v>
      </c>
      <c r="D355" s="45">
        <v>3006.35</v>
      </c>
      <c r="E355" s="45">
        <v>3003.13</v>
      </c>
      <c r="F355" s="46">
        <v>3001.63</v>
      </c>
    </row>
    <row r="356" spans="1:6" x14ac:dyDescent="0.3">
      <c r="A356" s="52">
        <v>43262</v>
      </c>
      <c r="B356" s="44">
        <v>2.8199999999999999E-2</v>
      </c>
      <c r="C356" s="43">
        <v>2.9399999999999999E-2</v>
      </c>
      <c r="D356" s="45">
        <v>3006.53</v>
      </c>
      <c r="E356" s="45">
        <v>3003.32</v>
      </c>
      <c r="F356" s="46">
        <v>3002.59</v>
      </c>
    </row>
    <row r="357" spans="1:6" x14ac:dyDescent="0.3">
      <c r="A357" s="52">
        <v>43263</v>
      </c>
      <c r="B357" s="44">
        <v>2.8399999999999998E-2</v>
      </c>
      <c r="C357" s="43">
        <v>2.9600000000000001E-2</v>
      </c>
      <c r="D357" s="45">
        <v>3006.72</v>
      </c>
      <c r="E357" s="45">
        <v>3003.52</v>
      </c>
      <c r="F357" s="46">
        <v>3002.79</v>
      </c>
    </row>
    <row r="358" spans="1:6" x14ac:dyDescent="0.3">
      <c r="A358" s="52">
        <v>43264</v>
      </c>
      <c r="B358" s="44">
        <v>2.75E-2</v>
      </c>
      <c r="C358" s="43">
        <v>2.87E-2</v>
      </c>
      <c r="D358" s="45">
        <v>3009.83</v>
      </c>
      <c r="E358" s="45">
        <v>3006.64</v>
      </c>
      <c r="F358" s="46">
        <v>3005.92</v>
      </c>
    </row>
    <row r="359" spans="1:6" x14ac:dyDescent="0.3">
      <c r="A359" s="52">
        <v>43265</v>
      </c>
      <c r="B359" s="44">
        <v>2.7400000000000001E-2</v>
      </c>
      <c r="C359" s="43">
        <v>2.86E-2</v>
      </c>
      <c r="D359" s="45">
        <v>3010.81</v>
      </c>
      <c r="E359" s="45">
        <v>3007.64</v>
      </c>
      <c r="F359" s="46">
        <v>3006.91</v>
      </c>
    </row>
    <row r="360" spans="1:6" x14ac:dyDescent="0.3">
      <c r="A360" s="52">
        <v>43266</v>
      </c>
      <c r="B360" s="44">
        <v>3.0299999999999997E-2</v>
      </c>
      <c r="C360" s="43">
        <v>3.15E-2</v>
      </c>
      <c r="D360" s="45">
        <v>3006.13</v>
      </c>
      <c r="E360" s="45">
        <v>3002.98</v>
      </c>
      <c r="F360" s="46">
        <v>2999.98</v>
      </c>
    </row>
    <row r="361" spans="1:6" x14ac:dyDescent="0.3">
      <c r="A361" s="52">
        <v>43269</v>
      </c>
      <c r="B361" s="44">
        <v>2.8199999999999999E-2</v>
      </c>
      <c r="C361" s="43">
        <v>2.9399999999999999E-2</v>
      </c>
      <c r="D361" s="45">
        <v>3012.87</v>
      </c>
      <c r="E361" s="45">
        <v>3009.73</v>
      </c>
      <c r="F361" s="46">
        <v>3008.5</v>
      </c>
    </row>
    <row r="362" spans="1:6" x14ac:dyDescent="0.3">
      <c r="A362" s="52">
        <v>43270</v>
      </c>
      <c r="B362" s="44">
        <v>2.76E-2</v>
      </c>
      <c r="C362" s="43">
        <v>2.8799999999999999E-2</v>
      </c>
      <c r="D362" s="45">
        <v>3015.66</v>
      </c>
      <c r="E362" s="45">
        <v>3012.52</v>
      </c>
      <c r="F362" s="46">
        <v>3011.3</v>
      </c>
    </row>
    <row r="363" spans="1:6" x14ac:dyDescent="0.3">
      <c r="A363" s="52">
        <v>43271</v>
      </c>
      <c r="B363" s="44">
        <v>2.5699999999999997E-2</v>
      </c>
      <c r="C363" s="43">
        <v>2.69E-2</v>
      </c>
      <c r="D363" s="45">
        <v>3021.83</v>
      </c>
      <c r="E363" s="45">
        <v>3018.7</v>
      </c>
      <c r="F363" s="46">
        <v>3017.5</v>
      </c>
    </row>
    <row r="364" spans="1:6" x14ac:dyDescent="0.3">
      <c r="A364" s="52">
        <v>43272</v>
      </c>
      <c r="B364" s="44">
        <v>2.6099999999999998E-2</v>
      </c>
      <c r="C364" s="43">
        <v>2.7300000000000001E-2</v>
      </c>
      <c r="D364" s="45">
        <v>3021.98</v>
      </c>
      <c r="E364" s="45">
        <v>3018.85</v>
      </c>
      <c r="F364" s="46">
        <v>3017.65</v>
      </c>
    </row>
    <row r="365" spans="1:6" x14ac:dyDescent="0.3">
      <c r="A365" s="52">
        <v>43273</v>
      </c>
      <c r="B365" s="44">
        <v>2.53E-2</v>
      </c>
      <c r="C365" s="43">
        <v>2.6499999999999999E-2</v>
      </c>
      <c r="D365" s="45">
        <v>3027.01</v>
      </c>
      <c r="E365" s="45">
        <v>3023.9</v>
      </c>
      <c r="F365" s="46">
        <v>3020.94</v>
      </c>
    </row>
    <row r="366" spans="1:6" x14ac:dyDescent="0.3">
      <c r="A366" s="52">
        <v>43276</v>
      </c>
      <c r="B366" s="44">
        <v>2.6000000000000002E-2</v>
      </c>
      <c r="C366" s="43">
        <v>2.7200000000000002E-2</v>
      </c>
      <c r="D366" s="45">
        <v>3030.34</v>
      </c>
      <c r="E366" s="45">
        <v>3027.24</v>
      </c>
      <c r="F366" s="46">
        <v>3025.67</v>
      </c>
    </row>
    <row r="367" spans="1:6" x14ac:dyDescent="0.3">
      <c r="A367" s="52">
        <v>43277</v>
      </c>
      <c r="B367" s="44">
        <v>2.6000000000000002E-2</v>
      </c>
      <c r="C367" s="43">
        <v>2.7200000000000002E-2</v>
      </c>
      <c r="D367" s="45">
        <v>3031.9</v>
      </c>
      <c r="E367" s="45">
        <v>3028.8</v>
      </c>
      <c r="F367" s="46">
        <v>3027.24</v>
      </c>
    </row>
    <row r="368" spans="1:6" x14ac:dyDescent="0.3">
      <c r="A368" s="52">
        <v>43278</v>
      </c>
      <c r="B368" s="44">
        <v>2.64E-2</v>
      </c>
      <c r="C368" s="43">
        <v>2.76E-2</v>
      </c>
      <c r="D368" s="45">
        <v>3032.43</v>
      </c>
      <c r="E368" s="45">
        <v>3029.35</v>
      </c>
      <c r="F368" s="46">
        <v>3027.78</v>
      </c>
    </row>
    <row r="369" spans="1:6" x14ac:dyDescent="0.3">
      <c r="A369" s="52">
        <v>43279</v>
      </c>
      <c r="B369" s="44">
        <v>2.76E-2</v>
      </c>
      <c r="C369" s="43">
        <v>2.8799999999999999E-2</v>
      </c>
      <c r="D369" s="45">
        <v>3030.92</v>
      </c>
      <c r="E369" s="45">
        <v>3027.86</v>
      </c>
      <c r="F369" s="46">
        <v>3026.28</v>
      </c>
    </row>
    <row r="370" spans="1:6" x14ac:dyDescent="0.3">
      <c r="A370" s="52">
        <v>43280</v>
      </c>
      <c r="B370" s="44">
        <v>2.7099999999999999E-2</v>
      </c>
      <c r="C370" s="43">
        <v>2.8300000000000002E-2</v>
      </c>
      <c r="D370" s="45">
        <v>3036.26</v>
      </c>
      <c r="E370" s="45">
        <v>3033.21</v>
      </c>
      <c r="F370" s="46">
        <v>3029.13</v>
      </c>
    </row>
    <row r="371" spans="1:6" x14ac:dyDescent="0.3">
      <c r="A371" s="52">
        <v>43283</v>
      </c>
      <c r="B371" s="44">
        <v>2.7000000000000003E-2</v>
      </c>
      <c r="C371" s="43">
        <v>2.8199999999999999E-2</v>
      </c>
      <c r="D371" s="45">
        <v>3038.08</v>
      </c>
      <c r="E371" s="45">
        <v>3035.04</v>
      </c>
      <c r="F371" s="46">
        <v>3033.46</v>
      </c>
    </row>
    <row r="372" spans="1:6" x14ac:dyDescent="0.3">
      <c r="A372" s="52">
        <v>43284</v>
      </c>
      <c r="B372" s="44">
        <v>2.7400000000000001E-2</v>
      </c>
      <c r="C372" s="43">
        <v>2.86E-2</v>
      </c>
      <c r="D372" s="45">
        <v>3038.64</v>
      </c>
      <c r="E372" s="45">
        <v>3035.61</v>
      </c>
      <c r="F372" s="46">
        <v>3034.03</v>
      </c>
    </row>
    <row r="373" spans="1:6" x14ac:dyDescent="0.3">
      <c r="A373" s="52">
        <v>43285</v>
      </c>
      <c r="B373" s="44">
        <v>2.76E-2</v>
      </c>
      <c r="C373" s="43">
        <v>2.8799999999999999E-2</v>
      </c>
      <c r="D373" s="45">
        <v>3039.71</v>
      </c>
      <c r="E373" s="45">
        <v>3036.7</v>
      </c>
      <c r="F373" s="46">
        <v>3035.11</v>
      </c>
    </row>
    <row r="374" spans="1:6" x14ac:dyDescent="0.3">
      <c r="A374" s="52">
        <v>43286</v>
      </c>
      <c r="B374" s="44">
        <v>2.76E-2</v>
      </c>
      <c r="C374" s="43">
        <v>2.8799999999999999E-2</v>
      </c>
      <c r="D374" s="45">
        <v>3041.29</v>
      </c>
      <c r="E374" s="45">
        <v>3038.29</v>
      </c>
      <c r="F374" s="46">
        <v>3036.7</v>
      </c>
    </row>
    <row r="375" spans="1:6" x14ac:dyDescent="0.3">
      <c r="A375" s="52">
        <v>43287</v>
      </c>
      <c r="B375" s="44">
        <v>2.9100000000000001E-2</v>
      </c>
      <c r="C375" s="43">
        <v>3.0299999999999997E-2</v>
      </c>
      <c r="D375" s="45">
        <v>3043.73</v>
      </c>
      <c r="E375" s="45">
        <v>3040.76</v>
      </c>
      <c r="F375" s="46">
        <v>3034.97</v>
      </c>
    </row>
    <row r="376" spans="1:6" x14ac:dyDescent="0.3">
      <c r="A376" s="52">
        <v>43291</v>
      </c>
      <c r="B376" s="44">
        <v>2.9300000000000003E-2</v>
      </c>
      <c r="C376" s="43">
        <v>3.0499999999999999E-2</v>
      </c>
      <c r="D376" s="45">
        <v>3044.86</v>
      </c>
      <c r="E376" s="45">
        <v>3041.9</v>
      </c>
      <c r="F376" s="46">
        <v>3040.27</v>
      </c>
    </row>
    <row r="377" spans="1:6" x14ac:dyDescent="0.3">
      <c r="A377" s="52">
        <v>43292</v>
      </c>
      <c r="B377" s="44">
        <v>2.9900000000000003E-2</v>
      </c>
      <c r="C377" s="43">
        <v>3.1099999999999999E-2</v>
      </c>
      <c r="D377" s="45">
        <v>3045</v>
      </c>
      <c r="E377" s="45">
        <v>3042.06</v>
      </c>
      <c r="F377" s="46">
        <v>3040.43</v>
      </c>
    </row>
    <row r="378" spans="1:6" x14ac:dyDescent="0.3">
      <c r="A378" s="52">
        <v>43293</v>
      </c>
      <c r="B378" s="44">
        <v>3.1300000000000001E-2</v>
      </c>
      <c r="C378" s="43">
        <v>3.2500000000000001E-2</v>
      </c>
      <c r="D378" s="45">
        <v>3043.22</v>
      </c>
      <c r="E378" s="45">
        <v>3040.3</v>
      </c>
      <c r="F378" s="46">
        <v>3038.64</v>
      </c>
    </row>
    <row r="379" spans="1:6" x14ac:dyDescent="0.3">
      <c r="A379" s="52">
        <v>43294</v>
      </c>
      <c r="B379" s="44">
        <v>3.2500000000000001E-2</v>
      </c>
      <c r="C379" s="43">
        <v>3.3700000000000001E-2</v>
      </c>
      <c r="D379" s="45">
        <v>3043.59</v>
      </c>
      <c r="E379" s="45">
        <v>3040.68</v>
      </c>
      <c r="F379" s="46">
        <v>3037.38</v>
      </c>
    </row>
    <row r="380" spans="1:6" x14ac:dyDescent="0.3">
      <c r="A380" s="52">
        <v>43297</v>
      </c>
      <c r="B380" s="44">
        <v>3.2500000000000001E-2</v>
      </c>
      <c r="C380" s="43">
        <v>3.3700000000000001E-2</v>
      </c>
      <c r="D380" s="45">
        <v>3044.33</v>
      </c>
      <c r="E380" s="45">
        <v>3041.45</v>
      </c>
      <c r="F380" s="46">
        <v>3040.68</v>
      </c>
    </row>
    <row r="381" spans="1:6" x14ac:dyDescent="0.3">
      <c r="A381" s="52">
        <v>43298</v>
      </c>
      <c r="B381" s="44">
        <v>3.2400000000000005E-2</v>
      </c>
      <c r="C381" s="43">
        <v>3.3599999999999998E-2</v>
      </c>
      <c r="D381" s="45">
        <v>3045.32</v>
      </c>
      <c r="E381" s="45">
        <v>3042.45</v>
      </c>
      <c r="F381" s="46">
        <v>3041.69</v>
      </c>
    </row>
    <row r="382" spans="1:6" x14ac:dyDescent="0.3">
      <c r="A382" s="52">
        <v>43299</v>
      </c>
      <c r="B382" s="44">
        <v>3.2099999999999997E-2</v>
      </c>
      <c r="C382" s="43">
        <v>3.3300000000000003E-2</v>
      </c>
      <c r="D382" s="45">
        <v>3046.79</v>
      </c>
      <c r="E382" s="45">
        <v>3043.92</v>
      </c>
      <c r="F382" s="46">
        <v>3043.16</v>
      </c>
    </row>
    <row r="383" spans="1:6" x14ac:dyDescent="0.3">
      <c r="A383" s="52">
        <v>43300</v>
      </c>
      <c r="B383" s="44">
        <v>3.2099999999999997E-2</v>
      </c>
      <c r="C383" s="43">
        <v>3.3300000000000003E-2</v>
      </c>
      <c r="D383" s="45">
        <v>3047.53</v>
      </c>
      <c r="E383" s="45">
        <v>3044.68</v>
      </c>
      <c r="F383" s="46">
        <v>3043.92</v>
      </c>
    </row>
    <row r="384" spans="1:6" x14ac:dyDescent="0.3">
      <c r="A384" s="52">
        <v>43301</v>
      </c>
      <c r="B384" s="44">
        <v>3.1300000000000001E-2</v>
      </c>
      <c r="C384" s="43">
        <v>3.2500000000000001E-2</v>
      </c>
      <c r="D384" s="45">
        <v>3050.9</v>
      </c>
      <c r="E384" s="45">
        <v>3048.06</v>
      </c>
      <c r="F384" s="46">
        <v>3046.58</v>
      </c>
    </row>
    <row r="385" spans="1:6" x14ac:dyDescent="0.3">
      <c r="A385" s="52">
        <v>43304</v>
      </c>
      <c r="B385" s="44">
        <v>3.1800000000000002E-2</v>
      </c>
      <c r="C385" s="43">
        <v>3.3000000000000002E-2</v>
      </c>
      <c r="D385" s="45">
        <v>3049.84</v>
      </c>
      <c r="E385" s="45">
        <v>3047.01</v>
      </c>
      <c r="F385" s="46">
        <v>3046.33</v>
      </c>
    </row>
    <row r="386" spans="1:6" x14ac:dyDescent="0.3">
      <c r="A386" s="52">
        <v>43305</v>
      </c>
      <c r="B386" s="44">
        <v>3.15E-2</v>
      </c>
      <c r="C386" s="43">
        <v>3.27E-2</v>
      </c>
      <c r="D386" s="45">
        <v>3051.22</v>
      </c>
      <c r="E386" s="45">
        <v>3048.4</v>
      </c>
      <c r="F386" s="46">
        <v>3047.72</v>
      </c>
    </row>
    <row r="387" spans="1:6" x14ac:dyDescent="0.3">
      <c r="A387" s="52">
        <v>43306</v>
      </c>
      <c r="B387" s="44">
        <v>3.1300000000000001E-2</v>
      </c>
      <c r="C387" s="43">
        <v>3.2500000000000001E-2</v>
      </c>
      <c r="D387" s="45">
        <v>3052.36</v>
      </c>
      <c r="E387" s="45">
        <v>3049.55</v>
      </c>
      <c r="F387" s="46">
        <v>3048.87</v>
      </c>
    </row>
    <row r="388" spans="1:6" x14ac:dyDescent="0.3">
      <c r="A388" s="52">
        <v>43307</v>
      </c>
      <c r="B388" s="44">
        <v>3.1200000000000002E-2</v>
      </c>
      <c r="C388" s="43">
        <v>3.2400000000000005E-2</v>
      </c>
      <c r="D388" s="45">
        <v>3053.26</v>
      </c>
      <c r="E388" s="45">
        <v>3050.47</v>
      </c>
      <c r="F388" s="46">
        <v>3049.79</v>
      </c>
    </row>
    <row r="389" spans="1:6" x14ac:dyDescent="0.3">
      <c r="A389" s="52">
        <v>43308</v>
      </c>
      <c r="B389" s="44">
        <v>3.1300000000000001E-2</v>
      </c>
      <c r="C389" s="43">
        <v>3.2500000000000001E-2</v>
      </c>
      <c r="D389" s="45">
        <v>3054.28</v>
      </c>
      <c r="E389" s="45">
        <v>3051.51</v>
      </c>
      <c r="F389" s="46">
        <v>3050.24</v>
      </c>
    </row>
    <row r="390" spans="1:6" x14ac:dyDescent="0.3">
      <c r="A390" s="52">
        <v>43311</v>
      </c>
      <c r="B390" s="44">
        <v>3.1600000000000003E-2</v>
      </c>
      <c r="C390" s="43">
        <v>3.2799999999999996E-2</v>
      </c>
      <c r="D390" s="45">
        <v>3054.26</v>
      </c>
      <c r="E390" s="45">
        <v>3051.5</v>
      </c>
      <c r="F390" s="46">
        <v>3050.81</v>
      </c>
    </row>
    <row r="391" spans="1:6" x14ac:dyDescent="0.3">
      <c r="A391" s="52">
        <v>43312</v>
      </c>
      <c r="B391" s="44">
        <v>3.1699999999999999E-2</v>
      </c>
      <c r="C391" s="43">
        <v>3.2899999999999999E-2</v>
      </c>
      <c r="D391" s="45">
        <v>3054.7</v>
      </c>
      <c r="E391" s="45">
        <v>3051.96</v>
      </c>
      <c r="F391" s="46">
        <v>3051.27</v>
      </c>
    </row>
    <row r="392" spans="1:6" x14ac:dyDescent="0.3">
      <c r="A392" s="52">
        <v>43313</v>
      </c>
      <c r="B392" s="44">
        <v>3.1800000000000002E-2</v>
      </c>
      <c r="C392" s="43">
        <v>3.3000000000000002E-2</v>
      </c>
      <c r="D392" s="45">
        <v>3055.15</v>
      </c>
      <c r="E392" s="45">
        <v>3052.42</v>
      </c>
      <c r="F392" s="46">
        <v>3051.73</v>
      </c>
    </row>
    <row r="393" spans="1:6" x14ac:dyDescent="0.3">
      <c r="A393" s="52">
        <v>43314</v>
      </c>
      <c r="B393" s="44">
        <v>3.2099999999999997E-2</v>
      </c>
      <c r="C393" s="43">
        <v>3.3300000000000003E-2</v>
      </c>
      <c r="D393" s="45">
        <v>3055.14</v>
      </c>
      <c r="E393" s="45">
        <v>3052.42</v>
      </c>
      <c r="F393" s="46">
        <v>3051.74</v>
      </c>
    </row>
    <row r="394" spans="1:6" x14ac:dyDescent="0.3">
      <c r="A394" s="52">
        <v>43315</v>
      </c>
      <c r="B394" s="44">
        <v>3.2099999999999997E-2</v>
      </c>
      <c r="C394" s="43">
        <v>3.3300000000000003E-2</v>
      </c>
      <c r="D394" s="45">
        <v>3056.41</v>
      </c>
      <c r="E394" s="45">
        <v>3053.71</v>
      </c>
      <c r="F394" s="46">
        <v>3052.42</v>
      </c>
    </row>
    <row r="395" spans="1:6" x14ac:dyDescent="0.3">
      <c r="A395" s="52">
        <v>43318</v>
      </c>
      <c r="B395" s="44">
        <v>3.2000000000000001E-2</v>
      </c>
      <c r="C395" s="43">
        <v>3.32E-2</v>
      </c>
      <c r="D395" s="45">
        <v>3057.31</v>
      </c>
      <c r="E395" s="45">
        <v>3054.63</v>
      </c>
      <c r="F395" s="46">
        <v>3053.93</v>
      </c>
    </row>
    <row r="396" spans="1:6" x14ac:dyDescent="0.3">
      <c r="A396" s="52">
        <v>43319</v>
      </c>
      <c r="B396" s="44">
        <v>3.1699999999999999E-2</v>
      </c>
      <c r="C396" s="43">
        <v>3.2899999999999999E-2</v>
      </c>
      <c r="D396" s="45">
        <v>3058.66</v>
      </c>
      <c r="E396" s="45">
        <v>3055.99</v>
      </c>
      <c r="F396" s="46">
        <v>3055.3</v>
      </c>
    </row>
    <row r="397" spans="1:6" x14ac:dyDescent="0.3">
      <c r="A397" s="52">
        <v>43320</v>
      </c>
      <c r="B397" s="44">
        <v>3.2500000000000001E-2</v>
      </c>
      <c r="C397" s="43">
        <v>3.3700000000000001E-2</v>
      </c>
      <c r="D397" s="45">
        <v>3058.3</v>
      </c>
      <c r="E397" s="45">
        <v>3055.63</v>
      </c>
      <c r="F397" s="46">
        <v>3054.91</v>
      </c>
    </row>
    <row r="398" spans="1:6" x14ac:dyDescent="0.3">
      <c r="A398" s="52">
        <v>43321</v>
      </c>
      <c r="B398" s="44">
        <v>3.2500000000000001E-2</v>
      </c>
      <c r="C398" s="43">
        <v>3.3700000000000001E-2</v>
      </c>
      <c r="D398" s="45">
        <v>3059.01</v>
      </c>
      <c r="E398" s="45">
        <v>3056.36</v>
      </c>
      <c r="F398" s="46">
        <v>3055.63</v>
      </c>
    </row>
    <row r="399" spans="1:6" x14ac:dyDescent="0.3">
      <c r="A399" s="52">
        <v>43322</v>
      </c>
      <c r="B399" s="44">
        <v>3.2500000000000001E-2</v>
      </c>
      <c r="C399" s="43">
        <v>3.3700000000000001E-2</v>
      </c>
      <c r="D399" s="45">
        <v>3060.37</v>
      </c>
      <c r="E399" s="45">
        <v>3057.74</v>
      </c>
      <c r="F399" s="46">
        <v>3056.36</v>
      </c>
    </row>
    <row r="400" spans="1:6" x14ac:dyDescent="0.3">
      <c r="A400" s="52">
        <v>43325</v>
      </c>
      <c r="B400" s="44">
        <v>3.4200000000000001E-2</v>
      </c>
      <c r="C400" s="43">
        <v>3.5400000000000001E-2</v>
      </c>
      <c r="D400" s="45">
        <v>3057.37</v>
      </c>
      <c r="E400" s="45">
        <v>3054.76</v>
      </c>
      <c r="F400" s="46">
        <v>3054.01</v>
      </c>
    </row>
    <row r="401" spans="1:6" x14ac:dyDescent="0.3">
      <c r="A401" s="52">
        <v>43326</v>
      </c>
      <c r="B401" s="44">
        <v>3.2799999999999996E-2</v>
      </c>
      <c r="C401" s="43">
        <v>3.4000000000000002E-2</v>
      </c>
      <c r="D401" s="45">
        <v>3061.15</v>
      </c>
      <c r="E401" s="45">
        <v>3058.54</v>
      </c>
      <c r="F401" s="46">
        <v>3057.81</v>
      </c>
    </row>
    <row r="402" spans="1:6" x14ac:dyDescent="0.3">
      <c r="A402" s="52">
        <v>43327</v>
      </c>
      <c r="B402" s="44">
        <v>3.2199999999999999E-2</v>
      </c>
      <c r="C402" s="43">
        <v>3.3399999999999999E-2</v>
      </c>
      <c r="D402" s="45">
        <v>3062.87</v>
      </c>
      <c r="E402" s="45">
        <v>3060.27</v>
      </c>
      <c r="F402" s="46">
        <v>3059.85</v>
      </c>
    </row>
    <row r="403" spans="1:6" x14ac:dyDescent="0.3">
      <c r="A403" s="52">
        <v>43328</v>
      </c>
      <c r="B403" s="44">
        <v>3.1800000000000002E-2</v>
      </c>
      <c r="C403" s="43">
        <v>3.3000000000000002E-2</v>
      </c>
      <c r="D403" s="45">
        <v>3064.15</v>
      </c>
      <c r="E403" s="45">
        <v>3061.56</v>
      </c>
      <c r="F403" s="46">
        <v>3061.14</v>
      </c>
    </row>
    <row r="404" spans="1:6" x14ac:dyDescent="0.3">
      <c r="A404" s="52">
        <v>43329</v>
      </c>
      <c r="B404" s="44">
        <v>3.2300000000000002E-2</v>
      </c>
      <c r="C404" s="43">
        <v>3.3500000000000002E-2</v>
      </c>
      <c r="D404" s="45">
        <v>3063.55</v>
      </c>
      <c r="E404" s="45">
        <v>3060.98</v>
      </c>
      <c r="F404" s="46">
        <v>3060.49</v>
      </c>
    </row>
    <row r="405" spans="1:6" x14ac:dyDescent="0.3">
      <c r="A405" s="52">
        <v>43332</v>
      </c>
      <c r="B405" s="44">
        <v>3.1899999999999998E-2</v>
      </c>
      <c r="C405" s="43">
        <v>3.3099999999999997E-2</v>
      </c>
      <c r="D405" s="45">
        <v>3064.82</v>
      </c>
      <c r="E405" s="45">
        <v>3062.26</v>
      </c>
      <c r="F405" s="46">
        <v>3061.83</v>
      </c>
    </row>
    <row r="406" spans="1:6" x14ac:dyDescent="0.3">
      <c r="A406" s="52">
        <v>43333</v>
      </c>
      <c r="B406" s="44">
        <v>3.1899999999999998E-2</v>
      </c>
      <c r="C406" s="43">
        <v>3.3099999999999997E-2</v>
      </c>
      <c r="D406" s="45">
        <v>3065.23</v>
      </c>
      <c r="E406" s="45">
        <v>3062.68</v>
      </c>
      <c r="F406" s="46">
        <v>3062.26</v>
      </c>
    </row>
    <row r="407" spans="1:6" x14ac:dyDescent="0.3">
      <c r="A407" s="52">
        <v>43334</v>
      </c>
      <c r="B407" s="44">
        <v>3.2799999999999996E-2</v>
      </c>
      <c r="C407" s="43">
        <v>3.4000000000000002E-2</v>
      </c>
      <c r="D407" s="45">
        <v>3063.74</v>
      </c>
      <c r="E407" s="45">
        <v>3061.22</v>
      </c>
      <c r="F407" s="46">
        <v>3060.78</v>
      </c>
    </row>
    <row r="408" spans="1:6" x14ac:dyDescent="0.3">
      <c r="A408" s="52">
        <v>43335</v>
      </c>
      <c r="B408" s="44">
        <v>3.1699999999999999E-2</v>
      </c>
      <c r="C408" s="43">
        <v>3.2899999999999999E-2</v>
      </c>
      <c r="D408" s="45">
        <v>3066.47</v>
      </c>
      <c r="E408" s="45">
        <v>3063.95</v>
      </c>
      <c r="F408" s="46">
        <v>3063.53</v>
      </c>
    </row>
    <row r="409" spans="1:6" x14ac:dyDescent="0.3">
      <c r="A409" s="52">
        <v>43336</v>
      </c>
      <c r="B409" s="44">
        <v>3.2500000000000001E-2</v>
      </c>
      <c r="C409" s="43">
        <v>3.3700000000000001E-2</v>
      </c>
      <c r="D409" s="45">
        <v>3064.92</v>
      </c>
      <c r="E409" s="45">
        <v>3062.41</v>
      </c>
      <c r="F409" s="46">
        <v>3062.01</v>
      </c>
    </row>
    <row r="410" spans="1:6" x14ac:dyDescent="0.3">
      <c r="A410" s="52">
        <v>43339</v>
      </c>
      <c r="B410" s="44">
        <v>3.2199999999999999E-2</v>
      </c>
      <c r="C410" s="43">
        <v>3.3399999999999999E-2</v>
      </c>
      <c r="D410" s="45">
        <v>3065.93</v>
      </c>
      <c r="E410" s="45">
        <v>3063.44</v>
      </c>
      <c r="F410" s="46">
        <v>3063.04</v>
      </c>
    </row>
    <row r="411" spans="1:6" x14ac:dyDescent="0.3">
      <c r="A411" s="52">
        <v>43340</v>
      </c>
      <c r="B411" s="44">
        <v>3.2300000000000002E-2</v>
      </c>
      <c r="C411" s="43">
        <v>3.3500000000000002E-2</v>
      </c>
      <c r="D411" s="45">
        <v>3066.1</v>
      </c>
      <c r="E411" s="45">
        <v>3063.63</v>
      </c>
      <c r="F411" s="46">
        <v>3063.23</v>
      </c>
    </row>
    <row r="412" spans="1:6" x14ac:dyDescent="0.3">
      <c r="A412" s="52">
        <v>43341</v>
      </c>
      <c r="B412" s="44">
        <v>3.2300000000000002E-2</v>
      </c>
      <c r="C412" s="43">
        <v>3.3500000000000002E-2</v>
      </c>
      <c r="D412" s="45">
        <v>3066.49</v>
      </c>
      <c r="E412" s="45">
        <v>3064.03</v>
      </c>
      <c r="F412" s="46">
        <v>3063.63</v>
      </c>
    </row>
    <row r="413" spans="1:6" x14ac:dyDescent="0.3">
      <c r="A413" s="52">
        <v>43342</v>
      </c>
      <c r="B413" s="44">
        <v>3.2099999999999997E-2</v>
      </c>
      <c r="C413" s="43">
        <v>3.3300000000000003E-2</v>
      </c>
      <c r="D413" s="45">
        <v>3067.29</v>
      </c>
      <c r="E413" s="45">
        <v>3064.84</v>
      </c>
      <c r="F413" s="46">
        <v>3064.44</v>
      </c>
    </row>
    <row r="414" spans="1:6" x14ac:dyDescent="0.3">
      <c r="A414" s="52">
        <v>43343</v>
      </c>
      <c r="B414" s="44">
        <v>3.3399999999999999E-2</v>
      </c>
      <c r="C414" s="43">
        <v>3.4599999999999999E-2</v>
      </c>
      <c r="D414" s="45">
        <v>3065.04</v>
      </c>
      <c r="E414" s="45">
        <v>3062.61</v>
      </c>
      <c r="F414" s="46">
        <v>3062.2</v>
      </c>
    </row>
    <row r="415" spans="1:6" x14ac:dyDescent="0.3">
      <c r="A415" s="52">
        <v>43346</v>
      </c>
      <c r="B415" s="44">
        <v>3.3500000000000002E-2</v>
      </c>
      <c r="C415" s="43">
        <v>3.4700000000000002E-2</v>
      </c>
      <c r="D415" s="45">
        <v>3065.24</v>
      </c>
      <c r="E415" s="45">
        <v>3062.82</v>
      </c>
      <c r="F415" s="46">
        <v>3062.41</v>
      </c>
    </row>
    <row r="416" spans="1:6" x14ac:dyDescent="0.3">
      <c r="A416" s="52">
        <v>43347</v>
      </c>
      <c r="B416" s="44">
        <v>3.3399999999999999E-2</v>
      </c>
      <c r="C416" s="43">
        <v>3.4599999999999999E-2</v>
      </c>
      <c r="D416" s="45">
        <v>3065.84</v>
      </c>
      <c r="E416" s="45">
        <v>3063.44</v>
      </c>
      <c r="F416" s="46">
        <v>3063.02</v>
      </c>
    </row>
    <row r="417" spans="1:6" x14ac:dyDescent="0.3">
      <c r="A417" s="52">
        <v>43348</v>
      </c>
      <c r="B417" s="44">
        <v>3.3399999999999999E-2</v>
      </c>
      <c r="C417" s="43">
        <v>3.4599999999999999E-2</v>
      </c>
      <c r="D417" s="45">
        <v>3066.24</v>
      </c>
      <c r="E417" s="45">
        <v>3063.85</v>
      </c>
      <c r="F417" s="46">
        <v>3063.44</v>
      </c>
    </row>
    <row r="418" spans="1:6" x14ac:dyDescent="0.3">
      <c r="A418" s="52">
        <v>43349</v>
      </c>
      <c r="B418" s="44">
        <v>3.2300000000000002E-2</v>
      </c>
      <c r="C418" s="43">
        <v>3.3500000000000002E-2</v>
      </c>
      <c r="D418" s="45">
        <v>3066.5</v>
      </c>
      <c r="E418" s="45">
        <v>3064.12</v>
      </c>
      <c r="F418" s="46">
        <v>3064.08</v>
      </c>
    </row>
    <row r="419" spans="1:6" x14ac:dyDescent="0.3">
      <c r="A419" s="52">
        <v>43353</v>
      </c>
      <c r="B419" s="44">
        <v>0.03</v>
      </c>
      <c r="C419" s="43">
        <v>3.1200000000000002E-2</v>
      </c>
      <c r="D419" s="45">
        <v>3071.33</v>
      </c>
      <c r="E419" s="45">
        <v>3068.96</v>
      </c>
      <c r="F419" s="46">
        <v>3068.68</v>
      </c>
    </row>
    <row r="420" spans="1:6" x14ac:dyDescent="0.3">
      <c r="A420" s="52">
        <v>43354</v>
      </c>
      <c r="B420" s="44">
        <v>2.9600000000000001E-2</v>
      </c>
      <c r="C420" s="43">
        <v>3.0800000000000001E-2</v>
      </c>
      <c r="D420" s="45">
        <v>3072.39</v>
      </c>
      <c r="E420" s="45">
        <v>3070.03</v>
      </c>
      <c r="F420" s="46">
        <v>3069.75</v>
      </c>
    </row>
    <row r="421" spans="1:6" x14ac:dyDescent="0.3">
      <c r="A421" s="52">
        <v>43355</v>
      </c>
      <c r="B421" s="44">
        <v>2.8500000000000001E-2</v>
      </c>
      <c r="C421" s="43">
        <v>2.9700000000000001E-2</v>
      </c>
      <c r="D421" s="45">
        <v>3074.81</v>
      </c>
      <c r="E421" s="45">
        <v>3072.46</v>
      </c>
      <c r="F421" s="46">
        <v>3072.19</v>
      </c>
    </row>
    <row r="422" spans="1:6" x14ac:dyDescent="0.3">
      <c r="A422" s="52">
        <v>43356</v>
      </c>
      <c r="B422" s="44">
        <v>2.76E-2</v>
      </c>
      <c r="C422" s="43">
        <v>2.8799999999999999E-2</v>
      </c>
      <c r="D422" s="45">
        <v>3076.81</v>
      </c>
      <c r="E422" s="45">
        <v>3074.48</v>
      </c>
      <c r="F422" s="46">
        <v>3074.22</v>
      </c>
    </row>
    <row r="423" spans="1:6" x14ac:dyDescent="0.3">
      <c r="A423" s="52">
        <v>43357</v>
      </c>
      <c r="B423" s="44">
        <v>2.75E-2</v>
      </c>
      <c r="C423" s="43">
        <v>2.87E-2</v>
      </c>
      <c r="D423" s="45">
        <v>3077.91</v>
      </c>
      <c r="E423" s="45">
        <v>3075.58</v>
      </c>
      <c r="F423" s="46">
        <v>3074.67</v>
      </c>
    </row>
    <row r="424" spans="1:6" x14ac:dyDescent="0.3">
      <c r="A424" s="52">
        <v>43360</v>
      </c>
      <c r="B424" s="44">
        <v>2.6600000000000002E-2</v>
      </c>
      <c r="C424" s="43">
        <v>2.7799999999999998E-2</v>
      </c>
      <c r="D424" s="45">
        <v>3080.3</v>
      </c>
      <c r="E424" s="45">
        <v>3077.99</v>
      </c>
      <c r="F424" s="46">
        <v>3077.33</v>
      </c>
    </row>
    <row r="425" spans="1:6" x14ac:dyDescent="0.3">
      <c r="A425" s="52">
        <v>43361</v>
      </c>
      <c r="B425" s="44">
        <v>2.5099999999999997E-2</v>
      </c>
      <c r="C425" s="43">
        <v>2.63E-2</v>
      </c>
      <c r="D425" s="45">
        <v>3083.83</v>
      </c>
      <c r="E425" s="45">
        <v>3081.53</v>
      </c>
      <c r="F425" s="46">
        <v>3080.88</v>
      </c>
    </row>
    <row r="426" spans="1:6" x14ac:dyDescent="0.3">
      <c r="A426" s="52">
        <v>43362</v>
      </c>
      <c r="B426" s="44">
        <v>2.4700000000000003E-2</v>
      </c>
      <c r="C426" s="43">
        <v>2.5899999999999999E-2</v>
      </c>
      <c r="D426" s="45">
        <v>3085.23</v>
      </c>
      <c r="E426" s="45">
        <v>3082.93</v>
      </c>
      <c r="F426" s="46">
        <v>3082.29</v>
      </c>
    </row>
    <row r="427" spans="1:6" x14ac:dyDescent="0.3">
      <c r="A427" s="52">
        <v>43363</v>
      </c>
      <c r="B427" s="44">
        <v>2.41E-2</v>
      </c>
      <c r="C427" s="43">
        <v>2.53E-2</v>
      </c>
      <c r="D427" s="45">
        <v>3086.99</v>
      </c>
      <c r="E427" s="45">
        <v>3084.72</v>
      </c>
      <c r="F427" s="46">
        <v>3084.08</v>
      </c>
    </row>
    <row r="428" spans="1:6" x14ac:dyDescent="0.3">
      <c r="A428" s="52">
        <v>43364</v>
      </c>
      <c r="B428" s="44">
        <v>2.3599999999999999E-2</v>
      </c>
      <c r="C428" s="43">
        <v>2.4799999999999999E-2</v>
      </c>
      <c r="D428" s="45">
        <v>3089.22</v>
      </c>
      <c r="E428" s="45">
        <v>3086.95</v>
      </c>
      <c r="F428" s="46">
        <v>3085.67</v>
      </c>
    </row>
    <row r="429" spans="1:6" x14ac:dyDescent="0.3">
      <c r="A429" s="52">
        <v>43367</v>
      </c>
      <c r="B429" s="44">
        <v>2.3599999999999999E-2</v>
      </c>
      <c r="C429" s="43">
        <v>2.4799999999999999E-2</v>
      </c>
      <c r="D429" s="45">
        <v>3090.65</v>
      </c>
      <c r="E429" s="45">
        <v>3088.4</v>
      </c>
      <c r="F429" s="46">
        <v>3087.69</v>
      </c>
    </row>
    <row r="430" spans="1:6" x14ac:dyDescent="0.3">
      <c r="A430" s="52">
        <v>43368</v>
      </c>
      <c r="B430" s="44">
        <v>2.4E-2</v>
      </c>
      <c r="C430" s="43">
        <v>2.52E-2</v>
      </c>
      <c r="D430" s="45">
        <v>3090.6</v>
      </c>
      <c r="E430" s="45">
        <v>3088.36</v>
      </c>
      <c r="F430" s="46">
        <v>3087.65</v>
      </c>
    </row>
    <row r="431" spans="1:6" x14ac:dyDescent="0.3">
      <c r="A431" s="52">
        <v>43369</v>
      </c>
      <c r="B431" s="44">
        <v>2.3599999999999999E-2</v>
      </c>
      <c r="C431" s="43">
        <v>2.4799999999999999E-2</v>
      </c>
      <c r="D431" s="45">
        <v>3092.05</v>
      </c>
      <c r="E431" s="45">
        <v>3089.82</v>
      </c>
      <c r="F431" s="46">
        <v>3089.11</v>
      </c>
    </row>
    <row r="432" spans="1:6" x14ac:dyDescent="0.3">
      <c r="A432" s="52">
        <v>43370</v>
      </c>
      <c r="B432" s="44">
        <v>2.3300000000000001E-2</v>
      </c>
      <c r="C432" s="43">
        <v>2.4500000000000001E-2</v>
      </c>
      <c r="D432" s="45">
        <v>3093.3</v>
      </c>
      <c r="E432" s="45">
        <v>3091.09</v>
      </c>
      <c r="F432" s="46">
        <v>3090.38</v>
      </c>
    </row>
    <row r="433" spans="1:6" x14ac:dyDescent="0.3">
      <c r="A433" s="52">
        <v>43371</v>
      </c>
      <c r="B433" s="44">
        <v>2.3199999999999998E-2</v>
      </c>
      <c r="C433" s="43">
        <v>2.4399999999999998E-2</v>
      </c>
      <c r="D433" s="45">
        <v>3095</v>
      </c>
      <c r="E433" s="45">
        <v>3092.8</v>
      </c>
      <c r="F433" s="46">
        <v>3091.27</v>
      </c>
    </row>
    <row r="434" spans="1:6" x14ac:dyDescent="0.3">
      <c r="A434" s="52">
        <v>43374</v>
      </c>
      <c r="B434" s="44">
        <v>2.3199999999999998E-2</v>
      </c>
      <c r="C434" s="43">
        <v>2.4399999999999998E-2</v>
      </c>
      <c r="D434" s="45">
        <v>3095.7</v>
      </c>
      <c r="E434" s="45">
        <v>3093.51</v>
      </c>
      <c r="F434" s="46">
        <v>3092.8</v>
      </c>
    </row>
    <row r="435" spans="1:6" x14ac:dyDescent="0.3">
      <c r="A435" s="52">
        <v>43375</v>
      </c>
      <c r="B435" s="44">
        <v>2.2700000000000001E-2</v>
      </c>
      <c r="C435" s="43">
        <v>2.3900000000000001E-2</v>
      </c>
      <c r="D435" s="45">
        <v>3097.3</v>
      </c>
      <c r="E435" s="45">
        <v>3095.12</v>
      </c>
      <c r="F435" s="46">
        <v>3094.42</v>
      </c>
    </row>
    <row r="436" spans="1:6" x14ac:dyDescent="0.3">
      <c r="A436" s="52">
        <v>43376</v>
      </c>
      <c r="B436" s="44">
        <v>2.2499999999999999E-2</v>
      </c>
      <c r="C436" s="43">
        <v>2.3700000000000002E-2</v>
      </c>
      <c r="D436" s="45">
        <v>3098.35</v>
      </c>
      <c r="E436" s="45">
        <v>3096.18</v>
      </c>
      <c r="F436" s="46">
        <v>3095.48</v>
      </c>
    </row>
    <row r="437" spans="1:6" x14ac:dyDescent="0.3">
      <c r="A437" s="52">
        <v>43377</v>
      </c>
      <c r="B437" s="44">
        <v>2.23E-2</v>
      </c>
      <c r="C437" s="43">
        <v>2.35E-2</v>
      </c>
      <c r="D437" s="45">
        <v>3099.39</v>
      </c>
      <c r="E437" s="45">
        <v>3097.24</v>
      </c>
      <c r="F437" s="46">
        <v>3096.54</v>
      </c>
    </row>
    <row r="438" spans="1:6" x14ac:dyDescent="0.3">
      <c r="A438" s="52">
        <v>43378</v>
      </c>
      <c r="B438" s="44">
        <v>2.2000000000000002E-2</v>
      </c>
      <c r="C438" s="43">
        <v>2.3199999999999998E-2</v>
      </c>
      <c r="D438" s="45">
        <v>3103.33</v>
      </c>
      <c r="E438" s="45">
        <v>3101.19</v>
      </c>
      <c r="F438" s="46">
        <v>3099.42</v>
      </c>
    </row>
    <row r="439" spans="1:6" x14ac:dyDescent="0.3">
      <c r="A439" s="52">
        <v>43381</v>
      </c>
      <c r="B439" s="44">
        <v>2.12E-2</v>
      </c>
      <c r="C439" s="43">
        <v>2.2400000000000003E-2</v>
      </c>
      <c r="D439" s="45">
        <v>3105.51</v>
      </c>
      <c r="E439" s="45">
        <v>3103.38</v>
      </c>
      <c r="F439" s="46">
        <v>3102.61</v>
      </c>
    </row>
    <row r="440" spans="1:6" x14ac:dyDescent="0.3">
      <c r="A440" s="52">
        <v>43382</v>
      </c>
      <c r="B440" s="44">
        <v>2.0799999999999999E-2</v>
      </c>
      <c r="C440" s="43">
        <v>2.2000000000000002E-2</v>
      </c>
      <c r="D440" s="45">
        <v>3106.97</v>
      </c>
      <c r="E440" s="45">
        <v>3104.86</v>
      </c>
      <c r="F440" s="46">
        <v>3104.09</v>
      </c>
    </row>
    <row r="441" spans="1:6" x14ac:dyDescent="0.3">
      <c r="A441" s="52">
        <v>43383</v>
      </c>
      <c r="B441" s="44">
        <v>2.0499999999999997E-2</v>
      </c>
      <c r="C441" s="43">
        <v>2.1700000000000001E-2</v>
      </c>
      <c r="D441" s="45">
        <v>3108.25</v>
      </c>
      <c r="E441" s="45">
        <v>3106.14</v>
      </c>
      <c r="F441" s="46">
        <v>3105.38</v>
      </c>
    </row>
    <row r="442" spans="1:6" x14ac:dyDescent="0.3">
      <c r="A442" s="52">
        <v>43384</v>
      </c>
      <c r="B442" s="44">
        <v>2.0400000000000001E-2</v>
      </c>
      <c r="C442" s="43">
        <v>2.1600000000000001E-2</v>
      </c>
      <c r="D442" s="45">
        <v>3110.65</v>
      </c>
      <c r="E442" s="45">
        <v>3108.56</v>
      </c>
      <c r="F442" s="46">
        <v>3106.32</v>
      </c>
    </row>
    <row r="443" spans="1:6" x14ac:dyDescent="0.3">
      <c r="A443" s="52">
        <v>43388</v>
      </c>
      <c r="B443" s="44">
        <v>2.0799999999999999E-2</v>
      </c>
      <c r="C443" s="43">
        <v>2.2000000000000002E-2</v>
      </c>
      <c r="D443" s="45">
        <v>3110.7</v>
      </c>
      <c r="E443" s="45">
        <v>3108.63</v>
      </c>
      <c r="F443" s="46">
        <v>3107.87</v>
      </c>
    </row>
    <row r="444" spans="1:6" x14ac:dyDescent="0.3">
      <c r="A444" s="52">
        <v>43389</v>
      </c>
      <c r="B444" s="44">
        <v>2.07E-2</v>
      </c>
      <c r="C444" s="43">
        <v>2.1899999999999999E-2</v>
      </c>
      <c r="D444" s="45">
        <v>3111.62</v>
      </c>
      <c r="E444" s="45">
        <v>3109.56</v>
      </c>
      <c r="F444" s="46">
        <v>3108.8</v>
      </c>
    </row>
    <row r="445" spans="1:6" x14ac:dyDescent="0.3">
      <c r="A445" s="52">
        <v>43390</v>
      </c>
      <c r="B445" s="44">
        <v>2.0899999999999998E-2</v>
      </c>
      <c r="C445" s="43">
        <v>2.2099999999999998E-2</v>
      </c>
      <c r="D445" s="45">
        <v>3112.02</v>
      </c>
      <c r="E445" s="45">
        <v>3109.98</v>
      </c>
      <c r="F445" s="46">
        <v>3109.21</v>
      </c>
    </row>
    <row r="446" spans="1:6" x14ac:dyDescent="0.3">
      <c r="A446" s="52">
        <v>43391</v>
      </c>
      <c r="B446" s="44">
        <v>2.0899999999999998E-2</v>
      </c>
      <c r="C446" s="43">
        <v>2.2099999999999998E-2</v>
      </c>
      <c r="D446" s="45">
        <v>3112.77</v>
      </c>
      <c r="E446" s="45">
        <v>3110.74</v>
      </c>
      <c r="F446" s="46">
        <v>3109.98</v>
      </c>
    </row>
    <row r="447" spans="1:6" x14ac:dyDescent="0.3">
      <c r="A447" s="52">
        <v>43392</v>
      </c>
      <c r="B447" s="44">
        <v>2.0899999999999998E-2</v>
      </c>
      <c r="C447" s="43">
        <v>2.2099999999999998E-2</v>
      </c>
      <c r="D447" s="45">
        <v>3114.5</v>
      </c>
      <c r="E447" s="45">
        <v>3112.48</v>
      </c>
      <c r="F447" s="46">
        <v>3110.74</v>
      </c>
    </row>
    <row r="448" spans="1:6" x14ac:dyDescent="0.3">
      <c r="A448" s="52">
        <v>43395</v>
      </c>
      <c r="B448" s="44">
        <v>2.1499999999999998E-2</v>
      </c>
      <c r="C448" s="43">
        <v>2.2700000000000001E-2</v>
      </c>
      <c r="D448" s="45">
        <v>3114.24</v>
      </c>
      <c r="E448" s="45">
        <v>3112.24</v>
      </c>
      <c r="F448" s="46">
        <v>3111.47</v>
      </c>
    </row>
    <row r="449" spans="1:6" x14ac:dyDescent="0.3">
      <c r="A449" s="52">
        <v>43396</v>
      </c>
      <c r="B449" s="44">
        <v>2.1499999999999998E-2</v>
      </c>
      <c r="C449" s="43">
        <v>2.2700000000000001E-2</v>
      </c>
      <c r="D449" s="45">
        <v>3114.99</v>
      </c>
      <c r="E449" s="45">
        <v>3113.01</v>
      </c>
      <c r="F449" s="46">
        <v>3112.24</v>
      </c>
    </row>
    <row r="450" spans="1:6" x14ac:dyDescent="0.3">
      <c r="A450" s="52">
        <v>43397</v>
      </c>
      <c r="B450" s="44">
        <v>2.1600000000000001E-2</v>
      </c>
      <c r="C450" s="43">
        <v>2.2799999999999997E-2</v>
      </c>
      <c r="D450" s="45">
        <v>3116.08</v>
      </c>
      <c r="E450" s="45">
        <v>3114.11</v>
      </c>
      <c r="F450" s="46">
        <v>3113.29</v>
      </c>
    </row>
    <row r="451" spans="1:6" x14ac:dyDescent="0.3">
      <c r="A451" s="52">
        <v>43398</v>
      </c>
      <c r="B451" s="44">
        <v>2.2099999999999998E-2</v>
      </c>
      <c r="C451" s="43">
        <v>2.3300000000000001E-2</v>
      </c>
      <c r="D451" s="45">
        <v>3116.07</v>
      </c>
      <c r="E451" s="45">
        <v>3114.11</v>
      </c>
      <c r="F451" s="46">
        <v>3113.29</v>
      </c>
    </row>
    <row r="452" spans="1:6" x14ac:dyDescent="0.3">
      <c r="A452" s="52">
        <v>43399</v>
      </c>
      <c r="B452" s="44">
        <v>2.2499999999999999E-2</v>
      </c>
      <c r="C452" s="43">
        <v>2.3700000000000002E-2</v>
      </c>
      <c r="D452" s="45">
        <v>3117.32</v>
      </c>
      <c r="E452" s="45">
        <v>3115.37</v>
      </c>
      <c r="F452" s="46">
        <v>3113.46</v>
      </c>
    </row>
    <row r="453" spans="1:6" x14ac:dyDescent="0.3">
      <c r="A453" s="52">
        <v>43402</v>
      </c>
      <c r="B453" s="44">
        <v>2.3300000000000001E-2</v>
      </c>
      <c r="C453" s="43">
        <v>2.4500000000000001E-2</v>
      </c>
      <c r="D453" s="45">
        <v>3116.85</v>
      </c>
      <c r="E453" s="45">
        <v>3114.92</v>
      </c>
      <c r="F453" s="46">
        <v>3114.08</v>
      </c>
    </row>
    <row r="454" spans="1:6" x14ac:dyDescent="0.3">
      <c r="A454" s="52">
        <v>43403</v>
      </c>
      <c r="B454" s="44">
        <v>2.3E-2</v>
      </c>
      <c r="C454" s="43">
        <v>2.4199999999999999E-2</v>
      </c>
      <c r="D454" s="45">
        <v>3118.15</v>
      </c>
      <c r="E454" s="45">
        <v>3116.24</v>
      </c>
      <c r="F454" s="46">
        <v>3115.4</v>
      </c>
    </row>
    <row r="455" spans="1:6" x14ac:dyDescent="0.3">
      <c r="A455" s="52">
        <v>43404</v>
      </c>
      <c r="B455" s="44">
        <v>2.29E-2</v>
      </c>
      <c r="C455" s="43">
        <v>2.41E-2</v>
      </c>
      <c r="D455" s="45">
        <v>3119.13</v>
      </c>
      <c r="E455" s="45">
        <v>3117.24</v>
      </c>
      <c r="F455" s="46">
        <v>3116.4</v>
      </c>
    </row>
    <row r="456" spans="1:6" x14ac:dyDescent="0.3">
      <c r="A456" s="52">
        <v>43405</v>
      </c>
      <c r="B456" s="44">
        <v>2.3599999999999999E-2</v>
      </c>
      <c r="C456" s="43">
        <v>2.4799999999999999E-2</v>
      </c>
      <c r="D456" s="45">
        <v>3120.48</v>
      </c>
      <c r="E456" s="45">
        <v>3118.6</v>
      </c>
      <c r="F456" s="46">
        <v>3116.13</v>
      </c>
    </row>
    <row r="457" spans="1:6" x14ac:dyDescent="0.3">
      <c r="A457" s="52">
        <v>43409</v>
      </c>
      <c r="B457" s="44">
        <v>2.4199999999999999E-2</v>
      </c>
      <c r="C457" s="43">
        <v>2.5399999999999999E-2</v>
      </c>
      <c r="D457" s="45">
        <v>3120.38</v>
      </c>
      <c r="E457" s="45">
        <v>3118.51</v>
      </c>
      <c r="F457" s="46">
        <v>3117.66</v>
      </c>
    </row>
    <row r="458" spans="1:6" x14ac:dyDescent="0.3">
      <c r="A458" s="52">
        <v>43410</v>
      </c>
      <c r="B458" s="44">
        <v>2.4900000000000002E-2</v>
      </c>
      <c r="C458" s="43">
        <v>2.6099999999999998E-2</v>
      </c>
      <c r="D458" s="45">
        <v>3120.13</v>
      </c>
      <c r="E458" s="45">
        <v>3118.28</v>
      </c>
      <c r="F458" s="46">
        <v>3117.42</v>
      </c>
    </row>
    <row r="459" spans="1:6" x14ac:dyDescent="0.3">
      <c r="A459" s="52">
        <v>43411</v>
      </c>
      <c r="B459" s="44">
        <v>2.63E-2</v>
      </c>
      <c r="C459" s="43">
        <v>2.75E-2</v>
      </c>
      <c r="D459" s="45">
        <v>3116.67</v>
      </c>
      <c r="E459" s="45">
        <v>3114.84</v>
      </c>
      <c r="F459" s="46">
        <v>3114.05</v>
      </c>
    </row>
    <row r="460" spans="1:6" x14ac:dyDescent="0.3">
      <c r="A460" s="52">
        <v>43412</v>
      </c>
      <c r="B460" s="44">
        <v>2.7699999999999999E-2</v>
      </c>
      <c r="C460" s="43">
        <v>2.8900000000000002E-2</v>
      </c>
      <c r="D460" s="45">
        <v>3115.32</v>
      </c>
      <c r="E460" s="45">
        <v>3113.5</v>
      </c>
      <c r="F460" s="46">
        <v>3112.7</v>
      </c>
    </row>
    <row r="461" spans="1:6" x14ac:dyDescent="0.3">
      <c r="A461" s="52">
        <v>43413</v>
      </c>
      <c r="B461" s="44">
        <v>2.87E-2</v>
      </c>
      <c r="C461" s="43">
        <v>2.9900000000000003E-2</v>
      </c>
      <c r="D461" s="45">
        <v>3115.51</v>
      </c>
      <c r="E461" s="45">
        <v>3113.71</v>
      </c>
      <c r="F461" s="46">
        <v>3111.99</v>
      </c>
    </row>
    <row r="462" spans="1:6" x14ac:dyDescent="0.3">
      <c r="A462" s="52">
        <v>43416</v>
      </c>
      <c r="B462" s="44">
        <v>2.9700000000000001E-2</v>
      </c>
      <c r="C462" s="43">
        <v>3.0899999999999997E-2</v>
      </c>
      <c r="D462" s="45">
        <v>3114.82</v>
      </c>
      <c r="E462" s="45">
        <v>3113.03</v>
      </c>
      <c r="F462" s="46">
        <v>3112.21</v>
      </c>
    </row>
    <row r="463" spans="1:6" x14ac:dyDescent="0.3">
      <c r="A463" s="52">
        <v>43417</v>
      </c>
      <c r="B463" s="44">
        <v>3.0200000000000001E-2</v>
      </c>
      <c r="C463" s="43">
        <v>3.1400000000000004E-2</v>
      </c>
      <c r="D463" s="45">
        <v>3114.9</v>
      </c>
      <c r="E463" s="45">
        <v>3113.13</v>
      </c>
      <c r="F463" s="46">
        <v>3112.29</v>
      </c>
    </row>
    <row r="464" spans="1:6" x14ac:dyDescent="0.3">
      <c r="A464" s="52">
        <v>43418</v>
      </c>
      <c r="B464" s="44">
        <v>3.0299999999999997E-2</v>
      </c>
      <c r="C464" s="43">
        <v>3.15E-2</v>
      </c>
      <c r="D464" s="45">
        <v>3115.51</v>
      </c>
      <c r="E464" s="45">
        <v>3113.76</v>
      </c>
      <c r="F464" s="46">
        <v>3112.98</v>
      </c>
    </row>
    <row r="465" spans="1:6" x14ac:dyDescent="0.3">
      <c r="A465" s="52">
        <v>43420</v>
      </c>
      <c r="B465" s="44">
        <v>2.9900000000000003E-2</v>
      </c>
      <c r="C465" s="43">
        <v>3.1099999999999999E-2</v>
      </c>
      <c r="D465" s="45">
        <v>3116.31</v>
      </c>
      <c r="E465" s="45">
        <v>3114.57</v>
      </c>
      <c r="F465" s="46">
        <v>3114.34</v>
      </c>
    </row>
    <row r="466" spans="1:6" x14ac:dyDescent="0.3">
      <c r="A466" s="52">
        <v>43423</v>
      </c>
      <c r="B466" s="44">
        <v>2.9500000000000002E-2</v>
      </c>
      <c r="C466" s="43">
        <v>3.0699999999999998E-2</v>
      </c>
      <c r="D466" s="45">
        <v>3117.5</v>
      </c>
      <c r="E466" s="45">
        <v>3115.79</v>
      </c>
      <c r="F466" s="46">
        <v>3115.15</v>
      </c>
    </row>
    <row r="467" spans="1:6" x14ac:dyDescent="0.3">
      <c r="A467" s="52">
        <v>43424</v>
      </c>
      <c r="B467" s="44">
        <v>2.92E-2</v>
      </c>
      <c r="C467" s="43">
        <v>3.04E-2</v>
      </c>
      <c r="D467" s="45">
        <v>3117.93</v>
      </c>
      <c r="E467" s="45">
        <v>3116.22</v>
      </c>
      <c r="F467" s="46">
        <v>3115.9</v>
      </c>
    </row>
    <row r="468" spans="1:6" x14ac:dyDescent="0.3">
      <c r="A468" s="52">
        <v>43425</v>
      </c>
      <c r="B468" s="44">
        <v>2.92E-2</v>
      </c>
      <c r="C468" s="43">
        <v>3.04E-2</v>
      </c>
      <c r="D468" s="45">
        <v>3118.24</v>
      </c>
      <c r="E468" s="45">
        <v>3116.54</v>
      </c>
      <c r="F468" s="46">
        <v>3116.22</v>
      </c>
    </row>
    <row r="469" spans="1:6" x14ac:dyDescent="0.3">
      <c r="A469" s="52">
        <v>43426</v>
      </c>
      <c r="B469" s="44">
        <v>2.9100000000000001E-2</v>
      </c>
      <c r="C469" s="43">
        <v>3.0299999999999997E-2</v>
      </c>
      <c r="D469" s="45">
        <v>3118.68</v>
      </c>
      <c r="E469" s="45">
        <v>3117</v>
      </c>
      <c r="F469" s="46">
        <v>3116.68</v>
      </c>
    </row>
    <row r="470" spans="1:6" x14ac:dyDescent="0.3">
      <c r="A470" s="52">
        <v>43427</v>
      </c>
      <c r="B470" s="44">
        <v>2.9600000000000001E-2</v>
      </c>
      <c r="C470" s="43">
        <v>3.0800000000000001E-2</v>
      </c>
      <c r="D470" s="45">
        <v>3118.19</v>
      </c>
      <c r="E470" s="45">
        <v>3116.51</v>
      </c>
      <c r="F470" s="46">
        <v>3116.29</v>
      </c>
    </row>
    <row r="471" spans="1:6" x14ac:dyDescent="0.3">
      <c r="A471" s="52">
        <v>43430</v>
      </c>
      <c r="B471" s="44">
        <v>3.1400000000000004E-2</v>
      </c>
      <c r="C471" s="43">
        <v>3.2599999999999997E-2</v>
      </c>
      <c r="D471" s="45">
        <v>3115.64</v>
      </c>
      <c r="E471" s="45">
        <v>3113.98</v>
      </c>
      <c r="F471" s="46">
        <v>3113.67</v>
      </c>
    </row>
    <row r="472" spans="1:6" x14ac:dyDescent="0.3">
      <c r="A472" s="52">
        <v>43431</v>
      </c>
      <c r="B472" s="44">
        <v>3.2400000000000005E-2</v>
      </c>
      <c r="C472" s="43">
        <v>3.3599999999999998E-2</v>
      </c>
      <c r="D472" s="45">
        <v>3114.57</v>
      </c>
      <c r="E472" s="45">
        <v>3112.93</v>
      </c>
      <c r="F472" s="46">
        <v>3112.61</v>
      </c>
    </row>
    <row r="473" spans="1:6" x14ac:dyDescent="0.3">
      <c r="A473" s="52">
        <v>43432</v>
      </c>
      <c r="B473" s="44">
        <v>3.3599999999999998E-2</v>
      </c>
      <c r="C473" s="43">
        <v>3.4799999999999998E-2</v>
      </c>
      <c r="D473" s="45">
        <v>3113.26</v>
      </c>
      <c r="E473" s="45">
        <v>3111.64</v>
      </c>
      <c r="F473" s="46">
        <v>3111.3</v>
      </c>
    </row>
    <row r="474" spans="1:6" x14ac:dyDescent="0.3">
      <c r="A474" s="52">
        <v>43433</v>
      </c>
      <c r="B474" s="44">
        <v>3.61E-2</v>
      </c>
      <c r="C474" s="43">
        <v>3.73E-2</v>
      </c>
      <c r="D474" s="45">
        <v>3110.24</v>
      </c>
      <c r="E474" s="45">
        <v>3108.64</v>
      </c>
      <c r="F474" s="46">
        <v>3108.27</v>
      </c>
    </row>
    <row r="475" spans="1:6" x14ac:dyDescent="0.3">
      <c r="A475" s="52">
        <v>43434</v>
      </c>
      <c r="B475" s="44">
        <v>3.4500000000000003E-2</v>
      </c>
      <c r="C475" s="43">
        <v>3.5699999999999996E-2</v>
      </c>
      <c r="D475" s="45">
        <v>3112.55</v>
      </c>
      <c r="E475" s="45">
        <v>3110.96</v>
      </c>
      <c r="F475" s="46">
        <v>3110.77</v>
      </c>
    </row>
    <row r="476" spans="1:6" x14ac:dyDescent="0.3">
      <c r="A476" s="52">
        <v>43437</v>
      </c>
      <c r="B476" s="44">
        <v>3.4500000000000003E-2</v>
      </c>
      <c r="C476" s="43">
        <v>3.5699999999999996E-2</v>
      </c>
      <c r="D476" s="45">
        <v>3112.88</v>
      </c>
      <c r="E476" s="45">
        <v>3111.31</v>
      </c>
      <c r="F476" s="46">
        <v>3110.96</v>
      </c>
    </row>
    <row r="477" spans="1:6" x14ac:dyDescent="0.3">
      <c r="A477" s="52">
        <v>43438</v>
      </c>
      <c r="B477" s="44">
        <v>3.3099999999999997E-2</v>
      </c>
      <c r="C477" s="43">
        <v>3.4300000000000004E-2</v>
      </c>
      <c r="D477" s="45">
        <v>3115.04</v>
      </c>
      <c r="E477" s="45">
        <v>3113.48</v>
      </c>
      <c r="F477" s="46">
        <v>3113.15</v>
      </c>
    </row>
    <row r="478" spans="1:6" x14ac:dyDescent="0.3">
      <c r="A478" s="52">
        <v>43439</v>
      </c>
      <c r="B478" s="44">
        <v>3.2000000000000001E-2</v>
      </c>
      <c r="C478" s="43">
        <v>3.32E-2</v>
      </c>
      <c r="D478" s="45">
        <v>3116.79</v>
      </c>
      <c r="E478" s="45">
        <v>3115.24</v>
      </c>
      <c r="F478" s="46">
        <v>3114.91</v>
      </c>
    </row>
    <row r="479" spans="1:6" x14ac:dyDescent="0.3">
      <c r="A479" s="52">
        <v>43440</v>
      </c>
      <c r="B479" s="44">
        <v>3.1400000000000004E-2</v>
      </c>
      <c r="C479" s="43">
        <v>3.2599999999999997E-2</v>
      </c>
      <c r="D479" s="45">
        <v>3117.86</v>
      </c>
      <c r="E479" s="45">
        <v>3116.32</v>
      </c>
      <c r="F479" s="46">
        <v>3116.01</v>
      </c>
    </row>
    <row r="480" spans="1:6" x14ac:dyDescent="0.3">
      <c r="A480" s="52">
        <v>43441</v>
      </c>
      <c r="B480" s="44">
        <v>3.1E-2</v>
      </c>
      <c r="C480" s="43">
        <v>3.2199999999999999E-2</v>
      </c>
      <c r="D480" s="45">
        <v>3115.12</v>
      </c>
      <c r="E480" s="45">
        <v>3113.6</v>
      </c>
      <c r="F480" s="46">
        <v>3113.86</v>
      </c>
    </row>
    <row r="481" spans="1:6" x14ac:dyDescent="0.3">
      <c r="A481" s="52">
        <v>43444</v>
      </c>
      <c r="B481" s="44">
        <v>3.0600000000000002E-2</v>
      </c>
      <c r="C481" s="43">
        <v>3.1800000000000002E-2</v>
      </c>
      <c r="D481" s="45">
        <v>3115.78</v>
      </c>
      <c r="E481" s="45">
        <v>3114.28</v>
      </c>
      <c r="F481" s="46">
        <v>3114.11</v>
      </c>
    </row>
    <row r="482" spans="1:6" x14ac:dyDescent="0.3">
      <c r="A482" s="52">
        <v>43445</v>
      </c>
      <c r="B482" s="44">
        <v>2.92E-2</v>
      </c>
      <c r="C482" s="43">
        <v>3.04E-2</v>
      </c>
      <c r="D482" s="45">
        <v>3117.69</v>
      </c>
      <c r="E482" s="45">
        <v>3116.19</v>
      </c>
      <c r="F482" s="46">
        <v>3116.04</v>
      </c>
    </row>
    <row r="483" spans="1:6" x14ac:dyDescent="0.3">
      <c r="A483" s="52">
        <v>43446</v>
      </c>
      <c r="B483" s="44">
        <v>2.9600000000000001E-2</v>
      </c>
      <c r="C483" s="43">
        <v>3.0800000000000001E-2</v>
      </c>
      <c r="D483" s="45">
        <v>3117.33</v>
      </c>
      <c r="E483" s="45">
        <v>3115.85</v>
      </c>
      <c r="F483" s="46">
        <v>3115.69</v>
      </c>
    </row>
    <row r="484" spans="1:6" x14ac:dyDescent="0.3">
      <c r="A484" s="52">
        <v>43447</v>
      </c>
      <c r="B484" s="44">
        <v>2.9399999999999999E-2</v>
      </c>
      <c r="C484" s="43">
        <v>3.0600000000000002E-2</v>
      </c>
      <c r="D484" s="45">
        <v>3117.72</v>
      </c>
      <c r="E484" s="45">
        <v>3116.25</v>
      </c>
      <c r="F484" s="46">
        <v>3116.09</v>
      </c>
    </row>
    <row r="485" spans="1:6" x14ac:dyDescent="0.3">
      <c r="A485" s="52">
        <v>43448</v>
      </c>
      <c r="B485" s="44">
        <v>2.92E-2</v>
      </c>
      <c r="C485" s="43">
        <v>3.04E-2</v>
      </c>
      <c r="D485" s="45">
        <v>3118.3</v>
      </c>
      <c r="E485" s="45">
        <v>3116.85</v>
      </c>
      <c r="F485" s="46">
        <v>3116.49</v>
      </c>
    </row>
    <row r="486" spans="1:6" x14ac:dyDescent="0.3">
      <c r="A486" s="52">
        <v>43451</v>
      </c>
      <c r="B486" s="44">
        <v>2.8900000000000002E-2</v>
      </c>
      <c r="C486" s="43">
        <v>3.0099999999999998E-2</v>
      </c>
      <c r="D486" s="45">
        <v>3119.12</v>
      </c>
      <c r="E486" s="45">
        <v>3117.68</v>
      </c>
      <c r="F486" s="46">
        <v>3117.21</v>
      </c>
    </row>
    <row r="487" spans="1:6" x14ac:dyDescent="0.3">
      <c r="A487" s="52">
        <v>43452</v>
      </c>
      <c r="B487" s="44">
        <v>2.8999999999999998E-2</v>
      </c>
      <c r="C487" s="43">
        <v>3.0200000000000001E-2</v>
      </c>
      <c r="D487" s="45">
        <v>3119.45</v>
      </c>
      <c r="E487" s="45">
        <v>3118.03</v>
      </c>
      <c r="F487" s="46">
        <v>3117.56</v>
      </c>
    </row>
    <row r="488" spans="1:6" x14ac:dyDescent="0.3">
      <c r="A488" s="52">
        <v>43453</v>
      </c>
      <c r="B488" s="44">
        <v>2.9500000000000002E-2</v>
      </c>
      <c r="C488" s="43">
        <v>3.0699999999999998E-2</v>
      </c>
      <c r="D488" s="45">
        <v>3119.32</v>
      </c>
      <c r="E488" s="45">
        <v>3117.9</v>
      </c>
      <c r="F488" s="46">
        <v>3117.43</v>
      </c>
    </row>
    <row r="489" spans="1:6" x14ac:dyDescent="0.3">
      <c r="A489" s="52">
        <v>43454</v>
      </c>
      <c r="B489" s="44">
        <v>2.8999999999999998E-2</v>
      </c>
      <c r="C489" s="43">
        <v>3.0200000000000001E-2</v>
      </c>
      <c r="D489" s="45">
        <v>3120.36</v>
      </c>
      <c r="E489" s="45">
        <v>3118.96</v>
      </c>
      <c r="F489" s="46">
        <v>3118.49</v>
      </c>
    </row>
    <row r="490" spans="1:6" x14ac:dyDescent="0.3">
      <c r="A490" s="52">
        <v>43455</v>
      </c>
      <c r="B490" s="44">
        <v>2.8500000000000001E-2</v>
      </c>
      <c r="C490" s="43">
        <v>2.9700000000000001E-2</v>
      </c>
      <c r="D490" s="45">
        <v>3122.15</v>
      </c>
      <c r="E490" s="45">
        <v>3120.77</v>
      </c>
      <c r="F490" s="46">
        <v>3119.54</v>
      </c>
    </row>
    <row r="491" spans="1:6" x14ac:dyDescent="0.3">
      <c r="A491" s="52">
        <v>43458</v>
      </c>
      <c r="B491" s="44">
        <v>2.8999999999999998E-2</v>
      </c>
      <c r="C491" s="43">
        <v>3.0200000000000001E-2</v>
      </c>
      <c r="D491" s="45">
        <v>3121.57</v>
      </c>
      <c r="E491" s="45">
        <v>3120.2</v>
      </c>
      <c r="F491" s="46">
        <v>3119.63</v>
      </c>
    </row>
    <row r="492" spans="1:6" x14ac:dyDescent="0.3">
      <c r="A492" s="52">
        <v>43460</v>
      </c>
      <c r="B492" s="44">
        <v>2.8999999999999998E-2</v>
      </c>
      <c r="C492" s="43">
        <v>3.0200000000000001E-2</v>
      </c>
      <c r="D492" s="45">
        <v>3122.03</v>
      </c>
      <c r="E492" s="45">
        <v>3120.67</v>
      </c>
      <c r="F492" s="46">
        <v>3120.2</v>
      </c>
    </row>
    <row r="493" spans="1:6" x14ac:dyDescent="0.3">
      <c r="A493" s="52">
        <v>43461</v>
      </c>
      <c r="B493" s="44">
        <v>2.92E-2</v>
      </c>
      <c r="C493" s="43">
        <v>3.04E-2</v>
      </c>
      <c r="D493" s="45">
        <v>3122.26</v>
      </c>
      <c r="E493" s="45">
        <v>3120.91</v>
      </c>
      <c r="F493" s="46">
        <v>3120.45</v>
      </c>
    </row>
    <row r="494" spans="1:6" x14ac:dyDescent="0.3">
      <c r="A494" s="52">
        <v>43462</v>
      </c>
      <c r="B494" s="44">
        <v>2.8199999999999999E-2</v>
      </c>
      <c r="C494" s="43">
        <v>2.9399999999999999E-2</v>
      </c>
      <c r="D494" s="45">
        <v>3124.57</v>
      </c>
      <c r="E494" s="45">
        <v>3123.25</v>
      </c>
      <c r="F494" s="46">
        <v>3122.04</v>
      </c>
    </row>
    <row r="495" spans="1:6" x14ac:dyDescent="0.3">
      <c r="A495" s="52">
        <v>43467</v>
      </c>
      <c r="B495" s="44">
        <v>2.7200000000000002E-2</v>
      </c>
      <c r="C495" s="43">
        <v>2.8399999999999998E-2</v>
      </c>
      <c r="D495" s="45">
        <v>3126.1</v>
      </c>
      <c r="E495" s="45">
        <v>3124.8</v>
      </c>
      <c r="F495" s="46">
        <v>3124.35</v>
      </c>
    </row>
    <row r="496" spans="1:6" x14ac:dyDescent="0.3">
      <c r="A496" s="52">
        <v>43468</v>
      </c>
      <c r="B496" s="44">
        <v>2.6000000000000002E-2</v>
      </c>
      <c r="C496" s="43">
        <v>2.7200000000000002E-2</v>
      </c>
      <c r="D496" s="45">
        <v>3127.83</v>
      </c>
      <c r="E496" s="45">
        <v>3126.54</v>
      </c>
      <c r="F496" s="46">
        <v>3126.1</v>
      </c>
    </row>
    <row r="497" spans="1:6" x14ac:dyDescent="0.3">
      <c r="A497" s="52">
        <v>43469</v>
      </c>
      <c r="B497" s="44">
        <v>2.4500000000000001E-2</v>
      </c>
      <c r="C497" s="43">
        <v>2.5699999999999997E-2</v>
      </c>
      <c r="D497" s="45">
        <v>3130.05</v>
      </c>
      <c r="E497" s="45">
        <v>3128.77</v>
      </c>
      <c r="F497" s="46">
        <v>3128.15</v>
      </c>
    </row>
    <row r="498" spans="1:6" x14ac:dyDescent="0.3">
      <c r="A498" s="52">
        <v>43472</v>
      </c>
      <c r="B498" s="44">
        <v>2.41E-2</v>
      </c>
      <c r="C498" s="43">
        <v>2.53E-2</v>
      </c>
      <c r="D498" s="45">
        <v>3130.87</v>
      </c>
      <c r="E498" s="45">
        <v>3129.61</v>
      </c>
      <c r="F498" s="46">
        <v>3129.19</v>
      </c>
    </row>
    <row r="499" spans="1:6" x14ac:dyDescent="0.3">
      <c r="A499" s="52">
        <v>43473</v>
      </c>
      <c r="B499" s="44">
        <v>2.41E-2</v>
      </c>
      <c r="C499" s="43">
        <v>2.53E-2</v>
      </c>
      <c r="D499" s="45">
        <v>3131.27</v>
      </c>
      <c r="E499" s="45">
        <v>3130.02</v>
      </c>
      <c r="F499" s="46">
        <v>3129.61</v>
      </c>
    </row>
    <row r="500" spans="1:6" x14ac:dyDescent="0.3">
      <c r="A500" s="52">
        <v>43474</v>
      </c>
      <c r="B500" s="44">
        <v>2.4E-2</v>
      </c>
      <c r="C500" s="43">
        <v>2.52E-2</v>
      </c>
      <c r="D500" s="45">
        <v>3131.77</v>
      </c>
      <c r="E500" s="45">
        <v>3130.53</v>
      </c>
      <c r="F500" s="46">
        <v>3130.12</v>
      </c>
    </row>
    <row r="501" spans="1:6" x14ac:dyDescent="0.3">
      <c r="A501" s="52">
        <v>43475</v>
      </c>
      <c r="B501" s="44">
        <v>2.3E-2</v>
      </c>
      <c r="C501" s="43">
        <v>2.4199999999999999E-2</v>
      </c>
      <c r="D501" s="45">
        <v>3133.18</v>
      </c>
      <c r="E501" s="45">
        <v>3131.96</v>
      </c>
      <c r="F501" s="46">
        <v>3131.56</v>
      </c>
    </row>
    <row r="502" spans="1:6" x14ac:dyDescent="0.3">
      <c r="A502" s="52">
        <v>43476</v>
      </c>
      <c r="B502" s="44">
        <v>2.2200000000000001E-2</v>
      </c>
      <c r="C502" s="43">
        <v>2.3399999999999997E-2</v>
      </c>
      <c r="D502" s="45">
        <v>3136.09</v>
      </c>
      <c r="E502" s="45">
        <v>3134.88</v>
      </c>
      <c r="F502" s="46">
        <v>3134.14</v>
      </c>
    </row>
    <row r="503" spans="1:6" x14ac:dyDescent="0.3">
      <c r="A503" s="52">
        <v>43479</v>
      </c>
      <c r="B503" s="44">
        <v>2.3199999999999998E-2</v>
      </c>
      <c r="C503" s="43">
        <v>2.4399999999999998E-2</v>
      </c>
      <c r="D503" s="45">
        <v>3135.52</v>
      </c>
      <c r="E503" s="45">
        <v>3134.33</v>
      </c>
      <c r="F503" s="46">
        <v>3133.87</v>
      </c>
    </row>
    <row r="504" spans="1:6" x14ac:dyDescent="0.3">
      <c r="A504" s="52">
        <v>43480</v>
      </c>
      <c r="B504" s="44">
        <v>2.3399999999999997E-2</v>
      </c>
      <c r="C504" s="43">
        <v>2.46E-2</v>
      </c>
      <c r="D504" s="45">
        <v>3136.01</v>
      </c>
      <c r="E504" s="45">
        <v>3134.83</v>
      </c>
      <c r="F504" s="46">
        <v>3134.13</v>
      </c>
    </row>
    <row r="505" spans="1:6" x14ac:dyDescent="0.3">
      <c r="A505" s="52">
        <v>43481</v>
      </c>
      <c r="B505" s="44">
        <v>2.3300000000000001E-2</v>
      </c>
      <c r="C505" s="43">
        <v>2.4500000000000001E-2</v>
      </c>
      <c r="D505" s="45">
        <v>3136.8</v>
      </c>
      <c r="E505" s="45">
        <v>3135.64</v>
      </c>
      <c r="F505" s="46">
        <v>3134.93</v>
      </c>
    </row>
    <row r="506" spans="1:6" x14ac:dyDescent="0.3">
      <c r="A506" s="52">
        <v>43482</v>
      </c>
      <c r="B506" s="44">
        <v>2.2599999999999999E-2</v>
      </c>
      <c r="C506" s="43">
        <v>2.3799999999999998E-2</v>
      </c>
      <c r="D506" s="45">
        <v>3138.17</v>
      </c>
      <c r="E506" s="45">
        <v>3137.01</v>
      </c>
      <c r="F506" s="46">
        <v>3136.32</v>
      </c>
    </row>
    <row r="507" spans="1:6" x14ac:dyDescent="0.3">
      <c r="A507" s="52">
        <v>43483</v>
      </c>
      <c r="B507" s="44">
        <v>2.18E-2</v>
      </c>
      <c r="C507" s="43">
        <v>2.3E-2</v>
      </c>
      <c r="D507" s="45">
        <v>3140.42</v>
      </c>
      <c r="E507" s="45">
        <v>3139.28</v>
      </c>
      <c r="F507" s="46">
        <v>3137.78</v>
      </c>
    </row>
    <row r="508" spans="1:6" x14ac:dyDescent="0.3">
      <c r="A508" s="52">
        <v>43486</v>
      </c>
      <c r="B508" s="44">
        <v>2.18E-2</v>
      </c>
      <c r="C508" s="43">
        <v>2.3E-2</v>
      </c>
      <c r="D508" s="45">
        <v>3141.09</v>
      </c>
      <c r="E508" s="45">
        <v>3139.96</v>
      </c>
      <c r="F508" s="46">
        <v>3139.28</v>
      </c>
    </row>
    <row r="509" spans="1:6" x14ac:dyDescent="0.3">
      <c r="A509" s="52">
        <v>43487</v>
      </c>
      <c r="B509" s="44">
        <v>2.0899999999999998E-2</v>
      </c>
      <c r="C509" s="43">
        <v>2.2099999999999998E-2</v>
      </c>
      <c r="D509" s="45">
        <v>3142.6</v>
      </c>
      <c r="E509" s="45">
        <v>3141.49</v>
      </c>
      <c r="F509" s="46">
        <v>3140.81</v>
      </c>
    </row>
    <row r="510" spans="1:6" x14ac:dyDescent="0.3">
      <c r="A510" s="52">
        <v>43488</v>
      </c>
      <c r="B510" s="44">
        <v>2.12E-2</v>
      </c>
      <c r="C510" s="43">
        <v>2.2400000000000003E-2</v>
      </c>
      <c r="D510" s="45">
        <v>3142.99</v>
      </c>
      <c r="E510" s="45">
        <v>3141.89</v>
      </c>
      <c r="F510" s="46">
        <v>3141.21</v>
      </c>
    </row>
    <row r="511" spans="1:6" x14ac:dyDescent="0.3">
      <c r="A511" s="52">
        <v>43489</v>
      </c>
      <c r="B511" s="44">
        <v>2.07E-2</v>
      </c>
      <c r="C511" s="43">
        <v>2.1899999999999999E-2</v>
      </c>
      <c r="D511" s="45">
        <v>3145.45</v>
      </c>
      <c r="E511" s="45">
        <v>3144.38</v>
      </c>
      <c r="F511" s="46">
        <v>3142.26</v>
      </c>
    </row>
    <row r="512" spans="1:6" x14ac:dyDescent="0.3">
      <c r="A512" s="52">
        <v>43490</v>
      </c>
      <c r="B512" s="44">
        <v>2.0400000000000001E-2</v>
      </c>
      <c r="C512" s="43">
        <v>2.1600000000000001E-2</v>
      </c>
      <c r="D512" s="45">
        <v>3145.71</v>
      </c>
      <c r="E512" s="45">
        <v>3144.64</v>
      </c>
      <c r="F512" s="46">
        <v>3143.19</v>
      </c>
    </row>
    <row r="513" spans="1:6" x14ac:dyDescent="0.3">
      <c r="A513" s="52">
        <v>43493</v>
      </c>
      <c r="B513" s="44">
        <v>2.0400000000000001E-2</v>
      </c>
      <c r="C513" s="43">
        <v>2.1600000000000001E-2</v>
      </c>
      <c r="D513" s="45">
        <v>3146.36</v>
      </c>
      <c r="E513" s="45">
        <v>3145.3</v>
      </c>
      <c r="F513" s="46">
        <v>3144.64</v>
      </c>
    </row>
    <row r="514" spans="1:6" x14ac:dyDescent="0.3">
      <c r="A514" s="52">
        <v>43494</v>
      </c>
      <c r="B514" s="44">
        <v>2.0199999999999999E-2</v>
      </c>
      <c r="C514" s="43">
        <v>2.1400000000000002E-2</v>
      </c>
      <c r="D514" s="45">
        <v>3147.18</v>
      </c>
      <c r="E514" s="45">
        <v>3146.14</v>
      </c>
      <c r="F514" s="46">
        <v>3145.48</v>
      </c>
    </row>
    <row r="515" spans="1:6" x14ac:dyDescent="0.3">
      <c r="A515" s="52">
        <v>43495</v>
      </c>
      <c r="B515" s="44">
        <v>2.1400000000000002E-2</v>
      </c>
      <c r="C515" s="43">
        <v>2.2599999999999999E-2</v>
      </c>
      <c r="D515" s="45">
        <v>3146.8</v>
      </c>
      <c r="E515" s="45">
        <v>3145.77</v>
      </c>
      <c r="F515" s="46">
        <v>3145.1</v>
      </c>
    </row>
    <row r="516" spans="1:6" x14ac:dyDescent="0.3">
      <c r="A516" s="52">
        <v>43496</v>
      </c>
      <c r="B516" s="44">
        <v>2.3199999999999998E-2</v>
      </c>
      <c r="C516" s="43">
        <v>2.4399999999999998E-2</v>
      </c>
      <c r="D516" s="45">
        <v>3145.94</v>
      </c>
      <c r="E516" s="45">
        <v>3144.93</v>
      </c>
      <c r="F516" s="46">
        <v>3144.23</v>
      </c>
    </row>
    <row r="517" spans="1:6" x14ac:dyDescent="0.3">
      <c r="A517" s="52">
        <v>43497</v>
      </c>
      <c r="B517" s="44">
        <v>2.3399999999999997E-2</v>
      </c>
      <c r="C517" s="43">
        <v>2.46E-2</v>
      </c>
      <c r="D517" s="45">
        <v>3147.25</v>
      </c>
      <c r="E517" s="45">
        <v>3146.25</v>
      </c>
      <c r="F517" s="46">
        <v>3144.76</v>
      </c>
    </row>
    <row r="518" spans="1:6" x14ac:dyDescent="0.3">
      <c r="A518" s="52">
        <v>43500</v>
      </c>
      <c r="B518" s="44">
        <v>2.4399999999999998E-2</v>
      </c>
      <c r="C518" s="43">
        <v>2.5600000000000001E-2</v>
      </c>
      <c r="D518" s="45">
        <v>3147.12</v>
      </c>
      <c r="E518" s="45">
        <v>3146.13</v>
      </c>
      <c r="F518" s="46">
        <v>3145.42</v>
      </c>
    </row>
    <row r="519" spans="1:6" x14ac:dyDescent="0.3">
      <c r="A519" s="52">
        <v>43501</v>
      </c>
      <c r="B519" s="44">
        <v>2.4700000000000003E-2</v>
      </c>
      <c r="C519" s="43">
        <v>2.5899999999999999E-2</v>
      </c>
      <c r="D519" s="45">
        <v>3147.57</v>
      </c>
      <c r="E519" s="45">
        <v>3146.6</v>
      </c>
      <c r="F519" s="46">
        <v>3145.89</v>
      </c>
    </row>
    <row r="520" spans="1:6" x14ac:dyDescent="0.3">
      <c r="A520" s="52">
        <v>43502</v>
      </c>
      <c r="B520" s="44">
        <v>2.4300000000000002E-2</v>
      </c>
      <c r="C520" s="43">
        <v>2.5499999999999998E-2</v>
      </c>
      <c r="D520" s="45">
        <v>3148.59</v>
      </c>
      <c r="E520" s="45">
        <v>3147.64</v>
      </c>
      <c r="F520" s="46">
        <v>3146.92</v>
      </c>
    </row>
    <row r="521" spans="1:6" x14ac:dyDescent="0.3">
      <c r="A521" s="52">
        <v>43503</v>
      </c>
      <c r="B521" s="44">
        <v>2.3599999999999999E-2</v>
      </c>
      <c r="C521" s="43">
        <v>2.4799999999999999E-2</v>
      </c>
      <c r="D521" s="45">
        <v>3149.83</v>
      </c>
      <c r="E521" s="45">
        <v>3148.89</v>
      </c>
      <c r="F521" s="46">
        <v>3148.19</v>
      </c>
    </row>
    <row r="522" spans="1:6" x14ac:dyDescent="0.3">
      <c r="A522" s="52">
        <v>43504</v>
      </c>
      <c r="B522" s="44">
        <v>2.35E-2</v>
      </c>
      <c r="C522" s="43">
        <v>2.4700000000000003E-2</v>
      </c>
      <c r="D522" s="45">
        <v>3149.47</v>
      </c>
      <c r="E522" s="45">
        <v>3148.55</v>
      </c>
      <c r="F522" s="46">
        <v>3147.27</v>
      </c>
    </row>
    <row r="523" spans="1:6" x14ac:dyDescent="0.3">
      <c r="A523" s="52">
        <v>43507</v>
      </c>
      <c r="B523" s="44">
        <v>2.3300000000000001E-2</v>
      </c>
      <c r="C523" s="43">
        <v>2.4500000000000001E-2</v>
      </c>
      <c r="D523" s="45">
        <v>3150.24</v>
      </c>
      <c r="E523" s="45">
        <v>3149.33</v>
      </c>
      <c r="F523" s="46">
        <v>3148.7</v>
      </c>
    </row>
    <row r="524" spans="1:6" x14ac:dyDescent="0.3">
      <c r="A524" s="52">
        <v>43508</v>
      </c>
      <c r="B524" s="44">
        <v>2.1700000000000001E-2</v>
      </c>
      <c r="C524" s="43">
        <v>2.29E-2</v>
      </c>
      <c r="D524" s="45">
        <v>3152.04</v>
      </c>
      <c r="E524" s="45">
        <v>3151.15</v>
      </c>
      <c r="F524" s="46">
        <v>3150.54</v>
      </c>
    </row>
    <row r="525" spans="1:6" x14ac:dyDescent="0.3">
      <c r="A525" s="52">
        <v>43509</v>
      </c>
      <c r="B525" s="44">
        <v>2.12E-2</v>
      </c>
      <c r="C525" s="43">
        <v>2.2400000000000003E-2</v>
      </c>
      <c r="D525" s="45">
        <v>3153</v>
      </c>
      <c r="E525" s="45">
        <v>3152.12</v>
      </c>
      <c r="F525" s="46">
        <v>3151.52</v>
      </c>
    </row>
    <row r="526" spans="1:6" x14ac:dyDescent="0.3">
      <c r="A526" s="52">
        <v>43510</v>
      </c>
      <c r="B526" s="44">
        <v>2.0799999999999999E-2</v>
      </c>
      <c r="C526" s="43">
        <v>2.2000000000000002E-2</v>
      </c>
      <c r="D526" s="45">
        <v>3153.88</v>
      </c>
      <c r="E526" s="45">
        <v>3153.01</v>
      </c>
      <c r="F526" s="46">
        <v>3152.42</v>
      </c>
    </row>
    <row r="527" spans="1:6" x14ac:dyDescent="0.3">
      <c r="A527" s="52">
        <v>43511</v>
      </c>
      <c r="B527" s="44">
        <v>2.0099999999999996E-2</v>
      </c>
      <c r="C527" s="43">
        <v>2.1299999999999999E-2</v>
      </c>
      <c r="D527" s="45">
        <v>3155.78</v>
      </c>
      <c r="E527" s="45">
        <v>3154.93</v>
      </c>
      <c r="F527" s="46">
        <v>3153.52</v>
      </c>
    </row>
    <row r="528" spans="1:6" x14ac:dyDescent="0.3">
      <c r="A528" s="52">
        <v>43514</v>
      </c>
      <c r="B528" s="44">
        <v>1.95E-2</v>
      </c>
      <c r="C528" s="43">
        <v>2.07E-2</v>
      </c>
      <c r="D528" s="45">
        <v>3156.83</v>
      </c>
      <c r="E528" s="45">
        <v>3155.99</v>
      </c>
      <c r="F528" s="46">
        <v>3155.35</v>
      </c>
    </row>
    <row r="529" spans="1:6" x14ac:dyDescent="0.3">
      <c r="A529" s="52">
        <v>43515</v>
      </c>
      <c r="B529" s="44">
        <v>1.9099999999999999E-2</v>
      </c>
      <c r="C529" s="43">
        <v>2.0299999999999999E-2</v>
      </c>
      <c r="D529" s="45">
        <v>3157.73</v>
      </c>
      <c r="E529" s="45">
        <v>3156.91</v>
      </c>
      <c r="F529" s="46">
        <v>3156.27</v>
      </c>
    </row>
    <row r="530" spans="1:6" x14ac:dyDescent="0.3">
      <c r="A530" s="52">
        <v>43516</v>
      </c>
      <c r="B530" s="44">
        <v>1.8799999999999997E-2</v>
      </c>
      <c r="C530" s="43">
        <v>0.02</v>
      </c>
      <c r="D530" s="45">
        <v>3158.56</v>
      </c>
      <c r="E530" s="45">
        <v>3157.75</v>
      </c>
      <c r="F530" s="46">
        <v>3157.12</v>
      </c>
    </row>
    <row r="531" spans="1:6" x14ac:dyDescent="0.3">
      <c r="A531" s="52">
        <v>43517</v>
      </c>
      <c r="B531" s="44">
        <v>1.83E-2</v>
      </c>
      <c r="C531" s="43">
        <v>1.95E-2</v>
      </c>
      <c r="D531" s="45">
        <v>3159.51</v>
      </c>
      <c r="E531" s="45">
        <v>3158.71</v>
      </c>
      <c r="F531" s="46">
        <v>3158.08</v>
      </c>
    </row>
    <row r="532" spans="1:6" x14ac:dyDescent="0.3">
      <c r="A532" s="52">
        <v>43518</v>
      </c>
      <c r="B532" s="44">
        <v>1.6399999999999998E-2</v>
      </c>
      <c r="C532" s="43">
        <v>1.7600000000000001E-2</v>
      </c>
      <c r="D532" s="45">
        <v>3162.12</v>
      </c>
      <c r="E532" s="45">
        <v>3161.34</v>
      </c>
      <c r="F532" s="46">
        <v>3159.97</v>
      </c>
    </row>
    <row r="533" spans="1:6" x14ac:dyDescent="0.3">
      <c r="A533" s="52">
        <v>43521</v>
      </c>
      <c r="B533" s="44">
        <v>1.43E-2</v>
      </c>
      <c r="C533" s="43">
        <v>1.55E-2</v>
      </c>
      <c r="D533" s="45">
        <v>3164.06</v>
      </c>
      <c r="E533" s="45">
        <v>3163.29</v>
      </c>
      <c r="F533" s="46">
        <v>3162.71</v>
      </c>
    </row>
    <row r="534" spans="1:6" x14ac:dyDescent="0.3">
      <c r="A534" s="52">
        <v>43522</v>
      </c>
      <c r="B534" s="44">
        <v>1.4499999999999999E-2</v>
      </c>
      <c r="C534" s="43">
        <v>1.5700000000000002E-2</v>
      </c>
      <c r="D534" s="45">
        <v>3164.5</v>
      </c>
      <c r="E534" s="45">
        <v>3163.74</v>
      </c>
      <c r="F534" s="46">
        <v>3163.16</v>
      </c>
    </row>
    <row r="535" spans="1:6" x14ac:dyDescent="0.3">
      <c r="A535" s="52">
        <v>43523</v>
      </c>
      <c r="B535" s="44">
        <v>1.41E-2</v>
      </c>
      <c r="C535" s="43">
        <v>1.5300000000000001E-2</v>
      </c>
      <c r="D535" s="45">
        <v>3165.31</v>
      </c>
      <c r="E535" s="45">
        <v>3164.57</v>
      </c>
      <c r="F535" s="46">
        <v>3163.99</v>
      </c>
    </row>
    <row r="536" spans="1:6" x14ac:dyDescent="0.3">
      <c r="A536" s="52">
        <v>43524</v>
      </c>
      <c r="B536" s="44">
        <v>1.24E-2</v>
      </c>
      <c r="C536" s="43">
        <v>1.3600000000000001E-2</v>
      </c>
      <c r="D536" s="45">
        <v>3166.9</v>
      </c>
      <c r="E536" s="45">
        <v>3166.17</v>
      </c>
      <c r="F536" s="46">
        <v>3165.62</v>
      </c>
    </row>
    <row r="537" spans="1:6" x14ac:dyDescent="0.3">
      <c r="A537" s="52">
        <v>43525</v>
      </c>
      <c r="B537" s="44">
        <v>9.7000000000000003E-3</v>
      </c>
      <c r="C537" s="43">
        <v>1.09E-2</v>
      </c>
      <c r="D537" s="45">
        <v>3170.59</v>
      </c>
      <c r="E537" s="45">
        <v>3169.87</v>
      </c>
      <c r="F537" s="46">
        <v>3167.82</v>
      </c>
    </row>
    <row r="538" spans="1:6" x14ac:dyDescent="0.3">
      <c r="A538" s="52">
        <v>43530</v>
      </c>
      <c r="B538" s="44">
        <v>9.300000000000001E-3</v>
      </c>
      <c r="C538" s="43">
        <v>1.0500000000000001E-2</v>
      </c>
      <c r="D538" s="45">
        <v>3171.33</v>
      </c>
      <c r="E538" s="45">
        <v>3170.63</v>
      </c>
      <c r="F538" s="46">
        <v>3170.11</v>
      </c>
    </row>
    <row r="539" spans="1:6" x14ac:dyDescent="0.3">
      <c r="A539" s="52">
        <v>43531</v>
      </c>
      <c r="B539" s="44">
        <v>9.1999999999999998E-3</v>
      </c>
      <c r="C539" s="43">
        <v>1.04E-2</v>
      </c>
      <c r="D539" s="45">
        <v>3171.89</v>
      </c>
      <c r="E539" s="45">
        <v>3171.2</v>
      </c>
      <c r="F539" s="46">
        <v>3170.69</v>
      </c>
    </row>
    <row r="540" spans="1:6" x14ac:dyDescent="0.3">
      <c r="A540" s="52">
        <v>43532</v>
      </c>
      <c r="B540" s="44">
        <v>9.3999999999999986E-3</v>
      </c>
      <c r="C540" s="43">
        <v>1.06E-2</v>
      </c>
      <c r="D540" s="45">
        <v>3173.04</v>
      </c>
      <c r="E540" s="45">
        <v>3172.37</v>
      </c>
      <c r="F540" s="46">
        <v>3171.09</v>
      </c>
    </row>
    <row r="541" spans="1:6" x14ac:dyDescent="0.3">
      <c r="A541" s="52">
        <v>43535</v>
      </c>
      <c r="B541" s="44">
        <v>9.4999999999999998E-3</v>
      </c>
      <c r="C541" s="43">
        <v>1.0700000000000001E-2</v>
      </c>
      <c r="D541" s="45">
        <v>3173.49</v>
      </c>
      <c r="E541" s="45">
        <v>3172.83</v>
      </c>
      <c r="F541" s="46">
        <v>3172.32</v>
      </c>
    </row>
    <row r="542" spans="1:6" x14ac:dyDescent="0.3">
      <c r="A542" s="52">
        <v>43536</v>
      </c>
      <c r="B542" s="44">
        <v>9.3999999999999986E-3</v>
      </c>
      <c r="C542" s="43">
        <v>1.06E-2</v>
      </c>
      <c r="D542" s="45">
        <v>3176.69</v>
      </c>
      <c r="E542" s="45">
        <v>3176.05</v>
      </c>
      <c r="F542" s="46">
        <v>3175.43</v>
      </c>
    </row>
    <row r="543" spans="1:6" x14ac:dyDescent="0.3">
      <c r="A543" s="52">
        <v>43537</v>
      </c>
      <c r="B543" s="44">
        <v>9.3999999999999986E-3</v>
      </c>
      <c r="C543" s="43">
        <v>1.06E-2</v>
      </c>
      <c r="D543" s="45">
        <v>3177.3</v>
      </c>
      <c r="E543" s="45">
        <v>3176.67</v>
      </c>
      <c r="F543" s="46">
        <v>3176.05</v>
      </c>
    </row>
    <row r="544" spans="1:6" x14ac:dyDescent="0.3">
      <c r="A544" s="52">
        <v>43538</v>
      </c>
      <c r="B544" s="44">
        <v>8.0000000000000002E-3</v>
      </c>
      <c r="C544" s="43">
        <v>9.1999999999999998E-3</v>
      </c>
      <c r="D544" s="45">
        <v>3178.62</v>
      </c>
      <c r="E544" s="45">
        <v>3178</v>
      </c>
      <c r="F544" s="46">
        <v>3177.4</v>
      </c>
    </row>
    <row r="545" spans="1:6" x14ac:dyDescent="0.3">
      <c r="A545" s="52">
        <v>43539</v>
      </c>
      <c r="B545" s="44">
        <v>7.4999999999999997E-3</v>
      </c>
      <c r="C545" s="43">
        <v>8.6999999999999994E-3</v>
      </c>
      <c r="D545" s="45">
        <v>3180.41</v>
      </c>
      <c r="E545" s="45">
        <v>3179.81</v>
      </c>
      <c r="F545" s="46">
        <v>3178.26</v>
      </c>
    </row>
    <row r="546" spans="1:6" x14ac:dyDescent="0.3">
      <c r="A546" s="52">
        <v>43542</v>
      </c>
      <c r="B546" s="44">
        <v>6.8000000000000005E-3</v>
      </c>
      <c r="C546" s="43">
        <v>8.0000000000000002E-3</v>
      </c>
      <c r="D546" s="45">
        <v>3181.33</v>
      </c>
      <c r="E546" s="45">
        <v>3180.74</v>
      </c>
      <c r="F546" s="46">
        <v>3180.16</v>
      </c>
    </row>
    <row r="547" spans="1:6" x14ac:dyDescent="0.3">
      <c r="A547" s="52">
        <v>43543</v>
      </c>
      <c r="B547" s="44">
        <v>6.3E-3</v>
      </c>
      <c r="C547" s="43">
        <v>7.4999999999999997E-3</v>
      </c>
      <c r="D547" s="45">
        <v>3182.14</v>
      </c>
      <c r="E547" s="45">
        <v>3181.56</v>
      </c>
      <c r="F547" s="46">
        <v>3180.99</v>
      </c>
    </row>
    <row r="548" spans="1:6" x14ac:dyDescent="0.3">
      <c r="A548" s="52">
        <v>43544</v>
      </c>
      <c r="B548" s="44">
        <v>4.5999999999999999E-3</v>
      </c>
      <c r="C548" s="43">
        <v>5.7999999999999996E-3</v>
      </c>
      <c r="D548" s="45">
        <v>3183.49</v>
      </c>
      <c r="E548" s="45">
        <v>3182.93</v>
      </c>
      <c r="F548" s="46">
        <v>3182.37</v>
      </c>
    </row>
    <row r="549" spans="1:6" x14ac:dyDescent="0.3">
      <c r="A549" s="52">
        <v>43545</v>
      </c>
      <c r="B549" s="44">
        <v>4.0000000000000001E-3</v>
      </c>
      <c r="C549" s="43">
        <v>5.1999999999999998E-3</v>
      </c>
      <c r="D549" s="45">
        <v>3184.3</v>
      </c>
      <c r="E549" s="45">
        <v>3183.75</v>
      </c>
      <c r="F549" s="46">
        <v>3183.21</v>
      </c>
    </row>
    <row r="550" spans="1:6" x14ac:dyDescent="0.3">
      <c r="A550" s="52">
        <v>43546</v>
      </c>
      <c r="B550" s="44">
        <v>4.0000000000000001E-3</v>
      </c>
      <c r="C550" s="43">
        <v>5.1999999999999998E-3</v>
      </c>
      <c r="D550" s="45">
        <v>3185.79</v>
      </c>
      <c r="E550" s="45">
        <v>3185.26</v>
      </c>
      <c r="F550" s="46">
        <v>3183.75</v>
      </c>
    </row>
    <row r="551" spans="1:6" x14ac:dyDescent="0.3">
      <c r="A551" s="52">
        <v>43549</v>
      </c>
      <c r="B551" s="44">
        <v>4.8999999999999998E-3</v>
      </c>
      <c r="C551" s="43">
        <v>6.0999999999999995E-3</v>
      </c>
      <c r="D551" s="45">
        <v>3185.94</v>
      </c>
      <c r="E551" s="45">
        <v>3185.43</v>
      </c>
      <c r="F551" s="46">
        <v>3184.87</v>
      </c>
    </row>
    <row r="552" spans="1:6" x14ac:dyDescent="0.3">
      <c r="A552" s="52">
        <v>43550</v>
      </c>
      <c r="B552" s="44">
        <v>3.3E-3</v>
      </c>
      <c r="C552" s="43">
        <v>4.5000000000000005E-3</v>
      </c>
      <c r="D552" s="45">
        <v>3187.15</v>
      </c>
      <c r="E552" s="45">
        <v>3186.65</v>
      </c>
      <c r="F552" s="46">
        <v>3186.11</v>
      </c>
    </row>
    <row r="553" spans="1:6" x14ac:dyDescent="0.3">
      <c r="A553" s="52">
        <v>43551</v>
      </c>
      <c r="B553" s="44">
        <v>1.9E-3</v>
      </c>
      <c r="C553" s="43">
        <v>3.0999999999999999E-3</v>
      </c>
      <c r="D553" s="45">
        <v>3189.7</v>
      </c>
      <c r="E553" s="45">
        <v>3189.22</v>
      </c>
      <c r="F553" s="46">
        <v>3188.58</v>
      </c>
    </row>
    <row r="554" spans="1:6" x14ac:dyDescent="0.3">
      <c r="A554" s="52">
        <v>43552</v>
      </c>
      <c r="B554" s="44">
        <v>4.3E-3</v>
      </c>
      <c r="C554" s="43">
        <v>5.5000000000000005E-3</v>
      </c>
      <c r="D554" s="45">
        <v>3189.38</v>
      </c>
      <c r="E554" s="45">
        <v>3188.91</v>
      </c>
      <c r="F554" s="46">
        <v>3188.25</v>
      </c>
    </row>
    <row r="555" spans="1:6" x14ac:dyDescent="0.3">
      <c r="A555" s="52">
        <v>43553</v>
      </c>
      <c r="B555" s="44">
        <v>3.9000000000000003E-3</v>
      </c>
      <c r="C555" s="43">
        <v>5.1000000000000004E-3</v>
      </c>
      <c r="D555" s="45">
        <v>3191.37</v>
      </c>
      <c r="E555" s="45">
        <v>3190.92</v>
      </c>
      <c r="F555" s="46">
        <v>3189.07</v>
      </c>
    </row>
    <row r="556" spans="1:6" x14ac:dyDescent="0.3">
      <c r="A556" s="52">
        <v>43556</v>
      </c>
      <c r="B556" s="44">
        <v>3.4999999999999996E-3</v>
      </c>
      <c r="C556" s="43">
        <v>4.6999999999999993E-3</v>
      </c>
      <c r="D556" s="45">
        <v>3192.17</v>
      </c>
      <c r="E556" s="45">
        <v>3191.73</v>
      </c>
      <c r="F556" s="46">
        <v>3191.07</v>
      </c>
    </row>
    <row r="557" spans="1:6" x14ac:dyDescent="0.3">
      <c r="A557" s="52">
        <v>43557</v>
      </c>
      <c r="B557" s="44">
        <v>4.0000000000000001E-3</v>
      </c>
      <c r="C557" s="43">
        <v>5.1999999999999998E-3</v>
      </c>
      <c r="D557" s="45">
        <v>3192.63</v>
      </c>
      <c r="E557" s="45">
        <v>3192.2</v>
      </c>
      <c r="F557" s="46">
        <v>3191.54</v>
      </c>
    </row>
    <row r="558" spans="1:6" x14ac:dyDescent="0.3">
      <c r="A558" s="52">
        <v>43558</v>
      </c>
      <c r="B558" s="44">
        <v>3.7000000000000002E-3</v>
      </c>
      <c r="C558" s="43">
        <v>4.8999999999999998E-3</v>
      </c>
      <c r="D558" s="45">
        <v>3193.38</v>
      </c>
      <c r="E558" s="45">
        <v>3192.97</v>
      </c>
      <c r="F558" s="46">
        <v>3192.31</v>
      </c>
    </row>
    <row r="559" spans="1:6" x14ac:dyDescent="0.3">
      <c r="A559" s="52">
        <v>43559</v>
      </c>
      <c r="B559" s="44">
        <v>1.5E-3</v>
      </c>
      <c r="C559" s="43">
        <v>2.7000000000000001E-3</v>
      </c>
      <c r="D559" s="45">
        <v>3194.74</v>
      </c>
      <c r="E559" s="45">
        <v>3194.35</v>
      </c>
      <c r="F559" s="46">
        <v>3193.72</v>
      </c>
    </row>
    <row r="560" spans="1:6" x14ac:dyDescent="0.3">
      <c r="A560" s="52">
        <v>43560</v>
      </c>
      <c r="B560" s="44">
        <v>1.2999999999999999E-3</v>
      </c>
      <c r="C560" s="43">
        <v>2.5000000000000001E-3</v>
      </c>
      <c r="D560" s="45">
        <v>3196.61</v>
      </c>
      <c r="E560" s="45">
        <v>3196.23</v>
      </c>
      <c r="F560" s="46">
        <v>3194.41</v>
      </c>
    </row>
    <row r="561" spans="1:6" x14ac:dyDescent="0.3">
      <c r="A561" s="52">
        <v>43563</v>
      </c>
      <c r="B561" s="44">
        <v>-5.9999999999999995E-4</v>
      </c>
      <c r="C561" s="43">
        <v>5.9999999999999995E-4</v>
      </c>
      <c r="D561" s="45">
        <v>3197.8</v>
      </c>
      <c r="E561" s="45">
        <v>3197.44</v>
      </c>
      <c r="F561" s="46">
        <v>3196.83</v>
      </c>
    </row>
    <row r="562" spans="1:6" x14ac:dyDescent="0.3">
      <c r="A562" s="52">
        <v>43564</v>
      </c>
      <c r="B562" s="44">
        <v>-1.1000000000000001E-3</v>
      </c>
      <c r="C562" s="43">
        <v>1E-4</v>
      </c>
      <c r="D562" s="45">
        <v>3198.54</v>
      </c>
      <c r="E562" s="45">
        <v>3198.19</v>
      </c>
      <c r="F562" s="46">
        <v>3197.59</v>
      </c>
    </row>
    <row r="563" spans="1:6" x14ac:dyDescent="0.3">
      <c r="A563" s="52">
        <v>43565</v>
      </c>
      <c r="B563" s="44">
        <v>-5.9999999999999995E-4</v>
      </c>
      <c r="C563" s="43">
        <v>5.9999999999999995E-4</v>
      </c>
      <c r="D563" s="45">
        <v>3203.69</v>
      </c>
      <c r="E563" s="45">
        <v>3203.35</v>
      </c>
      <c r="F563" s="46">
        <v>3202.58</v>
      </c>
    </row>
    <row r="564" spans="1:6" x14ac:dyDescent="0.3">
      <c r="A564" s="52">
        <v>43566</v>
      </c>
      <c r="B564" s="44">
        <v>-8.9999999999999998E-4</v>
      </c>
      <c r="C564" s="43">
        <v>2.9999999999999997E-4</v>
      </c>
      <c r="D564" s="45">
        <v>3204.54</v>
      </c>
      <c r="E564" s="45">
        <v>3204.22</v>
      </c>
      <c r="F564" s="46">
        <v>3203.44</v>
      </c>
    </row>
    <row r="565" spans="1:6" x14ac:dyDescent="0.3">
      <c r="A565" s="52">
        <v>43567</v>
      </c>
      <c r="B565" s="44">
        <v>-2.3E-3</v>
      </c>
      <c r="C565" s="43">
        <v>-1.1000000000000001E-3</v>
      </c>
      <c r="D565" s="45">
        <v>3207.2</v>
      </c>
      <c r="E565" s="45">
        <v>3206.89</v>
      </c>
      <c r="F565" s="46">
        <v>3204.59</v>
      </c>
    </row>
    <row r="566" spans="1:6" x14ac:dyDescent="0.3">
      <c r="A566" s="52">
        <v>43570</v>
      </c>
      <c r="B566" s="44">
        <v>-1.2999999999999999E-3</v>
      </c>
      <c r="C566" s="43">
        <v>-1E-4</v>
      </c>
      <c r="D566" s="45">
        <v>3207.5</v>
      </c>
      <c r="E566" s="45">
        <v>3207.21</v>
      </c>
      <c r="F566" s="46">
        <v>3206.64</v>
      </c>
    </row>
    <row r="567" spans="1:6" x14ac:dyDescent="0.3">
      <c r="A567" s="52">
        <v>43571</v>
      </c>
      <c r="B567" s="44">
        <v>-2E-3</v>
      </c>
      <c r="C567" s="43">
        <v>-8.0000000000000004E-4</v>
      </c>
      <c r="D567" s="45">
        <v>3208.22</v>
      </c>
      <c r="E567" s="45">
        <v>3207.95</v>
      </c>
      <c r="F567" s="46">
        <v>3207.38</v>
      </c>
    </row>
    <row r="568" spans="1:6" x14ac:dyDescent="0.3">
      <c r="A568" s="52">
        <v>43572</v>
      </c>
      <c r="B568" s="44">
        <v>-3.9000000000000003E-3</v>
      </c>
      <c r="C568" s="43">
        <v>-2.7000000000000001E-3</v>
      </c>
      <c r="D568" s="45">
        <v>3209.18</v>
      </c>
      <c r="E568" s="45">
        <v>3208.92</v>
      </c>
      <c r="F568" s="46">
        <v>3208.38</v>
      </c>
    </row>
    <row r="569" spans="1:6" x14ac:dyDescent="0.3">
      <c r="A569" s="52">
        <v>43573</v>
      </c>
      <c r="B569" s="44">
        <v>-3.2000000000000002E-3</v>
      </c>
      <c r="C569" s="43">
        <v>-2E-3</v>
      </c>
      <c r="D569" s="45">
        <v>3211.3</v>
      </c>
      <c r="E569" s="45">
        <v>3211.05</v>
      </c>
      <c r="F569" s="46">
        <v>3208.77</v>
      </c>
    </row>
    <row r="570" spans="1:6" x14ac:dyDescent="0.3">
      <c r="A570" s="52">
        <v>43577</v>
      </c>
      <c r="B570" s="44">
        <v>-3.8E-3</v>
      </c>
      <c r="C570" s="43">
        <v>-2.5999999999999999E-3</v>
      </c>
      <c r="D570" s="45">
        <v>3211.95</v>
      </c>
      <c r="E570" s="45">
        <v>3211.72</v>
      </c>
      <c r="F570" s="46">
        <v>3211.18</v>
      </c>
    </row>
    <row r="571" spans="1:6" x14ac:dyDescent="0.3">
      <c r="A571" s="52">
        <v>43578</v>
      </c>
      <c r="B571" s="44">
        <v>-3.8E-3</v>
      </c>
      <c r="C571" s="43">
        <v>-2.5999999999999999E-3</v>
      </c>
      <c r="D571" s="45">
        <v>3212.48</v>
      </c>
      <c r="E571" s="45">
        <v>3212.26</v>
      </c>
      <c r="F571" s="46">
        <v>3211.72</v>
      </c>
    </row>
    <row r="572" spans="1:6" x14ac:dyDescent="0.3">
      <c r="A572" s="52">
        <v>43579</v>
      </c>
      <c r="B572" s="44">
        <v>-5.4000000000000003E-3</v>
      </c>
      <c r="C572" s="43">
        <v>-4.1999999999999997E-3</v>
      </c>
      <c r="D572" s="45">
        <v>3213.27</v>
      </c>
      <c r="E572" s="45">
        <v>3213.07</v>
      </c>
      <c r="F572" s="46">
        <v>3212.55</v>
      </c>
    </row>
    <row r="573" spans="1:6" x14ac:dyDescent="0.3">
      <c r="A573" s="52">
        <v>43580</v>
      </c>
      <c r="B573" s="44">
        <v>-5.4000000000000003E-3</v>
      </c>
      <c r="C573" s="43">
        <v>-4.1999999999999997E-3</v>
      </c>
      <c r="D573" s="45">
        <v>3213.78</v>
      </c>
      <c r="E573" s="45">
        <v>3213.59</v>
      </c>
      <c r="F573" s="46">
        <v>3213.07</v>
      </c>
    </row>
    <row r="574" spans="1:6" x14ac:dyDescent="0.3">
      <c r="A574" s="52">
        <v>43581</v>
      </c>
      <c r="B574" s="44">
        <v>-1.49E-2</v>
      </c>
      <c r="C574" s="43">
        <v>-1.37E-2</v>
      </c>
      <c r="D574" s="45">
        <v>3217.83</v>
      </c>
      <c r="E574" s="45">
        <v>3217.66</v>
      </c>
      <c r="F574" s="46">
        <v>3215.88</v>
      </c>
    </row>
    <row r="575" spans="1:6" x14ac:dyDescent="0.3">
      <c r="A575" s="52">
        <v>43584</v>
      </c>
      <c r="B575" s="44">
        <v>-1.0200000000000001E-2</v>
      </c>
      <c r="C575" s="43">
        <v>-9.0000000000000011E-3</v>
      </c>
      <c r="D575" s="45">
        <v>3217.68</v>
      </c>
      <c r="E575" s="45">
        <v>3217.53</v>
      </c>
      <c r="F575" s="46">
        <v>3216.99</v>
      </c>
    </row>
    <row r="576" spans="1:6" x14ac:dyDescent="0.3">
      <c r="A576" s="52">
        <v>43585</v>
      </c>
      <c r="B576" s="44">
        <v>-9.7000000000000003E-3</v>
      </c>
      <c r="C576" s="43">
        <v>-8.5000000000000006E-3</v>
      </c>
      <c r="D576" s="45">
        <v>3218.8</v>
      </c>
      <c r="E576" s="45">
        <v>3218.66</v>
      </c>
      <c r="F576" s="46">
        <v>3217.47</v>
      </c>
    </row>
    <row r="577" spans="1:6" x14ac:dyDescent="0.3">
      <c r="A577" s="52">
        <v>43587</v>
      </c>
      <c r="B577" s="44">
        <v>-1.29E-2</v>
      </c>
      <c r="C577" s="43">
        <v>-1.1699999999999999E-2</v>
      </c>
      <c r="D577" s="45">
        <v>3219.66</v>
      </c>
      <c r="E577" s="45">
        <v>3219.54</v>
      </c>
      <c r="F577" s="46">
        <v>3219.03</v>
      </c>
    </row>
    <row r="578" spans="1:6" x14ac:dyDescent="0.3">
      <c r="A578" s="52">
        <v>43588</v>
      </c>
      <c r="B578" s="44">
        <v>-1.3600000000000001E-2</v>
      </c>
      <c r="C578" s="43">
        <v>-1.24E-2</v>
      </c>
      <c r="D578" s="45">
        <v>3221.52</v>
      </c>
      <c r="E578" s="45">
        <v>3221.41</v>
      </c>
      <c r="F578" s="46">
        <v>3219.61</v>
      </c>
    </row>
    <row r="579" spans="1:6" x14ac:dyDescent="0.3">
      <c r="A579" s="52">
        <v>43591</v>
      </c>
      <c r="B579" s="44">
        <v>-1.54E-2</v>
      </c>
      <c r="C579" s="43">
        <v>-1.4199999999999999E-2</v>
      </c>
      <c r="D579" s="45">
        <v>3222.13</v>
      </c>
      <c r="E579" s="45">
        <v>3222.04</v>
      </c>
      <c r="F579" s="46">
        <v>3221.57</v>
      </c>
    </row>
    <row r="580" spans="1:6" x14ac:dyDescent="0.3">
      <c r="A580" s="52">
        <v>43592</v>
      </c>
      <c r="B580" s="44">
        <v>-1.4999999999999999E-2</v>
      </c>
      <c r="C580" s="43">
        <v>-1.38E-2</v>
      </c>
      <c r="D580" s="45">
        <v>3222.56</v>
      </c>
      <c r="E580" s="45">
        <v>3222.48</v>
      </c>
      <c r="F580" s="46">
        <v>3222.01</v>
      </c>
    </row>
    <row r="581" spans="1:6" x14ac:dyDescent="0.3">
      <c r="A581" s="52">
        <v>43593</v>
      </c>
      <c r="B581" s="44">
        <v>-1.5300000000000001E-2</v>
      </c>
      <c r="C581" s="43">
        <v>-1.41E-2</v>
      </c>
      <c r="D581" s="45">
        <v>3223.04</v>
      </c>
      <c r="E581" s="45">
        <v>3222.98</v>
      </c>
      <c r="F581" s="46">
        <v>3222.5</v>
      </c>
    </row>
    <row r="582" spans="1:6" x14ac:dyDescent="0.3">
      <c r="A582" s="52">
        <v>43594</v>
      </c>
      <c r="B582" s="44">
        <v>-1.52E-2</v>
      </c>
      <c r="C582" s="43">
        <v>-1.3999999999999999E-2</v>
      </c>
      <c r="D582" s="45">
        <v>3223.49</v>
      </c>
      <c r="E582" s="45">
        <v>3223.44</v>
      </c>
      <c r="F582" s="46">
        <v>3222.97</v>
      </c>
    </row>
    <row r="583" spans="1:6" x14ac:dyDescent="0.3">
      <c r="A583" s="52">
        <v>43595</v>
      </c>
      <c r="B583" s="44">
        <v>-1.5800000000000002E-2</v>
      </c>
      <c r="C583" s="43">
        <v>-1.46E-2</v>
      </c>
      <c r="D583" s="45">
        <v>3224.08</v>
      </c>
      <c r="E583" s="45">
        <v>3224.04</v>
      </c>
      <c r="F583" s="46">
        <v>3222.4</v>
      </c>
    </row>
    <row r="584" spans="1:6" x14ac:dyDescent="0.3">
      <c r="A584" s="52">
        <v>43598</v>
      </c>
      <c r="B584" s="44">
        <v>-9.7000000000000003E-3</v>
      </c>
      <c r="C584" s="43">
        <v>-8.5000000000000006E-3</v>
      </c>
      <c r="D584" s="45">
        <v>3224.4</v>
      </c>
      <c r="E584" s="45">
        <v>3224.39</v>
      </c>
      <c r="F584" s="46">
        <v>3223.89</v>
      </c>
    </row>
    <row r="585" spans="1:6" x14ac:dyDescent="0.3">
      <c r="A585" s="52">
        <v>43599</v>
      </c>
      <c r="B585" s="44">
        <v>-9.3999999999999986E-3</v>
      </c>
      <c r="C585" s="43">
        <v>-8.199999999999999E-3</v>
      </c>
      <c r="D585" s="45">
        <v>3224.89</v>
      </c>
      <c r="E585" s="45">
        <v>3224.89</v>
      </c>
      <c r="F585" s="46">
        <v>3224.38</v>
      </c>
    </row>
  </sheetData>
  <autoFilter ref="A1:F585" xr:uid="{00000000-0009-0000-0000-000005000000}"/>
  <pageMargins left="0.511811024" right="0.511811024" top="0.78740157499999996" bottom="0.78740157499999996" header="0.31496062000000002" footer="0.31496062000000002"/>
  <pageSetup paperSize="9" orientation="portrait" r:id="rId1"/>
  <headerFooter>
    <oddHeader>&amp;R&amp;"Calibri"&amp;10&amp;K000000#interna&amp;1#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1"/>
  <dimension ref="A1:N942"/>
  <sheetViews>
    <sheetView workbookViewId="0"/>
  </sheetViews>
  <sheetFormatPr defaultColWidth="9.109375" defaultRowHeight="13.2" x14ac:dyDescent="0.25"/>
  <cols>
    <col min="1" max="1" width="9.109375" style="1"/>
    <col min="2" max="2" width="9.109375" style="3"/>
    <col min="3" max="3" width="10.109375" style="3" bestFit="1" customWidth="1"/>
    <col min="4" max="16384" width="9.109375" style="3"/>
  </cols>
  <sheetData>
    <row r="1" spans="1:14" x14ac:dyDescent="0.25">
      <c r="A1" s="1">
        <v>36892</v>
      </c>
      <c r="B1" s="2"/>
      <c r="C1" s="1"/>
      <c r="D1" s="2"/>
      <c r="E1" s="1"/>
      <c r="F1" s="2"/>
      <c r="G1" s="1"/>
      <c r="H1" s="2"/>
      <c r="I1" s="1"/>
      <c r="J1" s="2"/>
      <c r="K1" s="1"/>
      <c r="L1" s="2"/>
      <c r="M1" s="1"/>
      <c r="N1" s="2"/>
    </row>
    <row r="2" spans="1:14" x14ac:dyDescent="0.25">
      <c r="A2" s="1">
        <v>36948</v>
      </c>
      <c r="B2" s="2"/>
      <c r="C2" s="1"/>
      <c r="D2" s="2"/>
      <c r="E2" s="1"/>
      <c r="F2" s="2"/>
      <c r="G2" s="1"/>
      <c r="H2" s="2"/>
      <c r="I2" s="1"/>
      <c r="J2" s="2"/>
      <c r="K2" s="1"/>
      <c r="L2" s="2"/>
      <c r="M2" s="1"/>
      <c r="N2" s="2"/>
    </row>
    <row r="3" spans="1:14" x14ac:dyDescent="0.25">
      <c r="A3" s="1">
        <v>36949</v>
      </c>
      <c r="B3" s="2"/>
      <c r="C3" s="1"/>
      <c r="D3" s="2"/>
      <c r="E3" s="1"/>
      <c r="F3" s="2"/>
      <c r="G3" s="1"/>
      <c r="H3" s="2"/>
      <c r="I3" s="1"/>
      <c r="J3" s="2"/>
      <c r="K3" s="1"/>
      <c r="L3" s="2"/>
      <c r="M3" s="1"/>
      <c r="N3" s="2"/>
    </row>
    <row r="4" spans="1:14" x14ac:dyDescent="0.25">
      <c r="A4" s="1">
        <v>36994</v>
      </c>
      <c r="B4" s="2"/>
      <c r="C4" s="1"/>
      <c r="D4" s="2"/>
      <c r="E4" s="1"/>
      <c r="F4" s="2"/>
      <c r="G4" s="1"/>
      <c r="H4" s="2"/>
      <c r="I4" s="1"/>
      <c r="J4" s="2"/>
      <c r="K4" s="1"/>
      <c r="L4" s="2"/>
      <c r="M4" s="1"/>
      <c r="N4" s="2"/>
    </row>
    <row r="5" spans="1:14" x14ac:dyDescent="0.25">
      <c r="A5" s="1">
        <v>37002</v>
      </c>
      <c r="B5" s="2"/>
      <c r="C5" s="1"/>
      <c r="D5" s="2"/>
      <c r="E5" s="1"/>
      <c r="F5" s="2"/>
      <c r="G5" s="1"/>
      <c r="H5" s="2"/>
      <c r="I5" s="1"/>
      <c r="J5" s="2"/>
      <c r="K5" s="1"/>
      <c r="L5" s="2"/>
      <c r="M5" s="1"/>
      <c r="N5" s="2"/>
    </row>
    <row r="6" spans="1:14" x14ac:dyDescent="0.25">
      <c r="A6" s="1">
        <v>37012</v>
      </c>
      <c r="B6" s="2"/>
      <c r="C6" s="1"/>
      <c r="D6" s="2"/>
      <c r="E6" s="1"/>
      <c r="F6" s="2"/>
      <c r="G6" s="1"/>
      <c r="H6" s="2"/>
      <c r="I6" s="1"/>
      <c r="J6" s="2"/>
      <c r="K6" s="1"/>
      <c r="L6" s="2"/>
      <c r="M6" s="1"/>
      <c r="N6" s="2"/>
    </row>
    <row r="7" spans="1:14" x14ac:dyDescent="0.25">
      <c r="A7" s="1">
        <v>37056</v>
      </c>
      <c r="B7" s="2"/>
      <c r="C7" s="1"/>
      <c r="D7" s="2"/>
      <c r="E7" s="1"/>
      <c r="F7" s="2"/>
      <c r="G7" s="1"/>
      <c r="H7" s="2"/>
      <c r="I7" s="1"/>
      <c r="J7" s="2"/>
      <c r="K7" s="1"/>
      <c r="L7" s="2"/>
      <c r="M7" s="1"/>
      <c r="N7" s="2"/>
    </row>
    <row r="8" spans="1:14" x14ac:dyDescent="0.25">
      <c r="A8" s="1">
        <v>37141</v>
      </c>
      <c r="B8" s="2"/>
      <c r="C8" s="1"/>
      <c r="D8" s="2"/>
      <c r="E8" s="1"/>
      <c r="F8" s="2"/>
      <c r="G8" s="1"/>
      <c r="H8" s="2"/>
      <c r="I8" s="1"/>
      <c r="J8" s="2"/>
      <c r="K8" s="1"/>
      <c r="L8" s="2"/>
      <c r="M8" s="1"/>
      <c r="N8" s="2"/>
    </row>
    <row r="9" spans="1:14" x14ac:dyDescent="0.25">
      <c r="A9" s="1">
        <v>37176</v>
      </c>
      <c r="B9" s="2"/>
      <c r="C9" s="1"/>
      <c r="D9" s="2"/>
      <c r="E9" s="1"/>
      <c r="F9" s="2"/>
      <c r="G9" s="1"/>
      <c r="H9" s="2"/>
      <c r="I9" s="1"/>
      <c r="J9" s="2"/>
      <c r="K9" s="1"/>
      <c r="L9" s="2"/>
      <c r="M9" s="1"/>
      <c r="N9" s="2"/>
    </row>
    <row r="10" spans="1:14" x14ac:dyDescent="0.25">
      <c r="A10" s="1">
        <v>37197</v>
      </c>
      <c r="B10" s="2"/>
      <c r="C10" s="1"/>
      <c r="D10" s="2"/>
      <c r="E10" s="1"/>
      <c r="F10" s="2"/>
      <c r="G10" s="1"/>
      <c r="H10" s="2"/>
      <c r="I10" s="1"/>
      <c r="J10" s="2"/>
      <c r="K10" s="1"/>
      <c r="L10" s="2"/>
      <c r="M10" s="1"/>
      <c r="N10" s="2"/>
    </row>
    <row r="11" spans="1:14" x14ac:dyDescent="0.25">
      <c r="A11" s="1">
        <v>37210</v>
      </c>
      <c r="B11" s="2"/>
      <c r="C11" s="1"/>
      <c r="D11" s="2"/>
      <c r="E11" s="1"/>
      <c r="F11" s="2"/>
      <c r="G11" s="1"/>
      <c r="H11" s="2"/>
      <c r="I11" s="1"/>
      <c r="J11" s="2"/>
      <c r="K11" s="1"/>
      <c r="L11" s="2"/>
      <c r="M11" s="1"/>
      <c r="N11" s="2"/>
    </row>
    <row r="12" spans="1:14" x14ac:dyDescent="0.25">
      <c r="A12" s="1">
        <v>37250</v>
      </c>
      <c r="B12" s="2"/>
      <c r="C12" s="1"/>
      <c r="D12" s="2"/>
      <c r="E12" s="1"/>
      <c r="F12" s="2"/>
      <c r="G12" s="1"/>
      <c r="H12" s="2"/>
      <c r="I12" s="1"/>
      <c r="J12" s="2"/>
      <c r="K12" s="1"/>
      <c r="L12" s="2"/>
      <c r="M12" s="1"/>
      <c r="N12" s="2"/>
    </row>
    <row r="13" spans="1:14" x14ac:dyDescent="0.25">
      <c r="A13" s="1">
        <v>37257</v>
      </c>
      <c r="B13" s="1"/>
      <c r="C13" s="1"/>
      <c r="D13" s="1"/>
      <c r="E13" s="2"/>
      <c r="F13" s="1"/>
      <c r="G13" s="2"/>
      <c r="H13" s="1"/>
      <c r="I13" s="2"/>
      <c r="J13" s="1"/>
      <c r="K13" s="2"/>
      <c r="L13" s="1"/>
      <c r="M13" s="2"/>
      <c r="N13" s="1"/>
    </row>
    <row r="14" spans="1:14" x14ac:dyDescent="0.25">
      <c r="A14" s="1">
        <v>37298</v>
      </c>
      <c r="B14" s="1"/>
      <c r="C14" s="1"/>
      <c r="D14" s="1"/>
      <c r="E14" s="2"/>
      <c r="F14" s="1"/>
      <c r="G14" s="2"/>
      <c r="H14" s="1"/>
      <c r="I14" s="2"/>
      <c r="J14" s="1"/>
      <c r="K14" s="2"/>
      <c r="L14" s="1"/>
      <c r="M14" s="2"/>
      <c r="N14" s="1"/>
    </row>
    <row r="15" spans="1:14" x14ac:dyDescent="0.25">
      <c r="A15" s="1">
        <v>37299</v>
      </c>
      <c r="B15" s="1"/>
      <c r="C15" s="1"/>
      <c r="D15" s="1"/>
      <c r="E15" s="2"/>
      <c r="F15" s="1"/>
      <c r="G15" s="2"/>
      <c r="H15" s="1"/>
      <c r="I15" s="2"/>
      <c r="J15" s="1"/>
      <c r="K15" s="2"/>
      <c r="L15" s="1"/>
      <c r="M15" s="2"/>
      <c r="N15" s="1"/>
    </row>
    <row r="16" spans="1:14" x14ac:dyDescent="0.25">
      <c r="A16" s="1">
        <v>37344</v>
      </c>
      <c r="B16" s="1"/>
      <c r="C16" s="1"/>
      <c r="D16" s="1"/>
      <c r="E16" s="2"/>
      <c r="F16" s="1"/>
      <c r="G16" s="2"/>
      <c r="H16" s="1"/>
      <c r="I16" s="2"/>
      <c r="J16" s="1"/>
      <c r="K16" s="2"/>
      <c r="L16" s="1"/>
      <c r="M16" s="2"/>
      <c r="N16" s="1"/>
    </row>
    <row r="17" spans="1:14" x14ac:dyDescent="0.25">
      <c r="A17" s="1">
        <v>37367</v>
      </c>
      <c r="B17" s="1"/>
      <c r="C17" s="1"/>
      <c r="D17" s="1"/>
      <c r="E17" s="2"/>
      <c r="F17" s="1"/>
      <c r="G17" s="2"/>
      <c r="H17" s="1"/>
      <c r="I17" s="2"/>
      <c r="J17" s="1"/>
      <c r="K17" s="2"/>
      <c r="L17" s="1"/>
      <c r="M17" s="2"/>
      <c r="N17" s="1"/>
    </row>
    <row r="18" spans="1:14" x14ac:dyDescent="0.25">
      <c r="A18" s="1">
        <v>37377</v>
      </c>
      <c r="B18" s="1"/>
      <c r="C18" s="1"/>
      <c r="D18" s="1"/>
      <c r="E18" s="2"/>
      <c r="F18" s="1"/>
      <c r="G18" s="2"/>
      <c r="H18" s="1"/>
      <c r="I18" s="2"/>
      <c r="J18" s="1"/>
      <c r="K18" s="2"/>
      <c r="L18" s="1"/>
      <c r="M18" s="2"/>
      <c r="N18" s="1"/>
    </row>
    <row r="19" spans="1:14" x14ac:dyDescent="0.25">
      <c r="A19" s="1">
        <v>37406</v>
      </c>
      <c r="B19" s="1"/>
      <c r="C19" s="1"/>
      <c r="D19" s="1"/>
      <c r="E19" s="2"/>
      <c r="F19" s="1"/>
      <c r="G19" s="2"/>
      <c r="H19" s="1"/>
      <c r="I19" s="2"/>
      <c r="J19" s="1"/>
      <c r="K19" s="2"/>
      <c r="L19" s="1"/>
      <c r="M19" s="2"/>
      <c r="N19" s="1"/>
    </row>
    <row r="20" spans="1:14" x14ac:dyDescent="0.25">
      <c r="A20" s="1">
        <v>37506</v>
      </c>
      <c r="B20" s="1"/>
      <c r="C20" s="1"/>
      <c r="D20" s="1"/>
      <c r="E20" s="2"/>
      <c r="F20" s="1"/>
      <c r="G20" s="2"/>
      <c r="H20" s="1"/>
      <c r="I20" s="2"/>
      <c r="J20" s="1"/>
      <c r="K20" s="2"/>
      <c r="L20" s="1"/>
      <c r="M20" s="2"/>
      <c r="N20" s="1"/>
    </row>
    <row r="21" spans="1:14" x14ac:dyDescent="0.25">
      <c r="A21" s="1">
        <v>37541</v>
      </c>
      <c r="B21" s="1"/>
      <c r="C21" s="1"/>
      <c r="D21" s="1"/>
      <c r="E21" s="2"/>
      <c r="F21" s="1"/>
      <c r="G21" s="2"/>
      <c r="H21" s="1"/>
      <c r="I21" s="2"/>
      <c r="J21" s="1"/>
      <c r="K21" s="2"/>
      <c r="L21" s="1"/>
      <c r="M21" s="2"/>
      <c r="N21" s="1"/>
    </row>
    <row r="22" spans="1:14" x14ac:dyDescent="0.25">
      <c r="A22" s="1">
        <v>37562</v>
      </c>
      <c r="B22" s="1"/>
      <c r="C22" s="1"/>
      <c r="D22" s="1"/>
      <c r="E22" s="2"/>
      <c r="F22" s="1"/>
      <c r="G22" s="2"/>
      <c r="H22" s="1"/>
      <c r="I22" s="2"/>
      <c r="J22" s="1"/>
      <c r="K22" s="2"/>
      <c r="L22" s="1"/>
      <c r="M22" s="2"/>
      <c r="N22" s="1"/>
    </row>
    <row r="23" spans="1:14" x14ac:dyDescent="0.25">
      <c r="A23" s="1">
        <v>37575</v>
      </c>
      <c r="B23" s="1"/>
      <c r="C23" s="1"/>
      <c r="D23" s="1"/>
      <c r="E23" s="2"/>
      <c r="F23" s="1"/>
      <c r="G23" s="2"/>
      <c r="H23" s="1"/>
      <c r="I23" s="2"/>
      <c r="J23" s="1"/>
      <c r="K23" s="2"/>
      <c r="L23" s="1"/>
      <c r="M23" s="2"/>
      <c r="N23" s="1"/>
    </row>
    <row r="24" spans="1:14" x14ac:dyDescent="0.25">
      <c r="A24" s="1">
        <v>37615</v>
      </c>
      <c r="B24" s="1"/>
      <c r="C24" s="1"/>
      <c r="D24" s="1"/>
      <c r="E24" s="2"/>
      <c r="F24" s="1"/>
      <c r="G24" s="2"/>
      <c r="H24" s="1"/>
      <c r="I24" s="2"/>
      <c r="J24" s="1"/>
      <c r="K24" s="2"/>
      <c r="L24" s="1"/>
      <c r="M24" s="2"/>
      <c r="N24" s="1"/>
    </row>
    <row r="25" spans="1:14" x14ac:dyDescent="0.25">
      <c r="A25" s="1">
        <v>37622</v>
      </c>
      <c r="B25" s="2"/>
      <c r="C25" s="1"/>
      <c r="D25" s="2"/>
      <c r="E25" s="1"/>
      <c r="F25" s="2"/>
      <c r="G25" s="1"/>
      <c r="H25" s="2"/>
      <c r="I25" s="1"/>
      <c r="J25" s="2"/>
      <c r="K25" s="1"/>
      <c r="L25" s="2"/>
      <c r="M25" s="1"/>
      <c r="N25" s="2"/>
    </row>
    <row r="26" spans="1:14" x14ac:dyDescent="0.25">
      <c r="A26" s="1">
        <v>37683</v>
      </c>
      <c r="B26" s="2"/>
      <c r="C26" s="1"/>
      <c r="D26" s="2"/>
      <c r="E26" s="1"/>
      <c r="F26" s="2"/>
      <c r="G26" s="1"/>
      <c r="H26" s="2"/>
      <c r="I26" s="1"/>
      <c r="J26" s="2"/>
      <c r="K26" s="1"/>
      <c r="L26" s="2"/>
      <c r="M26" s="1"/>
      <c r="N26" s="2"/>
    </row>
    <row r="27" spans="1:14" x14ac:dyDescent="0.25">
      <c r="A27" s="1">
        <v>37684</v>
      </c>
      <c r="B27" s="2"/>
      <c r="C27" s="1"/>
      <c r="D27" s="2"/>
      <c r="E27" s="1"/>
      <c r="F27" s="2"/>
      <c r="G27" s="1"/>
      <c r="H27" s="2"/>
      <c r="I27" s="1"/>
      <c r="J27" s="2"/>
      <c r="K27" s="1"/>
      <c r="L27" s="2"/>
      <c r="M27" s="1"/>
      <c r="N27" s="2"/>
    </row>
    <row r="28" spans="1:14" x14ac:dyDescent="0.25">
      <c r="A28" s="1">
        <v>37729</v>
      </c>
      <c r="B28" s="2"/>
      <c r="C28" s="1"/>
      <c r="D28" s="2"/>
      <c r="E28" s="1"/>
      <c r="F28" s="2"/>
      <c r="G28" s="1"/>
      <c r="H28" s="2"/>
      <c r="I28" s="1"/>
      <c r="J28" s="2"/>
      <c r="K28" s="1"/>
      <c r="L28" s="2"/>
      <c r="M28" s="1"/>
      <c r="N28" s="2"/>
    </row>
    <row r="29" spans="1:14" x14ac:dyDescent="0.25">
      <c r="A29" s="1">
        <v>37732</v>
      </c>
      <c r="B29" s="2"/>
      <c r="C29" s="1"/>
      <c r="D29" s="2"/>
      <c r="E29" s="1"/>
      <c r="F29" s="2"/>
      <c r="G29" s="1"/>
      <c r="H29" s="2"/>
      <c r="I29" s="1"/>
      <c r="J29" s="2"/>
      <c r="K29" s="1"/>
      <c r="L29" s="2"/>
      <c r="M29" s="1"/>
      <c r="N29" s="2"/>
    </row>
    <row r="30" spans="1:14" x14ac:dyDescent="0.25">
      <c r="A30" s="1">
        <v>37742</v>
      </c>
      <c r="B30" s="2"/>
      <c r="C30" s="1"/>
      <c r="D30" s="2"/>
      <c r="E30" s="1"/>
      <c r="F30" s="2"/>
      <c r="G30" s="1"/>
      <c r="H30" s="2"/>
      <c r="I30" s="1"/>
      <c r="J30" s="2"/>
      <c r="K30" s="1"/>
      <c r="L30" s="2"/>
      <c r="M30" s="1"/>
      <c r="N30" s="2"/>
    </row>
    <row r="31" spans="1:14" x14ac:dyDescent="0.25">
      <c r="A31" s="1">
        <v>37791</v>
      </c>
      <c r="B31" s="2"/>
      <c r="C31" s="1"/>
      <c r="D31" s="2"/>
      <c r="E31" s="1"/>
      <c r="F31" s="2"/>
      <c r="G31" s="1"/>
      <c r="H31" s="2"/>
      <c r="I31" s="1"/>
      <c r="J31" s="2"/>
      <c r="K31" s="1"/>
      <c r="L31" s="2"/>
      <c r="M31" s="1"/>
      <c r="N31" s="2"/>
    </row>
    <row r="32" spans="1:14" x14ac:dyDescent="0.25">
      <c r="A32" s="1">
        <v>37871</v>
      </c>
      <c r="B32" s="2"/>
      <c r="C32" s="1"/>
      <c r="D32" s="2"/>
      <c r="E32" s="1"/>
      <c r="F32" s="2"/>
      <c r="G32" s="1"/>
      <c r="H32" s="2"/>
      <c r="I32" s="1"/>
      <c r="J32" s="2"/>
      <c r="K32" s="1"/>
      <c r="L32" s="2"/>
      <c r="M32" s="1"/>
      <c r="N32" s="2"/>
    </row>
    <row r="33" spans="1:14" x14ac:dyDescent="0.25">
      <c r="A33" s="1">
        <v>37906</v>
      </c>
      <c r="B33" s="2"/>
      <c r="C33" s="1"/>
      <c r="D33" s="2"/>
      <c r="E33" s="1"/>
      <c r="F33" s="2"/>
      <c r="G33" s="1"/>
      <c r="H33" s="2"/>
      <c r="I33" s="1"/>
      <c r="J33" s="2"/>
      <c r="K33" s="1"/>
      <c r="L33" s="2"/>
      <c r="M33" s="1"/>
      <c r="N33" s="2"/>
    </row>
    <row r="34" spans="1:14" x14ac:dyDescent="0.25">
      <c r="A34" s="1">
        <v>37927</v>
      </c>
      <c r="B34" s="2"/>
      <c r="C34" s="1"/>
      <c r="D34" s="2"/>
      <c r="E34" s="1"/>
      <c r="F34" s="2"/>
      <c r="G34" s="1"/>
      <c r="H34" s="2"/>
      <c r="I34" s="1"/>
      <c r="J34" s="2"/>
      <c r="K34" s="1"/>
      <c r="L34" s="2"/>
      <c r="M34" s="1"/>
      <c r="N34" s="2"/>
    </row>
    <row r="35" spans="1:14" x14ac:dyDescent="0.25">
      <c r="A35" s="1">
        <v>37940</v>
      </c>
      <c r="B35" s="2"/>
      <c r="C35" s="1"/>
      <c r="D35" s="2"/>
      <c r="E35" s="1"/>
      <c r="F35" s="2"/>
      <c r="G35" s="1"/>
      <c r="H35" s="2"/>
      <c r="I35" s="1"/>
      <c r="J35" s="2"/>
      <c r="K35" s="1"/>
      <c r="L35" s="2"/>
      <c r="M35" s="1"/>
      <c r="N35" s="2"/>
    </row>
    <row r="36" spans="1:14" x14ac:dyDescent="0.25">
      <c r="A36" s="1">
        <v>37980</v>
      </c>
      <c r="B36" s="2"/>
      <c r="C36" s="1"/>
      <c r="D36" s="2"/>
      <c r="E36" s="1"/>
      <c r="F36" s="2"/>
      <c r="G36" s="1"/>
      <c r="H36" s="2"/>
      <c r="I36" s="1"/>
      <c r="J36" s="2"/>
      <c r="K36" s="1"/>
      <c r="L36" s="2"/>
      <c r="M36" s="1"/>
      <c r="N36" s="2"/>
    </row>
    <row r="37" spans="1:14" x14ac:dyDescent="0.25">
      <c r="A37" s="1">
        <v>37987</v>
      </c>
      <c r="C37" s="1"/>
    </row>
    <row r="38" spans="1:14" x14ac:dyDescent="0.25">
      <c r="A38" s="1">
        <v>38040</v>
      </c>
      <c r="C38" s="1"/>
    </row>
    <row r="39" spans="1:14" x14ac:dyDescent="0.25">
      <c r="A39" s="1">
        <v>38041</v>
      </c>
      <c r="C39" s="1"/>
    </row>
    <row r="40" spans="1:14" x14ac:dyDescent="0.25">
      <c r="A40" s="1">
        <v>38086</v>
      </c>
      <c r="C40" s="1"/>
    </row>
    <row r="41" spans="1:14" x14ac:dyDescent="0.25">
      <c r="A41" s="1">
        <v>38098</v>
      </c>
      <c r="C41" s="1"/>
    </row>
    <row r="42" spans="1:14" x14ac:dyDescent="0.25">
      <c r="A42" s="1">
        <v>38108</v>
      </c>
      <c r="C42" s="1"/>
    </row>
    <row r="43" spans="1:14" x14ac:dyDescent="0.25">
      <c r="A43" s="1">
        <v>38148</v>
      </c>
      <c r="C43" s="1"/>
    </row>
    <row r="44" spans="1:14" x14ac:dyDescent="0.25">
      <c r="A44" s="1">
        <v>38237</v>
      </c>
      <c r="C44" s="1"/>
    </row>
    <row r="45" spans="1:14" x14ac:dyDescent="0.25">
      <c r="A45" s="1">
        <v>38272</v>
      </c>
      <c r="C45" s="1"/>
    </row>
    <row r="46" spans="1:14" x14ac:dyDescent="0.25">
      <c r="A46" s="1">
        <v>38293</v>
      </c>
      <c r="C46" s="1"/>
    </row>
    <row r="47" spans="1:14" x14ac:dyDescent="0.25">
      <c r="A47" s="1">
        <v>38306</v>
      </c>
      <c r="C47" s="1"/>
    </row>
    <row r="48" spans="1:14" x14ac:dyDescent="0.25">
      <c r="A48" s="1">
        <v>38346</v>
      </c>
      <c r="C48" s="1"/>
    </row>
    <row r="49" spans="1:3" x14ac:dyDescent="0.25">
      <c r="A49" s="1">
        <v>38353</v>
      </c>
      <c r="C49" s="1"/>
    </row>
    <row r="50" spans="1:3" x14ac:dyDescent="0.25">
      <c r="A50" s="1">
        <v>38390</v>
      </c>
      <c r="C50" s="1"/>
    </row>
    <row r="51" spans="1:3" x14ac:dyDescent="0.25">
      <c r="A51" s="1">
        <v>38391</v>
      </c>
      <c r="C51" s="1"/>
    </row>
    <row r="52" spans="1:3" x14ac:dyDescent="0.25">
      <c r="A52" s="1">
        <v>38436</v>
      </c>
      <c r="C52" s="1"/>
    </row>
    <row r="53" spans="1:3" x14ac:dyDescent="0.25">
      <c r="A53" s="1">
        <v>38463</v>
      </c>
      <c r="C53" s="1"/>
    </row>
    <row r="54" spans="1:3" x14ac:dyDescent="0.25">
      <c r="A54" s="1">
        <v>38473</v>
      </c>
      <c r="C54" s="1"/>
    </row>
    <row r="55" spans="1:3" x14ac:dyDescent="0.25">
      <c r="A55" s="1">
        <v>38498</v>
      </c>
      <c r="C55" s="1"/>
    </row>
    <row r="56" spans="1:3" x14ac:dyDescent="0.25">
      <c r="A56" s="1">
        <v>38602</v>
      </c>
      <c r="C56" s="1"/>
    </row>
    <row r="57" spans="1:3" x14ac:dyDescent="0.25">
      <c r="A57" s="1">
        <v>38637</v>
      </c>
      <c r="C57" s="1"/>
    </row>
    <row r="58" spans="1:3" x14ac:dyDescent="0.25">
      <c r="A58" s="1">
        <v>38658</v>
      </c>
      <c r="C58" s="1"/>
    </row>
    <row r="59" spans="1:3" x14ac:dyDescent="0.25">
      <c r="A59" s="1">
        <v>38671</v>
      </c>
      <c r="C59" s="1"/>
    </row>
    <row r="60" spans="1:3" x14ac:dyDescent="0.25">
      <c r="A60" s="1">
        <v>38711</v>
      </c>
      <c r="C60" s="1"/>
    </row>
    <row r="61" spans="1:3" x14ac:dyDescent="0.25">
      <c r="A61" s="1">
        <v>38718</v>
      </c>
      <c r="C61" s="1"/>
    </row>
    <row r="62" spans="1:3" x14ac:dyDescent="0.25">
      <c r="A62" s="1">
        <v>38775</v>
      </c>
      <c r="C62" s="1"/>
    </row>
    <row r="63" spans="1:3" x14ac:dyDescent="0.25">
      <c r="A63" s="1">
        <v>38776</v>
      </c>
      <c r="C63" s="1"/>
    </row>
    <row r="64" spans="1:3" x14ac:dyDescent="0.25">
      <c r="A64" s="1">
        <v>38821</v>
      </c>
      <c r="C64" s="1"/>
    </row>
    <row r="65" spans="1:3" x14ac:dyDescent="0.25">
      <c r="A65" s="1">
        <v>38828</v>
      </c>
      <c r="C65" s="1"/>
    </row>
    <row r="66" spans="1:3" x14ac:dyDescent="0.25">
      <c r="A66" s="1">
        <v>38838</v>
      </c>
      <c r="C66" s="1"/>
    </row>
    <row r="67" spans="1:3" x14ac:dyDescent="0.25">
      <c r="A67" s="1">
        <v>38883</v>
      </c>
      <c r="C67" s="1"/>
    </row>
    <row r="68" spans="1:3" x14ac:dyDescent="0.25">
      <c r="A68" s="1">
        <v>38967</v>
      </c>
      <c r="C68" s="1"/>
    </row>
    <row r="69" spans="1:3" x14ac:dyDescent="0.25">
      <c r="A69" s="1">
        <v>39002</v>
      </c>
      <c r="C69" s="1"/>
    </row>
    <row r="70" spans="1:3" x14ac:dyDescent="0.25">
      <c r="A70" s="1">
        <v>39023</v>
      </c>
      <c r="C70" s="1"/>
    </row>
    <row r="71" spans="1:3" x14ac:dyDescent="0.25">
      <c r="A71" s="1">
        <v>39036</v>
      </c>
      <c r="C71" s="1"/>
    </row>
    <row r="72" spans="1:3" x14ac:dyDescent="0.25">
      <c r="A72" s="1">
        <v>39076</v>
      </c>
      <c r="C72" s="1"/>
    </row>
    <row r="73" spans="1:3" x14ac:dyDescent="0.25">
      <c r="A73" s="1">
        <v>39083</v>
      </c>
      <c r="C73" s="1"/>
    </row>
    <row r="74" spans="1:3" x14ac:dyDescent="0.25">
      <c r="A74" s="1">
        <v>39132</v>
      </c>
      <c r="C74" s="1"/>
    </row>
    <row r="75" spans="1:3" x14ac:dyDescent="0.25">
      <c r="A75" s="1">
        <v>39133</v>
      </c>
      <c r="C75" s="1"/>
    </row>
    <row r="76" spans="1:3" x14ac:dyDescent="0.25">
      <c r="A76" s="1">
        <v>39178</v>
      </c>
      <c r="C76" s="1"/>
    </row>
    <row r="77" spans="1:3" x14ac:dyDescent="0.25">
      <c r="A77" s="1">
        <v>39193</v>
      </c>
      <c r="C77" s="1"/>
    </row>
    <row r="78" spans="1:3" x14ac:dyDescent="0.25">
      <c r="A78" s="1">
        <v>39203</v>
      </c>
      <c r="C78" s="1"/>
    </row>
    <row r="79" spans="1:3" x14ac:dyDescent="0.25">
      <c r="A79" s="1">
        <v>39240</v>
      </c>
      <c r="C79" s="1"/>
    </row>
    <row r="80" spans="1:3" x14ac:dyDescent="0.25">
      <c r="A80" s="1">
        <v>39332</v>
      </c>
      <c r="C80" s="1"/>
    </row>
    <row r="81" spans="1:3" x14ac:dyDescent="0.25">
      <c r="A81" s="1">
        <v>39367</v>
      </c>
      <c r="C81" s="1"/>
    </row>
    <row r="82" spans="1:3" x14ac:dyDescent="0.25">
      <c r="A82" s="1">
        <v>39388</v>
      </c>
      <c r="C82" s="1"/>
    </row>
    <row r="83" spans="1:3" x14ac:dyDescent="0.25">
      <c r="A83" s="1">
        <v>39401</v>
      </c>
      <c r="C83" s="1"/>
    </row>
    <row r="84" spans="1:3" x14ac:dyDescent="0.25">
      <c r="A84" s="1">
        <v>39441</v>
      </c>
      <c r="C84" s="1"/>
    </row>
    <row r="85" spans="1:3" x14ac:dyDescent="0.25">
      <c r="A85" s="1">
        <v>39448</v>
      </c>
      <c r="C85" s="1"/>
    </row>
    <row r="86" spans="1:3" x14ac:dyDescent="0.25">
      <c r="A86" s="1">
        <v>39482</v>
      </c>
      <c r="C86" s="1"/>
    </row>
    <row r="87" spans="1:3" x14ac:dyDescent="0.25">
      <c r="A87" s="1">
        <v>39483</v>
      </c>
      <c r="C87" s="1"/>
    </row>
    <row r="88" spans="1:3" x14ac:dyDescent="0.25">
      <c r="A88" s="1">
        <v>39528</v>
      </c>
      <c r="C88" s="1"/>
    </row>
    <row r="89" spans="1:3" x14ac:dyDescent="0.25">
      <c r="A89" s="1">
        <v>39559</v>
      </c>
      <c r="C89" s="1"/>
    </row>
    <row r="90" spans="1:3" x14ac:dyDescent="0.25">
      <c r="A90" s="1">
        <v>39569</v>
      </c>
      <c r="C90" s="1"/>
    </row>
    <row r="91" spans="1:3" x14ac:dyDescent="0.25">
      <c r="A91" s="1">
        <v>39590</v>
      </c>
      <c r="C91" s="1"/>
    </row>
    <row r="92" spans="1:3" x14ac:dyDescent="0.25">
      <c r="A92" s="1">
        <v>39698</v>
      </c>
      <c r="C92" s="1"/>
    </row>
    <row r="93" spans="1:3" x14ac:dyDescent="0.25">
      <c r="A93" s="1">
        <v>39733</v>
      </c>
      <c r="C93" s="1"/>
    </row>
    <row r="94" spans="1:3" x14ac:dyDescent="0.25">
      <c r="A94" s="1">
        <v>39754</v>
      </c>
      <c r="C94" s="1"/>
    </row>
    <row r="95" spans="1:3" x14ac:dyDescent="0.25">
      <c r="A95" s="1">
        <v>39767</v>
      </c>
      <c r="C95" s="1"/>
    </row>
    <row r="96" spans="1:3" x14ac:dyDescent="0.25">
      <c r="A96" s="1">
        <v>39807</v>
      </c>
      <c r="C96" s="1"/>
    </row>
    <row r="97" spans="1:3" x14ac:dyDescent="0.25">
      <c r="A97" s="1">
        <v>39814</v>
      </c>
      <c r="C97" s="1"/>
    </row>
    <row r="98" spans="1:3" x14ac:dyDescent="0.25">
      <c r="A98" s="1">
        <v>39867</v>
      </c>
      <c r="C98" s="1"/>
    </row>
    <row r="99" spans="1:3" x14ac:dyDescent="0.25">
      <c r="A99" s="1">
        <v>39868</v>
      </c>
      <c r="C99" s="1"/>
    </row>
    <row r="100" spans="1:3" x14ac:dyDescent="0.25">
      <c r="A100" s="1">
        <v>39913</v>
      </c>
      <c r="C100" s="1"/>
    </row>
    <row r="101" spans="1:3" x14ac:dyDescent="0.25">
      <c r="A101" s="1">
        <v>39924</v>
      </c>
      <c r="C101" s="1"/>
    </row>
    <row r="102" spans="1:3" x14ac:dyDescent="0.25">
      <c r="A102" s="1">
        <v>39934</v>
      </c>
      <c r="C102" s="1"/>
    </row>
    <row r="103" spans="1:3" x14ac:dyDescent="0.25">
      <c r="A103" s="1">
        <v>39975</v>
      </c>
      <c r="C103" s="1"/>
    </row>
    <row r="104" spans="1:3" x14ac:dyDescent="0.25">
      <c r="A104" s="1">
        <v>40063</v>
      </c>
      <c r="C104" s="1"/>
    </row>
    <row r="105" spans="1:3" x14ac:dyDescent="0.25">
      <c r="A105" s="1">
        <v>40098</v>
      </c>
      <c r="C105" s="1"/>
    </row>
    <row r="106" spans="1:3" x14ac:dyDescent="0.25">
      <c r="A106" s="1">
        <v>40119</v>
      </c>
      <c r="C106" s="1"/>
    </row>
    <row r="107" spans="1:3" x14ac:dyDescent="0.25">
      <c r="A107" s="1">
        <v>40132</v>
      </c>
      <c r="C107" s="1"/>
    </row>
    <row r="108" spans="1:3" x14ac:dyDescent="0.25">
      <c r="A108" s="1">
        <v>40172</v>
      </c>
      <c r="C108" s="1"/>
    </row>
    <row r="109" spans="1:3" x14ac:dyDescent="0.25">
      <c r="A109" s="1">
        <v>40179</v>
      </c>
      <c r="C109" s="1"/>
    </row>
    <row r="110" spans="1:3" x14ac:dyDescent="0.25">
      <c r="A110" s="1">
        <v>40224</v>
      </c>
      <c r="C110" s="1"/>
    </row>
    <row r="111" spans="1:3" x14ac:dyDescent="0.25">
      <c r="A111" s="1">
        <v>40225</v>
      </c>
      <c r="C111" s="1"/>
    </row>
    <row r="112" spans="1:3" x14ac:dyDescent="0.25">
      <c r="A112" s="1">
        <v>40270</v>
      </c>
      <c r="C112" s="1"/>
    </row>
    <row r="113" spans="1:3" x14ac:dyDescent="0.25">
      <c r="A113" s="1">
        <v>40289</v>
      </c>
      <c r="C113" s="1"/>
    </row>
    <row r="114" spans="1:3" x14ac:dyDescent="0.25">
      <c r="A114" s="1">
        <v>40299</v>
      </c>
      <c r="C114" s="1"/>
    </row>
    <row r="115" spans="1:3" x14ac:dyDescent="0.25">
      <c r="A115" s="1">
        <v>40332</v>
      </c>
      <c r="C115" s="1"/>
    </row>
    <row r="116" spans="1:3" x14ac:dyDescent="0.25">
      <c r="A116" s="1">
        <v>40428</v>
      </c>
      <c r="C116" s="1"/>
    </row>
    <row r="117" spans="1:3" x14ac:dyDescent="0.25">
      <c r="A117" s="1">
        <v>40463</v>
      </c>
      <c r="C117" s="1"/>
    </row>
    <row r="118" spans="1:3" x14ac:dyDescent="0.25">
      <c r="A118" s="1">
        <v>40484</v>
      </c>
      <c r="C118" s="1"/>
    </row>
    <row r="119" spans="1:3" x14ac:dyDescent="0.25">
      <c r="A119" s="1">
        <v>40497</v>
      </c>
      <c r="C119" s="1"/>
    </row>
    <row r="120" spans="1:3" x14ac:dyDescent="0.25">
      <c r="A120" s="1">
        <v>40537</v>
      </c>
      <c r="C120" s="1"/>
    </row>
    <row r="121" spans="1:3" x14ac:dyDescent="0.25">
      <c r="A121" s="1">
        <v>40544</v>
      </c>
      <c r="C121" s="1"/>
    </row>
    <row r="122" spans="1:3" x14ac:dyDescent="0.25">
      <c r="A122" s="1">
        <v>40609</v>
      </c>
      <c r="C122" s="1"/>
    </row>
    <row r="123" spans="1:3" x14ac:dyDescent="0.25">
      <c r="A123" s="1">
        <v>40610</v>
      </c>
      <c r="C123" s="1"/>
    </row>
    <row r="124" spans="1:3" x14ac:dyDescent="0.25">
      <c r="A124" s="1">
        <v>40654</v>
      </c>
      <c r="C124" s="1"/>
    </row>
    <row r="125" spans="1:3" x14ac:dyDescent="0.25">
      <c r="A125" s="1">
        <v>40655</v>
      </c>
      <c r="C125" s="1"/>
    </row>
    <row r="126" spans="1:3" x14ac:dyDescent="0.25">
      <c r="A126" s="1">
        <v>40664</v>
      </c>
      <c r="C126" s="1"/>
    </row>
    <row r="127" spans="1:3" x14ac:dyDescent="0.25">
      <c r="A127" s="1">
        <v>40717</v>
      </c>
      <c r="C127" s="1"/>
    </row>
    <row r="128" spans="1:3" x14ac:dyDescent="0.25">
      <c r="A128" s="1">
        <v>40793</v>
      </c>
      <c r="C128" s="1"/>
    </row>
    <row r="129" spans="1:3" x14ac:dyDescent="0.25">
      <c r="A129" s="1">
        <v>40828</v>
      </c>
      <c r="C129" s="1"/>
    </row>
    <row r="130" spans="1:3" x14ac:dyDescent="0.25">
      <c r="A130" s="1">
        <v>40849</v>
      </c>
      <c r="C130" s="1"/>
    </row>
    <row r="131" spans="1:3" x14ac:dyDescent="0.25">
      <c r="A131" s="1">
        <v>40862</v>
      </c>
      <c r="C131" s="1"/>
    </row>
    <row r="132" spans="1:3" x14ac:dyDescent="0.25">
      <c r="A132" s="1">
        <v>40902</v>
      </c>
      <c r="C132" s="1"/>
    </row>
    <row r="133" spans="1:3" x14ac:dyDescent="0.25">
      <c r="A133" s="1">
        <v>40909</v>
      </c>
      <c r="C133" s="1"/>
    </row>
    <row r="134" spans="1:3" x14ac:dyDescent="0.25">
      <c r="A134" s="1">
        <v>40959</v>
      </c>
      <c r="C134" s="1"/>
    </row>
    <row r="135" spans="1:3" x14ac:dyDescent="0.25">
      <c r="A135" s="1">
        <v>40960</v>
      </c>
      <c r="C135" s="1"/>
    </row>
    <row r="136" spans="1:3" x14ac:dyDescent="0.25">
      <c r="A136" s="1">
        <v>41005</v>
      </c>
      <c r="C136" s="1"/>
    </row>
    <row r="137" spans="1:3" x14ac:dyDescent="0.25">
      <c r="A137" s="1">
        <v>41020</v>
      </c>
      <c r="C137" s="1"/>
    </row>
    <row r="138" spans="1:3" x14ac:dyDescent="0.25">
      <c r="A138" s="1">
        <v>41030</v>
      </c>
      <c r="C138" s="1"/>
    </row>
    <row r="139" spans="1:3" x14ac:dyDescent="0.25">
      <c r="A139" s="1">
        <v>41067</v>
      </c>
      <c r="C139" s="1"/>
    </row>
    <row r="140" spans="1:3" x14ac:dyDescent="0.25">
      <c r="A140" s="1">
        <v>41159</v>
      </c>
      <c r="C140" s="1"/>
    </row>
    <row r="141" spans="1:3" x14ac:dyDescent="0.25">
      <c r="A141" s="1">
        <v>41194</v>
      </c>
      <c r="C141" s="1"/>
    </row>
    <row r="142" spans="1:3" x14ac:dyDescent="0.25">
      <c r="A142" s="1">
        <v>41215</v>
      </c>
      <c r="C142" s="1"/>
    </row>
    <row r="143" spans="1:3" x14ac:dyDescent="0.25">
      <c r="A143" s="1">
        <v>41228</v>
      </c>
      <c r="C143" s="1"/>
    </row>
    <row r="144" spans="1:3" x14ac:dyDescent="0.25">
      <c r="A144" s="1">
        <v>41268</v>
      </c>
      <c r="C144" s="1"/>
    </row>
    <row r="145" spans="1:3" x14ac:dyDescent="0.25">
      <c r="A145" s="1">
        <v>41275</v>
      </c>
      <c r="C145" s="1"/>
    </row>
    <row r="146" spans="1:3" x14ac:dyDescent="0.25">
      <c r="A146" s="1">
        <v>41316</v>
      </c>
      <c r="C146" s="1"/>
    </row>
    <row r="147" spans="1:3" x14ac:dyDescent="0.25">
      <c r="A147" s="1">
        <v>41317</v>
      </c>
      <c r="C147" s="1"/>
    </row>
    <row r="148" spans="1:3" x14ac:dyDescent="0.25">
      <c r="A148" s="1">
        <v>41362</v>
      </c>
      <c r="C148" s="1"/>
    </row>
    <row r="149" spans="1:3" x14ac:dyDescent="0.25">
      <c r="A149" s="1">
        <v>41385</v>
      </c>
      <c r="C149" s="1"/>
    </row>
    <row r="150" spans="1:3" x14ac:dyDescent="0.25">
      <c r="A150" s="1">
        <v>41395</v>
      </c>
      <c r="C150" s="1"/>
    </row>
    <row r="151" spans="1:3" x14ac:dyDescent="0.25">
      <c r="A151" s="1">
        <v>41424</v>
      </c>
      <c r="C151" s="1"/>
    </row>
    <row r="152" spans="1:3" x14ac:dyDescent="0.25">
      <c r="A152" s="1">
        <v>41524</v>
      </c>
      <c r="C152" s="1"/>
    </row>
    <row r="153" spans="1:3" x14ac:dyDescent="0.25">
      <c r="A153" s="1">
        <v>41559</v>
      </c>
      <c r="C153" s="1"/>
    </row>
    <row r="154" spans="1:3" x14ac:dyDescent="0.25">
      <c r="A154" s="1">
        <v>41580</v>
      </c>
      <c r="C154" s="1"/>
    </row>
    <row r="155" spans="1:3" x14ac:dyDescent="0.25">
      <c r="A155" s="1">
        <v>41593</v>
      </c>
      <c r="C155" s="1"/>
    </row>
    <row r="156" spans="1:3" x14ac:dyDescent="0.25">
      <c r="A156" s="1">
        <v>41633</v>
      </c>
      <c r="C156" s="1"/>
    </row>
    <row r="157" spans="1:3" x14ac:dyDescent="0.25">
      <c r="A157" s="1">
        <v>41640</v>
      </c>
      <c r="C157" s="1"/>
    </row>
    <row r="158" spans="1:3" x14ac:dyDescent="0.25">
      <c r="A158" s="1">
        <v>41701</v>
      </c>
      <c r="C158" s="1"/>
    </row>
    <row r="159" spans="1:3" x14ac:dyDescent="0.25">
      <c r="A159" s="1">
        <v>41702</v>
      </c>
      <c r="C159" s="1"/>
    </row>
    <row r="160" spans="1:3" x14ac:dyDescent="0.25">
      <c r="A160" s="1">
        <v>41747</v>
      </c>
      <c r="C160" s="1"/>
    </row>
    <row r="161" spans="1:3" x14ac:dyDescent="0.25">
      <c r="A161" s="1">
        <v>41750</v>
      </c>
      <c r="C161" s="1"/>
    </row>
    <row r="162" spans="1:3" x14ac:dyDescent="0.25">
      <c r="A162" s="1">
        <v>41760</v>
      </c>
      <c r="C162" s="1"/>
    </row>
    <row r="163" spans="1:3" x14ac:dyDescent="0.25">
      <c r="A163" s="1">
        <v>41809</v>
      </c>
      <c r="C163" s="1"/>
    </row>
    <row r="164" spans="1:3" x14ac:dyDescent="0.25">
      <c r="A164" s="1">
        <v>41889</v>
      </c>
      <c r="C164" s="1"/>
    </row>
    <row r="165" spans="1:3" x14ac:dyDescent="0.25">
      <c r="A165" s="1">
        <v>41924</v>
      </c>
      <c r="C165" s="1"/>
    </row>
    <row r="166" spans="1:3" x14ac:dyDescent="0.25">
      <c r="A166" s="1">
        <v>41945</v>
      </c>
      <c r="C166" s="1"/>
    </row>
    <row r="167" spans="1:3" x14ac:dyDescent="0.25">
      <c r="A167" s="1">
        <v>41958</v>
      </c>
      <c r="C167" s="1"/>
    </row>
    <row r="168" spans="1:3" x14ac:dyDescent="0.25">
      <c r="A168" s="1">
        <v>41998</v>
      </c>
      <c r="C168" s="1"/>
    </row>
    <row r="169" spans="1:3" x14ac:dyDescent="0.25">
      <c r="A169" s="1">
        <v>42005</v>
      </c>
      <c r="C169" s="1"/>
    </row>
    <row r="170" spans="1:3" x14ac:dyDescent="0.25">
      <c r="A170" s="1">
        <v>42051</v>
      </c>
      <c r="C170" s="1"/>
    </row>
    <row r="171" spans="1:3" x14ac:dyDescent="0.25">
      <c r="A171" s="1">
        <v>42052</v>
      </c>
      <c r="C171" s="1"/>
    </row>
    <row r="172" spans="1:3" x14ac:dyDescent="0.25">
      <c r="A172" s="1">
        <v>42097</v>
      </c>
      <c r="C172" s="1"/>
    </row>
    <row r="173" spans="1:3" x14ac:dyDescent="0.25">
      <c r="A173" s="1">
        <v>42115</v>
      </c>
      <c r="C173" s="1"/>
    </row>
    <row r="174" spans="1:3" x14ac:dyDescent="0.25">
      <c r="A174" s="1">
        <v>42125</v>
      </c>
      <c r="C174" s="1"/>
    </row>
    <row r="175" spans="1:3" x14ac:dyDescent="0.25">
      <c r="A175" s="1">
        <v>42159</v>
      </c>
      <c r="C175" s="1"/>
    </row>
    <row r="176" spans="1:3" x14ac:dyDescent="0.25">
      <c r="A176" s="1">
        <v>42254</v>
      </c>
      <c r="C176" s="1"/>
    </row>
    <row r="177" spans="1:3" x14ac:dyDescent="0.25">
      <c r="A177" s="1">
        <v>42289</v>
      </c>
      <c r="C177" s="1"/>
    </row>
    <row r="178" spans="1:3" x14ac:dyDescent="0.25">
      <c r="A178" s="1">
        <v>42310</v>
      </c>
      <c r="C178" s="1"/>
    </row>
    <row r="179" spans="1:3" x14ac:dyDescent="0.25">
      <c r="A179" s="1">
        <v>42323</v>
      </c>
      <c r="C179" s="1"/>
    </row>
    <row r="180" spans="1:3" x14ac:dyDescent="0.25">
      <c r="A180" s="1">
        <v>42363</v>
      </c>
      <c r="C180" s="1"/>
    </row>
    <row r="181" spans="1:3" x14ac:dyDescent="0.25">
      <c r="A181" s="1">
        <v>42370</v>
      </c>
      <c r="C181" s="1"/>
    </row>
    <row r="182" spans="1:3" x14ac:dyDescent="0.25">
      <c r="A182" s="1">
        <v>42408</v>
      </c>
      <c r="C182" s="1"/>
    </row>
    <row r="183" spans="1:3" x14ac:dyDescent="0.25">
      <c r="A183" s="1">
        <v>42409</v>
      </c>
      <c r="C183" s="1"/>
    </row>
    <row r="184" spans="1:3" x14ac:dyDescent="0.25">
      <c r="A184" s="1">
        <v>42454</v>
      </c>
      <c r="C184" s="1"/>
    </row>
    <row r="185" spans="1:3" x14ac:dyDescent="0.25">
      <c r="A185" s="1">
        <v>42481</v>
      </c>
      <c r="C185" s="1"/>
    </row>
    <row r="186" spans="1:3" x14ac:dyDescent="0.25">
      <c r="A186" s="1">
        <v>42491</v>
      </c>
      <c r="C186" s="1"/>
    </row>
    <row r="187" spans="1:3" x14ac:dyDescent="0.25">
      <c r="A187" s="1">
        <v>42516</v>
      </c>
      <c r="C187" s="1"/>
    </row>
    <row r="188" spans="1:3" x14ac:dyDescent="0.25">
      <c r="A188" s="1">
        <v>42620</v>
      </c>
      <c r="C188" s="1"/>
    </row>
    <row r="189" spans="1:3" x14ac:dyDescent="0.25">
      <c r="A189" s="1">
        <v>42655</v>
      </c>
      <c r="C189" s="1"/>
    </row>
    <row r="190" spans="1:3" x14ac:dyDescent="0.25">
      <c r="A190" s="1">
        <v>42676</v>
      </c>
      <c r="C190" s="1"/>
    </row>
    <row r="191" spans="1:3" x14ac:dyDescent="0.25">
      <c r="A191" s="1">
        <v>42689</v>
      </c>
      <c r="C191" s="1"/>
    </row>
    <row r="192" spans="1:3" x14ac:dyDescent="0.25">
      <c r="A192" s="1">
        <v>42729</v>
      </c>
      <c r="C192" s="1"/>
    </row>
    <row r="193" spans="1:3" x14ac:dyDescent="0.25">
      <c r="A193" s="1">
        <v>42736</v>
      </c>
      <c r="C193" s="1"/>
    </row>
    <row r="194" spans="1:3" x14ac:dyDescent="0.25">
      <c r="A194" s="1">
        <v>42793</v>
      </c>
      <c r="C194" s="1"/>
    </row>
    <row r="195" spans="1:3" x14ac:dyDescent="0.25">
      <c r="A195" s="1">
        <v>42794</v>
      </c>
      <c r="C195" s="1"/>
    </row>
    <row r="196" spans="1:3" x14ac:dyDescent="0.25">
      <c r="A196" s="1">
        <v>42839</v>
      </c>
      <c r="C196" s="1"/>
    </row>
    <row r="197" spans="1:3" x14ac:dyDescent="0.25">
      <c r="A197" s="1">
        <v>42846</v>
      </c>
      <c r="C197" s="1"/>
    </row>
    <row r="198" spans="1:3" x14ac:dyDescent="0.25">
      <c r="A198" s="1">
        <v>42856</v>
      </c>
      <c r="C198" s="1"/>
    </row>
    <row r="199" spans="1:3" x14ac:dyDescent="0.25">
      <c r="A199" s="1">
        <v>42901</v>
      </c>
      <c r="C199" s="1"/>
    </row>
    <row r="200" spans="1:3" x14ac:dyDescent="0.25">
      <c r="A200" s="1">
        <v>42985</v>
      </c>
      <c r="C200" s="1"/>
    </row>
    <row r="201" spans="1:3" x14ac:dyDescent="0.25">
      <c r="A201" s="1">
        <v>43020</v>
      </c>
      <c r="C201" s="1"/>
    </row>
    <row r="202" spans="1:3" x14ac:dyDescent="0.25">
      <c r="A202" s="1">
        <v>43041</v>
      </c>
      <c r="C202" s="1"/>
    </row>
    <row r="203" spans="1:3" x14ac:dyDescent="0.25">
      <c r="A203" s="1">
        <v>43054</v>
      </c>
      <c r="C203" s="1"/>
    </row>
    <row r="204" spans="1:3" x14ac:dyDescent="0.25">
      <c r="A204" s="1">
        <v>43094</v>
      </c>
      <c r="C204" s="1"/>
    </row>
    <row r="205" spans="1:3" x14ac:dyDescent="0.25">
      <c r="A205" s="1">
        <v>43101</v>
      </c>
      <c r="C205" s="1"/>
    </row>
    <row r="206" spans="1:3" x14ac:dyDescent="0.25">
      <c r="A206" s="1">
        <v>43143</v>
      </c>
      <c r="C206" s="1"/>
    </row>
    <row r="207" spans="1:3" x14ac:dyDescent="0.25">
      <c r="A207" s="1">
        <v>43144</v>
      </c>
      <c r="C207" s="1"/>
    </row>
    <row r="208" spans="1:3" x14ac:dyDescent="0.25">
      <c r="A208" s="1">
        <v>43189</v>
      </c>
      <c r="C208" s="1"/>
    </row>
    <row r="209" spans="1:3" x14ac:dyDescent="0.25">
      <c r="A209" s="1">
        <v>43211</v>
      </c>
      <c r="C209" s="1"/>
    </row>
    <row r="210" spans="1:3" x14ac:dyDescent="0.25">
      <c r="A210" s="1">
        <v>43221</v>
      </c>
      <c r="C210" s="1"/>
    </row>
    <row r="211" spans="1:3" x14ac:dyDescent="0.25">
      <c r="A211" s="1">
        <v>43251</v>
      </c>
      <c r="C211" s="1"/>
    </row>
    <row r="212" spans="1:3" x14ac:dyDescent="0.25">
      <c r="A212" s="1">
        <v>43350</v>
      </c>
      <c r="C212" s="1"/>
    </row>
    <row r="213" spans="1:3" x14ac:dyDescent="0.25">
      <c r="A213" s="1">
        <v>43385</v>
      </c>
      <c r="C213" s="1"/>
    </row>
    <row r="214" spans="1:3" x14ac:dyDescent="0.25">
      <c r="A214" s="1">
        <v>43406</v>
      </c>
      <c r="C214" s="1"/>
    </row>
    <row r="215" spans="1:3" x14ac:dyDescent="0.25">
      <c r="A215" s="1">
        <v>43419</v>
      </c>
      <c r="C215" s="1"/>
    </row>
    <row r="216" spans="1:3" x14ac:dyDescent="0.25">
      <c r="A216" s="1">
        <v>43459</v>
      </c>
      <c r="C216" s="1"/>
    </row>
    <row r="217" spans="1:3" x14ac:dyDescent="0.25">
      <c r="A217" s="1">
        <v>43466</v>
      </c>
      <c r="C217" s="1"/>
    </row>
    <row r="218" spans="1:3" x14ac:dyDescent="0.25">
      <c r="A218" s="1">
        <v>43528</v>
      </c>
      <c r="C218" s="1"/>
    </row>
    <row r="219" spans="1:3" x14ac:dyDescent="0.25">
      <c r="A219" s="1">
        <v>43529</v>
      </c>
      <c r="C219" s="1"/>
    </row>
    <row r="220" spans="1:3" x14ac:dyDescent="0.25">
      <c r="A220" s="1">
        <v>43574</v>
      </c>
      <c r="C220" s="1"/>
    </row>
    <row r="221" spans="1:3" x14ac:dyDescent="0.25">
      <c r="A221" s="1">
        <v>43576</v>
      </c>
      <c r="C221" s="1"/>
    </row>
    <row r="222" spans="1:3" x14ac:dyDescent="0.25">
      <c r="A222" s="1">
        <v>43586</v>
      </c>
      <c r="C222" s="1"/>
    </row>
    <row r="223" spans="1:3" x14ac:dyDescent="0.25">
      <c r="A223" s="1">
        <v>43636</v>
      </c>
      <c r="C223" s="1"/>
    </row>
    <row r="224" spans="1:3" x14ac:dyDescent="0.25">
      <c r="A224" s="1">
        <v>43715</v>
      </c>
      <c r="C224" s="1"/>
    </row>
    <row r="225" spans="1:3" x14ac:dyDescent="0.25">
      <c r="A225" s="1">
        <v>43750</v>
      </c>
      <c r="C225" s="1"/>
    </row>
    <row r="226" spans="1:3" x14ac:dyDescent="0.25">
      <c r="A226" s="1">
        <v>43771</v>
      </c>
      <c r="C226" s="1"/>
    </row>
    <row r="227" spans="1:3" x14ac:dyDescent="0.25">
      <c r="A227" s="1">
        <v>43784</v>
      </c>
      <c r="C227" s="1"/>
    </row>
    <row r="228" spans="1:3" x14ac:dyDescent="0.25">
      <c r="A228" s="1">
        <v>43824</v>
      </c>
      <c r="C228" s="1"/>
    </row>
    <row r="229" spans="1:3" x14ac:dyDescent="0.25">
      <c r="A229" s="1">
        <v>43831</v>
      </c>
      <c r="C229" s="1"/>
    </row>
    <row r="230" spans="1:3" x14ac:dyDescent="0.25">
      <c r="A230" s="1">
        <v>43885</v>
      </c>
      <c r="C230" s="1"/>
    </row>
    <row r="231" spans="1:3" x14ac:dyDescent="0.25">
      <c r="A231" s="1">
        <v>43886</v>
      </c>
      <c r="C231" s="1"/>
    </row>
    <row r="232" spans="1:3" x14ac:dyDescent="0.25">
      <c r="A232" s="1">
        <v>43931</v>
      </c>
      <c r="C232" s="1"/>
    </row>
    <row r="233" spans="1:3" x14ac:dyDescent="0.25">
      <c r="A233" s="1">
        <v>43942</v>
      </c>
      <c r="C233" s="1"/>
    </row>
    <row r="234" spans="1:3" x14ac:dyDescent="0.25">
      <c r="A234" s="1">
        <v>43952</v>
      </c>
      <c r="C234" s="1"/>
    </row>
    <row r="235" spans="1:3" x14ac:dyDescent="0.25">
      <c r="A235" s="1">
        <v>43993</v>
      </c>
      <c r="C235" s="1"/>
    </row>
    <row r="236" spans="1:3" x14ac:dyDescent="0.25">
      <c r="A236" s="1">
        <v>44081</v>
      </c>
      <c r="C236" s="1"/>
    </row>
    <row r="237" spans="1:3" x14ac:dyDescent="0.25">
      <c r="A237" s="1">
        <v>44116</v>
      </c>
      <c r="C237" s="1"/>
    </row>
    <row r="238" spans="1:3" x14ac:dyDescent="0.25">
      <c r="A238" s="1">
        <v>44137</v>
      </c>
      <c r="C238" s="1"/>
    </row>
    <row r="239" spans="1:3" x14ac:dyDescent="0.25">
      <c r="A239" s="1">
        <v>44150</v>
      </c>
      <c r="C239" s="1"/>
    </row>
    <row r="240" spans="1:3" x14ac:dyDescent="0.25">
      <c r="A240" s="1">
        <v>44190</v>
      </c>
      <c r="C240" s="1"/>
    </row>
    <row r="241" spans="1:3" x14ac:dyDescent="0.25">
      <c r="A241" s="1">
        <v>44197</v>
      </c>
      <c r="C241" s="1"/>
    </row>
    <row r="242" spans="1:3" x14ac:dyDescent="0.25">
      <c r="A242" s="1">
        <v>44242</v>
      </c>
      <c r="C242" s="1"/>
    </row>
    <row r="243" spans="1:3" x14ac:dyDescent="0.25">
      <c r="A243" s="1">
        <v>44243</v>
      </c>
      <c r="C243" s="1"/>
    </row>
    <row r="244" spans="1:3" x14ac:dyDescent="0.25">
      <c r="A244" s="1">
        <v>44288</v>
      </c>
      <c r="C244" s="1"/>
    </row>
    <row r="245" spans="1:3" x14ac:dyDescent="0.25">
      <c r="A245" s="1">
        <v>44307</v>
      </c>
      <c r="C245" s="1"/>
    </row>
    <row r="246" spans="1:3" x14ac:dyDescent="0.25">
      <c r="A246" s="1">
        <v>44317</v>
      </c>
      <c r="C246" s="1"/>
    </row>
    <row r="247" spans="1:3" x14ac:dyDescent="0.25">
      <c r="A247" s="1">
        <v>44350</v>
      </c>
      <c r="C247" s="1"/>
    </row>
    <row r="248" spans="1:3" x14ac:dyDescent="0.25">
      <c r="A248" s="1">
        <v>44446</v>
      </c>
      <c r="C248" s="1"/>
    </row>
    <row r="249" spans="1:3" x14ac:dyDescent="0.25">
      <c r="A249" s="1">
        <v>44481</v>
      </c>
      <c r="C249" s="1"/>
    </row>
    <row r="250" spans="1:3" x14ac:dyDescent="0.25">
      <c r="A250" s="1">
        <v>44502</v>
      </c>
      <c r="C250" s="1"/>
    </row>
    <row r="251" spans="1:3" x14ac:dyDescent="0.25">
      <c r="A251" s="1">
        <v>44515</v>
      </c>
      <c r="C251" s="1"/>
    </row>
    <row r="252" spans="1:3" x14ac:dyDescent="0.25">
      <c r="A252" s="1">
        <v>44555</v>
      </c>
      <c r="C252" s="1"/>
    </row>
    <row r="253" spans="1:3" x14ac:dyDescent="0.25">
      <c r="A253" s="1">
        <v>44562</v>
      </c>
      <c r="C253" s="1"/>
    </row>
    <row r="254" spans="1:3" x14ac:dyDescent="0.25">
      <c r="A254" s="1">
        <v>44620</v>
      </c>
      <c r="C254" s="1"/>
    </row>
    <row r="255" spans="1:3" x14ac:dyDescent="0.25">
      <c r="A255" s="1">
        <v>44621</v>
      </c>
      <c r="C255" s="1"/>
    </row>
    <row r="256" spans="1:3" x14ac:dyDescent="0.25">
      <c r="A256" s="1">
        <v>44666</v>
      </c>
      <c r="C256" s="1"/>
    </row>
    <row r="257" spans="1:3" x14ac:dyDescent="0.25">
      <c r="A257" s="1">
        <v>44672</v>
      </c>
      <c r="C257" s="1"/>
    </row>
    <row r="258" spans="1:3" x14ac:dyDescent="0.25">
      <c r="A258" s="1">
        <v>44682</v>
      </c>
      <c r="C258" s="1"/>
    </row>
    <row r="259" spans="1:3" x14ac:dyDescent="0.25">
      <c r="A259" s="1">
        <v>44728</v>
      </c>
      <c r="C259" s="1"/>
    </row>
    <row r="260" spans="1:3" x14ac:dyDescent="0.25">
      <c r="A260" s="1">
        <v>44811</v>
      </c>
      <c r="C260" s="1"/>
    </row>
    <row r="261" spans="1:3" x14ac:dyDescent="0.25">
      <c r="A261" s="1">
        <v>44846</v>
      </c>
      <c r="C261" s="1"/>
    </row>
    <row r="262" spans="1:3" x14ac:dyDescent="0.25">
      <c r="A262" s="1">
        <v>44867</v>
      </c>
      <c r="C262" s="1"/>
    </row>
    <row r="263" spans="1:3" x14ac:dyDescent="0.25">
      <c r="A263" s="1">
        <v>44880</v>
      </c>
      <c r="C263" s="1"/>
    </row>
    <row r="264" spans="1:3" x14ac:dyDescent="0.25">
      <c r="A264" s="1">
        <v>44920</v>
      </c>
      <c r="C264" s="1"/>
    </row>
    <row r="265" spans="1:3" x14ac:dyDescent="0.25">
      <c r="A265" s="1">
        <v>44927</v>
      </c>
      <c r="C265" s="1"/>
    </row>
    <row r="266" spans="1:3" x14ac:dyDescent="0.25">
      <c r="A266" s="1">
        <v>44977</v>
      </c>
      <c r="C266" s="1"/>
    </row>
    <row r="267" spans="1:3" x14ac:dyDescent="0.25">
      <c r="A267" s="1">
        <v>44978</v>
      </c>
      <c r="C267" s="1"/>
    </row>
    <row r="268" spans="1:3" x14ac:dyDescent="0.25">
      <c r="A268" s="1">
        <v>45023</v>
      </c>
      <c r="C268" s="1"/>
    </row>
    <row r="269" spans="1:3" x14ac:dyDescent="0.25">
      <c r="A269" s="1">
        <v>45037</v>
      </c>
      <c r="C269" s="1"/>
    </row>
    <row r="270" spans="1:3" x14ac:dyDescent="0.25">
      <c r="A270" s="1">
        <v>45047</v>
      </c>
      <c r="C270" s="1"/>
    </row>
    <row r="271" spans="1:3" x14ac:dyDescent="0.25">
      <c r="A271" s="1">
        <v>45085</v>
      </c>
      <c r="C271" s="1"/>
    </row>
    <row r="272" spans="1:3" x14ac:dyDescent="0.25">
      <c r="A272" s="1">
        <v>45176</v>
      </c>
      <c r="C272" s="1"/>
    </row>
    <row r="273" spans="1:3" x14ac:dyDescent="0.25">
      <c r="A273" s="1">
        <v>45211</v>
      </c>
      <c r="C273" s="1"/>
    </row>
    <row r="274" spans="1:3" x14ac:dyDescent="0.25">
      <c r="A274" s="1">
        <v>45232</v>
      </c>
      <c r="C274" s="1"/>
    </row>
    <row r="275" spans="1:3" x14ac:dyDescent="0.25">
      <c r="A275" s="1">
        <v>45245</v>
      </c>
      <c r="C275" s="1"/>
    </row>
    <row r="276" spans="1:3" x14ac:dyDescent="0.25">
      <c r="A276" s="1">
        <v>45285</v>
      </c>
      <c r="C276" s="1"/>
    </row>
    <row r="277" spans="1:3" x14ac:dyDescent="0.25">
      <c r="A277" s="1">
        <v>45292</v>
      </c>
      <c r="C277" s="1"/>
    </row>
    <row r="278" spans="1:3" x14ac:dyDescent="0.25">
      <c r="A278" s="1">
        <v>45334</v>
      </c>
      <c r="C278" s="1"/>
    </row>
    <row r="279" spans="1:3" x14ac:dyDescent="0.25">
      <c r="A279" s="1">
        <v>45335</v>
      </c>
      <c r="C279" s="1"/>
    </row>
    <row r="280" spans="1:3" x14ac:dyDescent="0.25">
      <c r="A280" s="1">
        <v>45380</v>
      </c>
      <c r="C280" s="1"/>
    </row>
    <row r="281" spans="1:3" x14ac:dyDescent="0.25">
      <c r="A281" s="1">
        <v>45403</v>
      </c>
      <c r="C281" s="1"/>
    </row>
    <row r="282" spans="1:3" x14ac:dyDescent="0.25">
      <c r="A282" s="1">
        <v>45413</v>
      </c>
      <c r="C282" s="1"/>
    </row>
    <row r="283" spans="1:3" x14ac:dyDescent="0.25">
      <c r="A283" s="1">
        <v>45442</v>
      </c>
      <c r="C283" s="1"/>
    </row>
    <row r="284" spans="1:3" x14ac:dyDescent="0.25">
      <c r="A284" s="1">
        <v>45542</v>
      </c>
      <c r="C284" s="1"/>
    </row>
    <row r="285" spans="1:3" x14ac:dyDescent="0.25">
      <c r="A285" s="1">
        <v>45577</v>
      </c>
      <c r="C285" s="1"/>
    </row>
    <row r="286" spans="1:3" x14ac:dyDescent="0.25">
      <c r="A286" s="1">
        <v>45598</v>
      </c>
      <c r="C286" s="1"/>
    </row>
    <row r="287" spans="1:3" x14ac:dyDescent="0.25">
      <c r="A287" s="1">
        <v>45611</v>
      </c>
      <c r="C287" s="1"/>
    </row>
    <row r="288" spans="1:3" x14ac:dyDescent="0.25">
      <c r="A288" s="1">
        <v>45651</v>
      </c>
      <c r="C288" s="1"/>
    </row>
    <row r="289" spans="1:3" x14ac:dyDescent="0.25">
      <c r="A289" s="1">
        <v>45658</v>
      </c>
      <c r="C289" s="1"/>
    </row>
    <row r="290" spans="1:3" x14ac:dyDescent="0.25">
      <c r="A290" s="1">
        <v>45719</v>
      </c>
      <c r="C290" s="1"/>
    </row>
    <row r="291" spans="1:3" x14ac:dyDescent="0.25">
      <c r="A291" s="1">
        <v>45720</v>
      </c>
      <c r="C291" s="1"/>
    </row>
    <row r="292" spans="1:3" x14ac:dyDescent="0.25">
      <c r="A292" s="1">
        <v>45765</v>
      </c>
      <c r="C292" s="1"/>
    </row>
    <row r="293" spans="1:3" x14ac:dyDescent="0.25">
      <c r="A293" s="1">
        <v>45768</v>
      </c>
      <c r="C293" s="1"/>
    </row>
    <row r="294" spans="1:3" x14ac:dyDescent="0.25">
      <c r="A294" s="1">
        <v>45778</v>
      </c>
      <c r="C294" s="1"/>
    </row>
    <row r="295" spans="1:3" x14ac:dyDescent="0.25">
      <c r="A295" s="1">
        <v>45827</v>
      </c>
      <c r="C295" s="1"/>
    </row>
    <row r="296" spans="1:3" x14ac:dyDescent="0.25">
      <c r="A296" s="1">
        <v>45907</v>
      </c>
      <c r="C296" s="1"/>
    </row>
    <row r="297" spans="1:3" x14ac:dyDescent="0.25">
      <c r="A297" s="1">
        <v>45942</v>
      </c>
      <c r="C297" s="1"/>
    </row>
    <row r="298" spans="1:3" x14ac:dyDescent="0.25">
      <c r="A298" s="1">
        <v>45963</v>
      </c>
      <c r="C298" s="1"/>
    </row>
    <row r="299" spans="1:3" x14ac:dyDescent="0.25">
      <c r="A299" s="1">
        <v>45976</v>
      </c>
      <c r="C299" s="1"/>
    </row>
    <row r="300" spans="1:3" x14ac:dyDescent="0.25">
      <c r="A300" s="1">
        <v>46016</v>
      </c>
      <c r="C300" s="1"/>
    </row>
    <row r="301" spans="1:3" x14ac:dyDescent="0.25">
      <c r="A301" s="1">
        <v>46023</v>
      </c>
      <c r="C301" s="1"/>
    </row>
    <row r="302" spans="1:3" x14ac:dyDescent="0.25">
      <c r="A302" s="1">
        <v>46069</v>
      </c>
      <c r="C302" s="1"/>
    </row>
    <row r="303" spans="1:3" x14ac:dyDescent="0.25">
      <c r="A303" s="1">
        <v>46070</v>
      </c>
      <c r="C303" s="1"/>
    </row>
    <row r="304" spans="1:3" x14ac:dyDescent="0.25">
      <c r="A304" s="1">
        <v>46115</v>
      </c>
      <c r="C304" s="1"/>
    </row>
    <row r="305" spans="1:3" x14ac:dyDescent="0.25">
      <c r="A305" s="1">
        <v>46133</v>
      </c>
      <c r="C305" s="1"/>
    </row>
    <row r="306" spans="1:3" x14ac:dyDescent="0.25">
      <c r="A306" s="1">
        <v>46143</v>
      </c>
      <c r="C306" s="1"/>
    </row>
    <row r="307" spans="1:3" x14ac:dyDescent="0.25">
      <c r="A307" s="1">
        <v>46177</v>
      </c>
      <c r="C307" s="1"/>
    </row>
    <row r="308" spans="1:3" x14ac:dyDescent="0.25">
      <c r="A308" s="1">
        <v>46272</v>
      </c>
      <c r="C308" s="1"/>
    </row>
    <row r="309" spans="1:3" x14ac:dyDescent="0.25">
      <c r="A309" s="1">
        <v>46307</v>
      </c>
      <c r="C309" s="1"/>
    </row>
    <row r="310" spans="1:3" x14ac:dyDescent="0.25">
      <c r="A310" s="1">
        <v>46328</v>
      </c>
      <c r="C310" s="1"/>
    </row>
    <row r="311" spans="1:3" x14ac:dyDescent="0.25">
      <c r="A311" s="1">
        <v>46341</v>
      </c>
      <c r="C311" s="1"/>
    </row>
    <row r="312" spans="1:3" x14ac:dyDescent="0.25">
      <c r="A312" s="1">
        <v>46381</v>
      </c>
      <c r="C312" s="1"/>
    </row>
    <row r="313" spans="1:3" x14ac:dyDescent="0.25">
      <c r="A313" s="1">
        <v>46388</v>
      </c>
      <c r="C313" s="1"/>
    </row>
    <row r="314" spans="1:3" x14ac:dyDescent="0.25">
      <c r="A314" s="1">
        <v>46426</v>
      </c>
      <c r="C314" s="1"/>
    </row>
    <row r="315" spans="1:3" x14ac:dyDescent="0.25">
      <c r="A315" s="1">
        <v>46427</v>
      </c>
      <c r="C315" s="1"/>
    </row>
    <row r="316" spans="1:3" x14ac:dyDescent="0.25">
      <c r="A316" s="1">
        <v>46472</v>
      </c>
      <c r="C316" s="1"/>
    </row>
    <row r="317" spans="1:3" x14ac:dyDescent="0.25">
      <c r="A317" s="1">
        <v>46498</v>
      </c>
      <c r="C317" s="1"/>
    </row>
    <row r="318" spans="1:3" x14ac:dyDescent="0.25">
      <c r="A318" s="1">
        <v>46508</v>
      </c>
      <c r="C318" s="1"/>
    </row>
    <row r="319" spans="1:3" x14ac:dyDescent="0.25">
      <c r="A319" s="1">
        <v>46534</v>
      </c>
      <c r="C319" s="1"/>
    </row>
    <row r="320" spans="1:3" x14ac:dyDescent="0.25">
      <c r="A320" s="1">
        <v>46637</v>
      </c>
      <c r="C320" s="1"/>
    </row>
    <row r="321" spans="1:3" x14ac:dyDescent="0.25">
      <c r="A321" s="1">
        <v>46672</v>
      </c>
      <c r="C321" s="1"/>
    </row>
    <row r="322" spans="1:3" x14ac:dyDescent="0.25">
      <c r="A322" s="1">
        <v>46693</v>
      </c>
      <c r="C322" s="1"/>
    </row>
    <row r="323" spans="1:3" x14ac:dyDescent="0.25">
      <c r="A323" s="1">
        <v>46706</v>
      </c>
      <c r="C323" s="1"/>
    </row>
    <row r="324" spans="1:3" x14ac:dyDescent="0.25">
      <c r="A324" s="1">
        <v>46746</v>
      </c>
      <c r="C324" s="1"/>
    </row>
    <row r="325" spans="1:3" x14ac:dyDescent="0.25">
      <c r="A325" s="1">
        <v>46753</v>
      </c>
      <c r="C325" s="1"/>
    </row>
    <row r="326" spans="1:3" x14ac:dyDescent="0.25">
      <c r="A326" s="1">
        <v>46811</v>
      </c>
      <c r="C326" s="1"/>
    </row>
    <row r="327" spans="1:3" x14ac:dyDescent="0.25">
      <c r="A327" s="1">
        <v>46812</v>
      </c>
      <c r="C327" s="1"/>
    </row>
    <row r="328" spans="1:3" x14ac:dyDescent="0.25">
      <c r="A328" s="1">
        <v>46857</v>
      </c>
      <c r="C328" s="1"/>
    </row>
    <row r="329" spans="1:3" x14ac:dyDescent="0.25">
      <c r="A329" s="1">
        <v>46864</v>
      </c>
      <c r="C329" s="1"/>
    </row>
    <row r="330" spans="1:3" x14ac:dyDescent="0.25">
      <c r="A330" s="1">
        <v>46874</v>
      </c>
      <c r="C330" s="1"/>
    </row>
    <row r="331" spans="1:3" x14ac:dyDescent="0.25">
      <c r="A331" s="1">
        <v>46919</v>
      </c>
      <c r="C331" s="1"/>
    </row>
    <row r="332" spans="1:3" x14ac:dyDescent="0.25">
      <c r="A332" s="1">
        <v>47003</v>
      </c>
      <c r="C332" s="1"/>
    </row>
    <row r="333" spans="1:3" x14ac:dyDescent="0.25">
      <c r="A333" s="1">
        <v>47038</v>
      </c>
      <c r="C333" s="1"/>
    </row>
    <row r="334" spans="1:3" x14ac:dyDescent="0.25">
      <c r="A334" s="1">
        <v>47059</v>
      </c>
      <c r="C334" s="1"/>
    </row>
    <row r="335" spans="1:3" x14ac:dyDescent="0.25">
      <c r="A335" s="1">
        <v>47072</v>
      </c>
      <c r="C335" s="1"/>
    </row>
    <row r="336" spans="1:3" x14ac:dyDescent="0.25">
      <c r="A336" s="1">
        <v>47112</v>
      </c>
      <c r="C336" s="1"/>
    </row>
    <row r="337" spans="1:3" x14ac:dyDescent="0.25">
      <c r="A337" s="1">
        <v>47119</v>
      </c>
      <c r="C337" s="1"/>
    </row>
    <row r="338" spans="1:3" x14ac:dyDescent="0.25">
      <c r="A338" s="1">
        <v>47161</v>
      </c>
      <c r="C338" s="1"/>
    </row>
    <row r="339" spans="1:3" x14ac:dyDescent="0.25">
      <c r="A339" s="1">
        <v>47162</v>
      </c>
      <c r="C339" s="1"/>
    </row>
    <row r="340" spans="1:3" x14ac:dyDescent="0.25">
      <c r="A340" s="1">
        <v>47207</v>
      </c>
      <c r="C340" s="1"/>
    </row>
    <row r="341" spans="1:3" x14ac:dyDescent="0.25">
      <c r="A341" s="1">
        <v>47229</v>
      </c>
      <c r="C341" s="1"/>
    </row>
    <row r="342" spans="1:3" x14ac:dyDescent="0.25">
      <c r="A342" s="1">
        <v>47239</v>
      </c>
      <c r="C342" s="1"/>
    </row>
    <row r="343" spans="1:3" x14ac:dyDescent="0.25">
      <c r="A343" s="1">
        <v>47269</v>
      </c>
      <c r="C343" s="1"/>
    </row>
    <row r="344" spans="1:3" x14ac:dyDescent="0.25">
      <c r="A344" s="1">
        <v>47368</v>
      </c>
      <c r="C344" s="1"/>
    </row>
    <row r="345" spans="1:3" x14ac:dyDescent="0.25">
      <c r="A345" s="1">
        <v>47403</v>
      </c>
      <c r="C345" s="1"/>
    </row>
    <row r="346" spans="1:3" x14ac:dyDescent="0.25">
      <c r="A346" s="1">
        <v>47424</v>
      </c>
      <c r="C346" s="1"/>
    </row>
    <row r="347" spans="1:3" x14ac:dyDescent="0.25">
      <c r="A347" s="1">
        <v>47437</v>
      </c>
      <c r="C347" s="1"/>
    </row>
    <row r="348" spans="1:3" x14ac:dyDescent="0.25">
      <c r="A348" s="1">
        <v>47477</v>
      </c>
      <c r="C348" s="1"/>
    </row>
    <row r="349" spans="1:3" x14ac:dyDescent="0.25">
      <c r="A349" s="1">
        <v>47484</v>
      </c>
      <c r="C349" s="1"/>
    </row>
    <row r="350" spans="1:3" x14ac:dyDescent="0.25">
      <c r="A350" s="1">
        <v>47546</v>
      </c>
      <c r="C350" s="1"/>
    </row>
    <row r="351" spans="1:3" x14ac:dyDescent="0.25">
      <c r="A351" s="1">
        <v>47547</v>
      </c>
      <c r="C351" s="1"/>
    </row>
    <row r="352" spans="1:3" x14ac:dyDescent="0.25">
      <c r="A352" s="1">
        <v>47592</v>
      </c>
      <c r="C352" s="1"/>
    </row>
    <row r="353" spans="1:3" x14ac:dyDescent="0.25">
      <c r="A353" s="1">
        <v>47594</v>
      </c>
      <c r="C353" s="1"/>
    </row>
    <row r="354" spans="1:3" x14ac:dyDescent="0.25">
      <c r="A354" s="1">
        <v>47604</v>
      </c>
      <c r="C354" s="1"/>
    </row>
    <row r="355" spans="1:3" x14ac:dyDescent="0.25">
      <c r="A355" s="1">
        <v>47654</v>
      </c>
      <c r="C355" s="1"/>
    </row>
    <row r="356" spans="1:3" x14ac:dyDescent="0.25">
      <c r="A356" s="1">
        <v>47733</v>
      </c>
      <c r="C356" s="1"/>
    </row>
    <row r="357" spans="1:3" x14ac:dyDescent="0.25">
      <c r="A357" s="1">
        <v>47768</v>
      </c>
      <c r="C357" s="1"/>
    </row>
    <row r="358" spans="1:3" x14ac:dyDescent="0.25">
      <c r="A358" s="1">
        <v>47789</v>
      </c>
      <c r="C358" s="1"/>
    </row>
    <row r="359" spans="1:3" x14ac:dyDescent="0.25">
      <c r="A359" s="1">
        <v>47802</v>
      </c>
      <c r="C359" s="1"/>
    </row>
    <row r="360" spans="1:3" x14ac:dyDescent="0.25">
      <c r="A360" s="1">
        <v>47842</v>
      </c>
      <c r="C360" s="1"/>
    </row>
    <row r="361" spans="1:3" x14ac:dyDescent="0.25">
      <c r="A361" s="1">
        <v>47849</v>
      </c>
      <c r="C361" s="1"/>
    </row>
    <row r="362" spans="1:3" x14ac:dyDescent="0.25">
      <c r="A362" s="1">
        <v>47903</v>
      </c>
      <c r="C362" s="1"/>
    </row>
    <row r="363" spans="1:3" x14ac:dyDescent="0.25">
      <c r="A363" s="1">
        <v>47904</v>
      </c>
      <c r="C363" s="1"/>
    </row>
    <row r="364" spans="1:3" x14ac:dyDescent="0.25">
      <c r="A364" s="1">
        <v>47949</v>
      </c>
      <c r="C364" s="1"/>
    </row>
    <row r="365" spans="1:3" x14ac:dyDescent="0.25">
      <c r="A365" s="1">
        <v>47959</v>
      </c>
      <c r="C365" s="1"/>
    </row>
    <row r="366" spans="1:3" x14ac:dyDescent="0.25">
      <c r="A366" s="1">
        <v>47969</v>
      </c>
      <c r="C366" s="1"/>
    </row>
    <row r="367" spans="1:3" x14ac:dyDescent="0.25">
      <c r="A367" s="1">
        <v>48011</v>
      </c>
      <c r="C367" s="1"/>
    </row>
    <row r="368" spans="1:3" x14ac:dyDescent="0.25">
      <c r="A368" s="1">
        <v>48098</v>
      </c>
      <c r="C368" s="1"/>
    </row>
    <row r="369" spans="1:3" x14ac:dyDescent="0.25">
      <c r="A369" s="1">
        <v>48133</v>
      </c>
      <c r="C369" s="1"/>
    </row>
    <row r="370" spans="1:3" x14ac:dyDescent="0.25">
      <c r="A370" s="1">
        <v>48154</v>
      </c>
      <c r="C370" s="1"/>
    </row>
    <row r="371" spans="1:3" x14ac:dyDescent="0.25">
      <c r="A371" s="1">
        <v>48167</v>
      </c>
      <c r="C371" s="1"/>
    </row>
    <row r="372" spans="1:3" x14ac:dyDescent="0.25">
      <c r="A372" s="1">
        <v>48207</v>
      </c>
      <c r="C372" s="1"/>
    </row>
    <row r="373" spans="1:3" x14ac:dyDescent="0.25">
      <c r="A373" s="1">
        <v>48214</v>
      </c>
      <c r="C373" s="1"/>
    </row>
    <row r="374" spans="1:3" x14ac:dyDescent="0.25">
      <c r="A374" s="1">
        <v>48253</v>
      </c>
      <c r="C374" s="1"/>
    </row>
    <row r="375" spans="1:3" x14ac:dyDescent="0.25">
      <c r="A375" s="1">
        <v>48254</v>
      </c>
      <c r="C375" s="1"/>
    </row>
    <row r="376" spans="1:3" x14ac:dyDescent="0.25">
      <c r="A376" s="1">
        <v>48299</v>
      </c>
      <c r="C376" s="1"/>
    </row>
    <row r="377" spans="1:3" x14ac:dyDescent="0.25">
      <c r="A377" s="1">
        <v>48325</v>
      </c>
      <c r="C377" s="1"/>
    </row>
    <row r="378" spans="1:3" x14ac:dyDescent="0.25">
      <c r="A378" s="1">
        <v>48335</v>
      </c>
      <c r="C378" s="1"/>
    </row>
    <row r="379" spans="1:3" x14ac:dyDescent="0.25">
      <c r="A379" s="1">
        <v>48361</v>
      </c>
      <c r="C379" s="1"/>
    </row>
    <row r="380" spans="1:3" x14ac:dyDescent="0.25">
      <c r="A380" s="1">
        <v>48464</v>
      </c>
      <c r="C380" s="1"/>
    </row>
    <row r="381" spans="1:3" x14ac:dyDescent="0.25">
      <c r="A381" s="1">
        <v>48499</v>
      </c>
      <c r="C381" s="1"/>
    </row>
    <row r="382" spans="1:3" x14ac:dyDescent="0.25">
      <c r="A382" s="1">
        <v>48520</v>
      </c>
      <c r="C382" s="1"/>
    </row>
    <row r="383" spans="1:3" x14ac:dyDescent="0.25">
      <c r="A383" s="1">
        <v>48533</v>
      </c>
      <c r="C383" s="1"/>
    </row>
    <row r="384" spans="1:3" x14ac:dyDescent="0.25">
      <c r="A384" s="1">
        <v>48573</v>
      </c>
      <c r="C384" s="1"/>
    </row>
    <row r="385" spans="1:3" x14ac:dyDescent="0.25">
      <c r="A385" s="1">
        <v>48580</v>
      </c>
      <c r="C385" s="1"/>
    </row>
    <row r="386" spans="1:3" x14ac:dyDescent="0.25">
      <c r="A386" s="1">
        <v>48638</v>
      </c>
      <c r="C386" s="1"/>
    </row>
    <row r="387" spans="1:3" x14ac:dyDescent="0.25">
      <c r="A387" s="1">
        <v>48639</v>
      </c>
      <c r="C387" s="1"/>
    </row>
    <row r="388" spans="1:3" x14ac:dyDescent="0.25">
      <c r="A388" s="1">
        <v>48684</v>
      </c>
      <c r="C388" s="1"/>
    </row>
    <row r="389" spans="1:3" x14ac:dyDescent="0.25">
      <c r="A389" s="1">
        <v>48690</v>
      </c>
      <c r="C389" s="1"/>
    </row>
    <row r="390" spans="1:3" x14ac:dyDescent="0.25">
      <c r="A390" s="1">
        <v>48700</v>
      </c>
      <c r="C390" s="1"/>
    </row>
    <row r="391" spans="1:3" x14ac:dyDescent="0.25">
      <c r="A391" s="1">
        <v>48746</v>
      </c>
      <c r="C391" s="1"/>
    </row>
    <row r="392" spans="1:3" x14ac:dyDescent="0.25">
      <c r="A392" s="1">
        <v>48829</v>
      </c>
      <c r="C392" s="1"/>
    </row>
    <row r="393" spans="1:3" x14ac:dyDescent="0.25">
      <c r="A393" s="1">
        <v>48864</v>
      </c>
      <c r="C393" s="1"/>
    </row>
    <row r="394" spans="1:3" x14ac:dyDescent="0.25">
      <c r="A394" s="1">
        <v>48885</v>
      </c>
      <c r="C394" s="1"/>
    </row>
    <row r="395" spans="1:3" x14ac:dyDescent="0.25">
      <c r="A395" s="1">
        <v>48898</v>
      </c>
      <c r="C395" s="1"/>
    </row>
    <row r="396" spans="1:3" x14ac:dyDescent="0.25">
      <c r="A396" s="1">
        <v>48938</v>
      </c>
      <c r="C396" s="1"/>
    </row>
    <row r="397" spans="1:3" x14ac:dyDescent="0.25">
      <c r="A397" s="1">
        <v>48945</v>
      </c>
      <c r="C397" s="1"/>
    </row>
    <row r="398" spans="1:3" x14ac:dyDescent="0.25">
      <c r="A398" s="1">
        <v>48995</v>
      </c>
      <c r="C398" s="1"/>
    </row>
    <row r="399" spans="1:3" x14ac:dyDescent="0.25">
      <c r="A399" s="1">
        <v>48996</v>
      </c>
      <c r="C399" s="1"/>
    </row>
    <row r="400" spans="1:3" x14ac:dyDescent="0.25">
      <c r="A400" s="1">
        <v>49041</v>
      </c>
      <c r="C400" s="1"/>
    </row>
    <row r="401" spans="1:3" x14ac:dyDescent="0.25">
      <c r="A401" s="1">
        <v>49055</v>
      </c>
      <c r="C401" s="1"/>
    </row>
    <row r="402" spans="1:3" x14ac:dyDescent="0.25">
      <c r="A402" s="1">
        <v>49065</v>
      </c>
      <c r="C402" s="1"/>
    </row>
    <row r="403" spans="1:3" x14ac:dyDescent="0.25">
      <c r="A403" s="1">
        <v>49103</v>
      </c>
      <c r="C403" s="1"/>
    </row>
    <row r="404" spans="1:3" x14ac:dyDescent="0.25">
      <c r="A404" s="1">
        <v>49194</v>
      </c>
      <c r="C404" s="1"/>
    </row>
    <row r="405" spans="1:3" x14ac:dyDescent="0.25">
      <c r="A405" s="1">
        <v>49229</v>
      </c>
      <c r="C405" s="1"/>
    </row>
    <row r="406" spans="1:3" x14ac:dyDescent="0.25">
      <c r="A406" s="1">
        <v>49250</v>
      </c>
      <c r="C406" s="1"/>
    </row>
    <row r="407" spans="1:3" x14ac:dyDescent="0.25">
      <c r="A407" s="1">
        <v>49263</v>
      </c>
      <c r="C407" s="1"/>
    </row>
    <row r="408" spans="1:3" x14ac:dyDescent="0.25">
      <c r="A408" s="1">
        <v>49303</v>
      </c>
      <c r="C408" s="1"/>
    </row>
    <row r="409" spans="1:3" x14ac:dyDescent="0.25">
      <c r="A409" s="1">
        <v>49310</v>
      </c>
      <c r="C409" s="1"/>
    </row>
    <row r="410" spans="1:3" x14ac:dyDescent="0.25">
      <c r="A410" s="1">
        <v>49345</v>
      </c>
      <c r="C410" s="1"/>
    </row>
    <row r="411" spans="1:3" x14ac:dyDescent="0.25">
      <c r="A411" s="1">
        <v>49346</v>
      </c>
      <c r="C411" s="1"/>
    </row>
    <row r="412" spans="1:3" x14ac:dyDescent="0.25">
      <c r="A412" s="1">
        <v>49391</v>
      </c>
      <c r="C412" s="1"/>
    </row>
    <row r="413" spans="1:3" x14ac:dyDescent="0.25">
      <c r="A413" s="1">
        <v>49420</v>
      </c>
      <c r="C413" s="1"/>
    </row>
    <row r="414" spans="1:3" x14ac:dyDescent="0.25">
      <c r="A414" s="1">
        <v>49430</v>
      </c>
      <c r="C414" s="1"/>
    </row>
    <row r="415" spans="1:3" x14ac:dyDescent="0.25">
      <c r="A415" s="1">
        <v>49453</v>
      </c>
      <c r="C415" s="1"/>
    </row>
    <row r="416" spans="1:3" x14ac:dyDescent="0.25">
      <c r="A416" s="1">
        <v>49559</v>
      </c>
      <c r="C416" s="1"/>
    </row>
    <row r="417" spans="1:3" x14ac:dyDescent="0.25">
      <c r="A417" s="1">
        <v>49594</v>
      </c>
      <c r="C417" s="1"/>
    </row>
    <row r="418" spans="1:3" x14ac:dyDescent="0.25">
      <c r="A418" s="1">
        <v>49615</v>
      </c>
      <c r="C418" s="1"/>
    </row>
    <row r="419" spans="1:3" x14ac:dyDescent="0.25">
      <c r="A419" s="1">
        <v>49628</v>
      </c>
      <c r="C419" s="1"/>
    </row>
    <row r="420" spans="1:3" x14ac:dyDescent="0.25">
      <c r="A420" s="1">
        <v>49668</v>
      </c>
      <c r="C420" s="1"/>
    </row>
    <row r="421" spans="1:3" x14ac:dyDescent="0.25">
      <c r="A421" s="1">
        <v>49675</v>
      </c>
      <c r="C421" s="1"/>
    </row>
    <row r="422" spans="1:3" x14ac:dyDescent="0.25">
      <c r="A422" s="1">
        <v>49730</v>
      </c>
      <c r="C422" s="1"/>
    </row>
    <row r="423" spans="1:3" x14ac:dyDescent="0.25">
      <c r="A423" s="1">
        <v>49731</v>
      </c>
      <c r="C423" s="1"/>
    </row>
    <row r="424" spans="1:3" x14ac:dyDescent="0.25">
      <c r="A424" s="1">
        <v>49776</v>
      </c>
      <c r="C424" s="1"/>
    </row>
    <row r="425" spans="1:3" x14ac:dyDescent="0.25">
      <c r="A425" s="1">
        <v>49786</v>
      </c>
      <c r="C425" s="1"/>
    </row>
    <row r="426" spans="1:3" x14ac:dyDescent="0.25">
      <c r="A426" s="1">
        <v>49796</v>
      </c>
      <c r="C426" s="1"/>
    </row>
    <row r="427" spans="1:3" x14ac:dyDescent="0.25">
      <c r="A427" s="1">
        <v>49838</v>
      </c>
      <c r="C427" s="1"/>
    </row>
    <row r="428" spans="1:3" x14ac:dyDescent="0.25">
      <c r="A428" s="1">
        <v>49925</v>
      </c>
      <c r="C428" s="1"/>
    </row>
    <row r="429" spans="1:3" x14ac:dyDescent="0.25">
      <c r="A429" s="1">
        <v>49960</v>
      </c>
      <c r="C429" s="1"/>
    </row>
    <row r="430" spans="1:3" x14ac:dyDescent="0.25">
      <c r="A430" s="1">
        <v>49981</v>
      </c>
      <c r="C430" s="1"/>
    </row>
    <row r="431" spans="1:3" x14ac:dyDescent="0.25">
      <c r="A431" s="1">
        <v>49994</v>
      </c>
      <c r="C431" s="1"/>
    </row>
    <row r="432" spans="1:3" x14ac:dyDescent="0.25">
      <c r="A432" s="1">
        <v>50034</v>
      </c>
      <c r="C432" s="1"/>
    </row>
    <row r="433" spans="1:3" x14ac:dyDescent="0.25">
      <c r="A433" s="1">
        <v>50041</v>
      </c>
      <c r="C433" s="1"/>
    </row>
    <row r="434" spans="1:3" x14ac:dyDescent="0.25">
      <c r="A434" s="1">
        <v>50087</v>
      </c>
      <c r="C434" s="1"/>
    </row>
    <row r="435" spans="1:3" x14ac:dyDescent="0.25">
      <c r="A435" s="1">
        <v>50088</v>
      </c>
      <c r="C435" s="1"/>
    </row>
    <row r="436" spans="1:3" x14ac:dyDescent="0.25">
      <c r="A436" s="1">
        <v>50133</v>
      </c>
      <c r="C436" s="1"/>
    </row>
    <row r="437" spans="1:3" x14ac:dyDescent="0.25">
      <c r="A437" s="1">
        <v>50151</v>
      </c>
      <c r="C437" s="1"/>
    </row>
    <row r="438" spans="1:3" x14ac:dyDescent="0.25">
      <c r="A438" s="1">
        <v>50161</v>
      </c>
      <c r="C438" s="1"/>
    </row>
    <row r="439" spans="1:3" x14ac:dyDescent="0.25">
      <c r="A439" s="1">
        <v>50195</v>
      </c>
      <c r="C439" s="1"/>
    </row>
    <row r="440" spans="1:3" x14ac:dyDescent="0.25">
      <c r="A440" s="1">
        <v>50290</v>
      </c>
      <c r="C440" s="1"/>
    </row>
    <row r="441" spans="1:3" x14ac:dyDescent="0.25">
      <c r="A441" s="1">
        <v>50325</v>
      </c>
      <c r="C441" s="1"/>
    </row>
    <row r="442" spans="1:3" x14ac:dyDescent="0.25">
      <c r="A442" s="1">
        <v>50346</v>
      </c>
      <c r="C442" s="1"/>
    </row>
    <row r="443" spans="1:3" x14ac:dyDescent="0.25">
      <c r="A443" s="1">
        <v>50359</v>
      </c>
      <c r="C443" s="1"/>
    </row>
    <row r="444" spans="1:3" x14ac:dyDescent="0.25">
      <c r="A444" s="1">
        <v>50399</v>
      </c>
      <c r="C444" s="1"/>
    </row>
    <row r="445" spans="1:3" x14ac:dyDescent="0.25">
      <c r="A445" s="1">
        <v>50406</v>
      </c>
      <c r="C445" s="1"/>
    </row>
    <row r="446" spans="1:3" x14ac:dyDescent="0.25">
      <c r="A446" s="1">
        <v>50472</v>
      </c>
      <c r="C446" s="1"/>
    </row>
    <row r="447" spans="1:3" x14ac:dyDescent="0.25">
      <c r="A447" s="1">
        <v>50473</v>
      </c>
      <c r="C447" s="1"/>
    </row>
    <row r="448" spans="1:3" x14ac:dyDescent="0.25">
      <c r="A448" s="1">
        <v>50516</v>
      </c>
      <c r="C448" s="1"/>
    </row>
    <row r="449" spans="1:3" x14ac:dyDescent="0.25">
      <c r="A449" s="1">
        <v>50518</v>
      </c>
      <c r="C449" s="1"/>
    </row>
    <row r="450" spans="1:3" x14ac:dyDescent="0.25">
      <c r="A450" s="1">
        <v>50526</v>
      </c>
      <c r="C450" s="1"/>
    </row>
    <row r="451" spans="1:3" x14ac:dyDescent="0.25">
      <c r="A451" s="1">
        <v>50580</v>
      </c>
      <c r="C451" s="1"/>
    </row>
    <row r="452" spans="1:3" x14ac:dyDescent="0.25">
      <c r="A452" s="1">
        <v>50655</v>
      </c>
      <c r="C452" s="1"/>
    </row>
    <row r="453" spans="1:3" x14ac:dyDescent="0.25">
      <c r="A453" s="1">
        <v>50690</v>
      </c>
      <c r="C453" s="1"/>
    </row>
    <row r="454" spans="1:3" x14ac:dyDescent="0.25">
      <c r="A454" s="1">
        <v>50711</v>
      </c>
      <c r="C454" s="1"/>
    </row>
    <row r="455" spans="1:3" x14ac:dyDescent="0.25">
      <c r="A455" s="1">
        <v>50724</v>
      </c>
      <c r="C455" s="1"/>
    </row>
    <row r="456" spans="1:3" x14ac:dyDescent="0.25">
      <c r="A456" s="1">
        <v>50764</v>
      </c>
      <c r="C456" s="1"/>
    </row>
    <row r="457" spans="1:3" x14ac:dyDescent="0.25">
      <c r="A457" s="1">
        <v>50771</v>
      </c>
      <c r="C457" s="1"/>
    </row>
    <row r="458" spans="1:3" x14ac:dyDescent="0.25">
      <c r="A458" s="1">
        <v>50822</v>
      </c>
      <c r="C458" s="1"/>
    </row>
    <row r="459" spans="1:3" x14ac:dyDescent="0.25">
      <c r="A459" s="1">
        <v>50823</v>
      </c>
      <c r="C459" s="1"/>
    </row>
    <row r="460" spans="1:3" x14ac:dyDescent="0.25">
      <c r="A460" s="1">
        <v>50868</v>
      </c>
      <c r="C460" s="1"/>
    </row>
    <row r="461" spans="1:3" x14ac:dyDescent="0.25">
      <c r="A461" s="1">
        <v>50881</v>
      </c>
      <c r="C461" s="1"/>
    </row>
    <row r="462" spans="1:3" x14ac:dyDescent="0.25">
      <c r="A462" s="1">
        <v>50891</v>
      </c>
      <c r="C462" s="1"/>
    </row>
    <row r="463" spans="1:3" x14ac:dyDescent="0.25">
      <c r="A463" s="1">
        <v>50930</v>
      </c>
      <c r="C463" s="1"/>
    </row>
    <row r="464" spans="1:3" x14ac:dyDescent="0.25">
      <c r="A464" s="1">
        <v>51020</v>
      </c>
      <c r="C464" s="1"/>
    </row>
    <row r="465" spans="1:3" x14ac:dyDescent="0.25">
      <c r="A465" s="1">
        <v>51055</v>
      </c>
      <c r="C465" s="1"/>
    </row>
    <row r="466" spans="1:3" x14ac:dyDescent="0.25">
      <c r="A466" s="1">
        <v>51076</v>
      </c>
      <c r="C466" s="1"/>
    </row>
    <row r="467" spans="1:3" x14ac:dyDescent="0.25">
      <c r="A467" s="1">
        <v>51089</v>
      </c>
      <c r="C467" s="1"/>
    </row>
    <row r="468" spans="1:3" x14ac:dyDescent="0.25">
      <c r="A468" s="1">
        <v>51129</v>
      </c>
      <c r="C468" s="1"/>
    </row>
    <row r="469" spans="1:3" x14ac:dyDescent="0.25">
      <c r="A469" s="1">
        <v>51136</v>
      </c>
      <c r="C469" s="1"/>
    </row>
    <row r="470" spans="1:3" x14ac:dyDescent="0.25">
      <c r="A470" s="1">
        <v>51179</v>
      </c>
      <c r="C470" s="1"/>
    </row>
    <row r="471" spans="1:3" x14ac:dyDescent="0.25">
      <c r="A471" s="1">
        <v>51180</v>
      </c>
      <c r="C471" s="1"/>
    </row>
    <row r="472" spans="1:3" x14ac:dyDescent="0.25">
      <c r="A472" s="1">
        <v>51225</v>
      </c>
      <c r="C472" s="1"/>
    </row>
    <row r="473" spans="1:3" x14ac:dyDescent="0.25">
      <c r="A473" s="1">
        <v>51247</v>
      </c>
      <c r="C473" s="1"/>
    </row>
    <row r="474" spans="1:3" x14ac:dyDescent="0.25">
      <c r="A474" s="1">
        <v>51257</v>
      </c>
      <c r="C474" s="1"/>
    </row>
    <row r="475" spans="1:3" x14ac:dyDescent="0.25">
      <c r="A475" s="1">
        <v>51287</v>
      </c>
      <c r="C475" s="1"/>
    </row>
    <row r="476" spans="1:3" x14ac:dyDescent="0.25">
      <c r="A476" s="1">
        <v>51386</v>
      </c>
      <c r="C476" s="1"/>
    </row>
    <row r="477" spans="1:3" x14ac:dyDescent="0.25">
      <c r="A477" s="1">
        <v>51421</v>
      </c>
      <c r="C477" s="1"/>
    </row>
    <row r="478" spans="1:3" x14ac:dyDescent="0.25">
      <c r="A478" s="1">
        <v>51442</v>
      </c>
      <c r="C478" s="1"/>
    </row>
    <row r="479" spans="1:3" x14ac:dyDescent="0.25">
      <c r="A479" s="1">
        <v>51455</v>
      </c>
      <c r="C479" s="1"/>
    </row>
    <row r="480" spans="1:3" x14ac:dyDescent="0.25">
      <c r="A480" s="1">
        <v>51495</v>
      </c>
      <c r="C480" s="1"/>
    </row>
    <row r="481" spans="1:3" x14ac:dyDescent="0.25">
      <c r="A481" s="1">
        <v>51502</v>
      </c>
      <c r="C481" s="1"/>
    </row>
    <row r="482" spans="1:3" x14ac:dyDescent="0.25">
      <c r="A482" s="1">
        <v>51564</v>
      </c>
      <c r="C482" s="1"/>
    </row>
    <row r="483" spans="1:3" x14ac:dyDescent="0.25">
      <c r="A483" s="1">
        <v>51565</v>
      </c>
      <c r="C483" s="1"/>
    </row>
    <row r="484" spans="1:3" x14ac:dyDescent="0.25">
      <c r="A484" s="1">
        <v>51610</v>
      </c>
      <c r="C484" s="1"/>
    </row>
    <row r="485" spans="1:3" x14ac:dyDescent="0.25">
      <c r="A485" s="1">
        <v>51612</v>
      </c>
      <c r="C485" s="1"/>
    </row>
    <row r="486" spans="1:3" x14ac:dyDescent="0.25">
      <c r="A486" s="1">
        <v>51622</v>
      </c>
      <c r="C486" s="1"/>
    </row>
    <row r="487" spans="1:3" x14ac:dyDescent="0.25">
      <c r="A487" s="1">
        <v>51672</v>
      </c>
      <c r="C487" s="1"/>
    </row>
    <row r="488" spans="1:3" x14ac:dyDescent="0.25">
      <c r="A488" s="1">
        <v>51751</v>
      </c>
      <c r="C488" s="1"/>
    </row>
    <row r="489" spans="1:3" x14ac:dyDescent="0.25">
      <c r="A489" s="1">
        <v>51786</v>
      </c>
      <c r="C489" s="1"/>
    </row>
    <row r="490" spans="1:3" x14ac:dyDescent="0.25">
      <c r="A490" s="1">
        <v>51807</v>
      </c>
      <c r="C490" s="1"/>
    </row>
    <row r="491" spans="1:3" x14ac:dyDescent="0.25">
      <c r="A491" s="1">
        <v>51820</v>
      </c>
      <c r="C491" s="1"/>
    </row>
    <row r="492" spans="1:3" x14ac:dyDescent="0.25">
      <c r="A492" s="1">
        <v>51860</v>
      </c>
      <c r="C492" s="1"/>
    </row>
    <row r="493" spans="1:3" x14ac:dyDescent="0.25">
      <c r="A493" s="1">
        <v>51867</v>
      </c>
      <c r="C493" s="1"/>
    </row>
    <row r="494" spans="1:3" x14ac:dyDescent="0.25">
      <c r="A494" s="1">
        <v>51914</v>
      </c>
      <c r="C494" s="1"/>
    </row>
    <row r="495" spans="1:3" x14ac:dyDescent="0.25">
      <c r="A495" s="1">
        <v>51915</v>
      </c>
      <c r="C495" s="1"/>
    </row>
    <row r="496" spans="1:3" x14ac:dyDescent="0.25">
      <c r="A496" s="1">
        <v>51960</v>
      </c>
      <c r="C496" s="1"/>
    </row>
    <row r="497" spans="1:3" x14ac:dyDescent="0.25">
      <c r="A497" s="1">
        <v>51977</v>
      </c>
      <c r="C497" s="1"/>
    </row>
    <row r="498" spans="1:3" x14ac:dyDescent="0.25">
      <c r="A498" s="1">
        <v>51987</v>
      </c>
      <c r="C498" s="1"/>
    </row>
    <row r="499" spans="1:3" x14ac:dyDescent="0.25">
      <c r="A499" s="1">
        <v>52022</v>
      </c>
      <c r="C499" s="1"/>
    </row>
    <row r="500" spans="1:3" x14ac:dyDescent="0.25">
      <c r="A500" s="1">
        <v>52116</v>
      </c>
      <c r="C500" s="1"/>
    </row>
    <row r="501" spans="1:3" x14ac:dyDescent="0.25">
      <c r="A501" s="1">
        <v>52151</v>
      </c>
      <c r="C501" s="1"/>
    </row>
    <row r="502" spans="1:3" x14ac:dyDescent="0.25">
      <c r="A502" s="1">
        <v>52172</v>
      </c>
      <c r="C502" s="1"/>
    </row>
    <row r="503" spans="1:3" x14ac:dyDescent="0.25">
      <c r="A503" s="1">
        <v>52185</v>
      </c>
      <c r="C503" s="1"/>
    </row>
    <row r="504" spans="1:3" x14ac:dyDescent="0.25">
      <c r="A504" s="1">
        <v>52225</v>
      </c>
      <c r="C504" s="1"/>
    </row>
    <row r="505" spans="1:3" x14ac:dyDescent="0.25">
      <c r="A505" s="1">
        <v>52232</v>
      </c>
      <c r="C505" s="1"/>
    </row>
    <row r="506" spans="1:3" x14ac:dyDescent="0.25">
      <c r="A506" s="1">
        <v>52271</v>
      </c>
      <c r="C506" s="1"/>
    </row>
    <row r="507" spans="1:3" x14ac:dyDescent="0.25">
      <c r="A507" s="1">
        <v>52272</v>
      </c>
      <c r="C507" s="1"/>
    </row>
    <row r="508" spans="1:3" x14ac:dyDescent="0.25">
      <c r="A508" s="1">
        <v>52317</v>
      </c>
      <c r="C508" s="1"/>
    </row>
    <row r="509" spans="1:3" x14ac:dyDescent="0.25">
      <c r="A509" s="1">
        <v>52342</v>
      </c>
      <c r="C509" s="1"/>
    </row>
    <row r="510" spans="1:3" x14ac:dyDescent="0.25">
      <c r="A510" s="1">
        <v>52352</v>
      </c>
      <c r="C510" s="1"/>
    </row>
    <row r="511" spans="1:3" x14ac:dyDescent="0.25">
      <c r="A511" s="1">
        <v>52379</v>
      </c>
      <c r="C511" s="1"/>
    </row>
    <row r="512" spans="1:3" x14ac:dyDescent="0.25">
      <c r="A512" s="1">
        <v>52481</v>
      </c>
      <c r="C512" s="1"/>
    </row>
    <row r="513" spans="1:3" x14ac:dyDescent="0.25">
      <c r="A513" s="1">
        <v>52516</v>
      </c>
      <c r="C513" s="1"/>
    </row>
    <row r="514" spans="1:3" x14ac:dyDescent="0.25">
      <c r="A514" s="1">
        <v>52537</v>
      </c>
      <c r="C514" s="1"/>
    </row>
    <row r="515" spans="1:3" x14ac:dyDescent="0.25">
      <c r="A515" s="1">
        <v>52550</v>
      </c>
      <c r="C515" s="1"/>
    </row>
    <row r="516" spans="1:3" x14ac:dyDescent="0.25">
      <c r="A516" s="1">
        <v>52590</v>
      </c>
      <c r="C516" s="1"/>
    </row>
    <row r="517" spans="1:3" x14ac:dyDescent="0.25">
      <c r="A517" s="1">
        <v>52597</v>
      </c>
      <c r="C517" s="1"/>
    </row>
    <row r="518" spans="1:3" x14ac:dyDescent="0.25">
      <c r="A518" s="1">
        <v>52656</v>
      </c>
      <c r="C518" s="1"/>
    </row>
    <row r="519" spans="1:3" x14ac:dyDescent="0.25">
      <c r="A519" s="1">
        <v>52657</v>
      </c>
      <c r="C519" s="1"/>
    </row>
    <row r="520" spans="1:3" x14ac:dyDescent="0.25">
      <c r="A520" s="1">
        <v>52702</v>
      </c>
      <c r="C520" s="1"/>
    </row>
    <row r="521" spans="1:3" x14ac:dyDescent="0.25">
      <c r="A521" s="1">
        <v>52708</v>
      </c>
      <c r="C521" s="1"/>
    </row>
    <row r="522" spans="1:3" x14ac:dyDescent="0.25">
      <c r="A522" s="1">
        <v>52718</v>
      </c>
      <c r="C522" s="1"/>
    </row>
    <row r="523" spans="1:3" x14ac:dyDescent="0.25">
      <c r="A523" s="1">
        <v>52764</v>
      </c>
      <c r="C523" s="1"/>
    </row>
    <row r="524" spans="1:3" x14ac:dyDescent="0.25">
      <c r="A524" s="1">
        <v>52847</v>
      </c>
      <c r="C524" s="1"/>
    </row>
    <row r="525" spans="1:3" x14ac:dyDescent="0.25">
      <c r="A525" s="1">
        <v>52882</v>
      </c>
      <c r="C525" s="1"/>
    </row>
    <row r="526" spans="1:3" x14ac:dyDescent="0.25">
      <c r="A526" s="1">
        <v>52903</v>
      </c>
      <c r="C526" s="1"/>
    </row>
    <row r="527" spans="1:3" x14ac:dyDescent="0.25">
      <c r="A527" s="1">
        <v>52916</v>
      </c>
      <c r="C527" s="1"/>
    </row>
    <row r="528" spans="1:3" x14ac:dyDescent="0.25">
      <c r="A528" s="1">
        <v>52956</v>
      </c>
      <c r="C528" s="1"/>
    </row>
    <row r="529" spans="1:3" x14ac:dyDescent="0.25">
      <c r="A529" s="1">
        <v>52963</v>
      </c>
      <c r="C529" s="1"/>
    </row>
    <row r="530" spans="1:3" x14ac:dyDescent="0.25">
      <c r="A530" s="1">
        <v>53013</v>
      </c>
      <c r="C530" s="1"/>
    </row>
    <row r="531" spans="1:3" x14ac:dyDescent="0.25">
      <c r="A531" s="1">
        <v>53014</v>
      </c>
      <c r="C531" s="1"/>
    </row>
    <row r="532" spans="1:3" x14ac:dyDescent="0.25">
      <c r="A532" s="1">
        <v>53059</v>
      </c>
      <c r="C532" s="1"/>
    </row>
    <row r="533" spans="1:3" x14ac:dyDescent="0.25">
      <c r="A533" s="1">
        <v>53073</v>
      </c>
      <c r="C533" s="1"/>
    </row>
    <row r="534" spans="1:3" x14ac:dyDescent="0.25">
      <c r="A534" s="1">
        <v>53083</v>
      </c>
      <c r="C534" s="1"/>
    </row>
    <row r="535" spans="1:3" x14ac:dyDescent="0.25">
      <c r="A535" s="1">
        <v>53121</v>
      </c>
      <c r="C535" s="1"/>
    </row>
    <row r="536" spans="1:3" x14ac:dyDescent="0.25">
      <c r="A536" s="1">
        <v>53212</v>
      </c>
      <c r="C536" s="1"/>
    </row>
    <row r="537" spans="1:3" x14ac:dyDescent="0.25">
      <c r="A537" s="1">
        <v>53247</v>
      </c>
      <c r="C537" s="1"/>
    </row>
    <row r="538" spans="1:3" x14ac:dyDescent="0.25">
      <c r="A538" s="1">
        <v>53268</v>
      </c>
      <c r="C538" s="1"/>
    </row>
    <row r="539" spans="1:3" x14ac:dyDescent="0.25">
      <c r="A539" s="1">
        <v>53281</v>
      </c>
      <c r="C539" s="1"/>
    </row>
    <row r="540" spans="1:3" x14ac:dyDescent="0.25">
      <c r="A540" s="1">
        <v>53321</v>
      </c>
      <c r="C540" s="1"/>
    </row>
    <row r="541" spans="1:3" x14ac:dyDescent="0.25">
      <c r="A541" s="1">
        <v>53328</v>
      </c>
      <c r="C541" s="1"/>
    </row>
    <row r="542" spans="1:3" x14ac:dyDescent="0.25">
      <c r="A542" s="1">
        <v>53363</v>
      </c>
      <c r="C542" s="1"/>
    </row>
    <row r="543" spans="1:3" x14ac:dyDescent="0.25">
      <c r="A543" s="1">
        <v>53364</v>
      </c>
      <c r="C543" s="1"/>
    </row>
    <row r="544" spans="1:3" x14ac:dyDescent="0.25">
      <c r="A544" s="1">
        <v>53409</v>
      </c>
      <c r="C544" s="1"/>
    </row>
    <row r="545" spans="1:3" x14ac:dyDescent="0.25">
      <c r="A545" s="1">
        <v>53438</v>
      </c>
      <c r="C545" s="1"/>
    </row>
    <row r="546" spans="1:3" x14ac:dyDescent="0.25">
      <c r="A546" s="1">
        <v>53448</v>
      </c>
      <c r="C546" s="1"/>
    </row>
    <row r="547" spans="1:3" x14ac:dyDescent="0.25">
      <c r="A547" s="1">
        <v>53471</v>
      </c>
      <c r="C547" s="1"/>
    </row>
    <row r="548" spans="1:3" x14ac:dyDescent="0.25">
      <c r="A548" s="1">
        <v>53577</v>
      </c>
      <c r="C548" s="1"/>
    </row>
    <row r="549" spans="1:3" x14ac:dyDescent="0.25">
      <c r="A549" s="1">
        <v>53612</v>
      </c>
      <c r="C549" s="1"/>
    </row>
    <row r="550" spans="1:3" x14ac:dyDescent="0.25">
      <c r="A550" s="1">
        <v>53633</v>
      </c>
      <c r="C550" s="1"/>
    </row>
    <row r="551" spans="1:3" x14ac:dyDescent="0.25">
      <c r="A551" s="1">
        <v>53646</v>
      </c>
      <c r="C551" s="1"/>
    </row>
    <row r="552" spans="1:3" x14ac:dyDescent="0.25">
      <c r="A552" s="1">
        <v>53686</v>
      </c>
      <c r="C552" s="1"/>
    </row>
    <row r="553" spans="1:3" x14ac:dyDescent="0.25">
      <c r="A553" s="1">
        <v>53693</v>
      </c>
      <c r="C553" s="1"/>
    </row>
    <row r="554" spans="1:3" x14ac:dyDescent="0.25">
      <c r="A554" s="1">
        <v>53748</v>
      </c>
      <c r="C554" s="1"/>
    </row>
    <row r="555" spans="1:3" x14ac:dyDescent="0.25">
      <c r="A555" s="1">
        <v>53749</v>
      </c>
      <c r="C555" s="1"/>
    </row>
    <row r="556" spans="1:3" x14ac:dyDescent="0.25">
      <c r="A556" s="1">
        <v>53794</v>
      </c>
      <c r="C556" s="1"/>
    </row>
    <row r="557" spans="1:3" x14ac:dyDescent="0.25">
      <c r="A557" s="1">
        <v>53803</v>
      </c>
      <c r="C557" s="1"/>
    </row>
    <row r="558" spans="1:3" x14ac:dyDescent="0.25">
      <c r="A558" s="1">
        <v>53813</v>
      </c>
      <c r="C558" s="1"/>
    </row>
    <row r="559" spans="1:3" x14ac:dyDescent="0.25">
      <c r="A559" s="1">
        <v>53856</v>
      </c>
      <c r="C559" s="1"/>
    </row>
    <row r="560" spans="1:3" x14ac:dyDescent="0.25">
      <c r="A560" s="1">
        <v>53942</v>
      </c>
      <c r="C560" s="1"/>
    </row>
    <row r="561" spans="1:3" x14ac:dyDescent="0.25">
      <c r="A561" s="1">
        <v>53977</v>
      </c>
      <c r="C561" s="1"/>
    </row>
    <row r="562" spans="1:3" x14ac:dyDescent="0.25">
      <c r="A562" s="1">
        <v>53998</v>
      </c>
      <c r="C562" s="1"/>
    </row>
    <row r="563" spans="1:3" x14ac:dyDescent="0.25">
      <c r="A563" s="1">
        <v>54011</v>
      </c>
      <c r="C563" s="1"/>
    </row>
    <row r="564" spans="1:3" x14ac:dyDescent="0.25">
      <c r="A564" s="1">
        <v>54051</v>
      </c>
      <c r="C564" s="1"/>
    </row>
    <row r="565" spans="1:3" x14ac:dyDescent="0.25">
      <c r="A565" s="1">
        <v>54058</v>
      </c>
      <c r="C565" s="1"/>
    </row>
    <row r="566" spans="1:3" x14ac:dyDescent="0.25">
      <c r="A566" s="1">
        <v>54105</v>
      </c>
      <c r="C566" s="1"/>
    </row>
    <row r="567" spans="1:3" x14ac:dyDescent="0.25">
      <c r="A567" s="1">
        <v>54106</v>
      </c>
      <c r="C567" s="1"/>
    </row>
    <row r="568" spans="1:3" x14ac:dyDescent="0.25">
      <c r="A568" s="1">
        <v>54151</v>
      </c>
      <c r="C568" s="1"/>
    </row>
    <row r="569" spans="1:3" x14ac:dyDescent="0.25">
      <c r="A569" s="1">
        <v>54169</v>
      </c>
      <c r="C569" s="1"/>
    </row>
    <row r="570" spans="1:3" x14ac:dyDescent="0.25">
      <c r="A570" s="1">
        <v>54179</v>
      </c>
      <c r="C570" s="1"/>
    </row>
    <row r="571" spans="1:3" x14ac:dyDescent="0.25">
      <c r="A571" s="1">
        <v>54213</v>
      </c>
      <c r="C571" s="1"/>
    </row>
    <row r="572" spans="1:3" x14ac:dyDescent="0.25">
      <c r="A572" s="1">
        <v>54308</v>
      </c>
      <c r="C572" s="1"/>
    </row>
    <row r="573" spans="1:3" x14ac:dyDescent="0.25">
      <c r="A573" s="1">
        <v>54343</v>
      </c>
      <c r="C573" s="1"/>
    </row>
    <row r="574" spans="1:3" x14ac:dyDescent="0.25">
      <c r="A574" s="1">
        <v>54364</v>
      </c>
      <c r="C574" s="1"/>
    </row>
    <row r="575" spans="1:3" x14ac:dyDescent="0.25">
      <c r="A575" s="1">
        <v>54377</v>
      </c>
      <c r="C575" s="1"/>
    </row>
    <row r="576" spans="1:3" x14ac:dyDescent="0.25">
      <c r="A576" s="1">
        <v>54417</v>
      </c>
      <c r="C576" s="1"/>
    </row>
    <row r="577" spans="1:3" x14ac:dyDescent="0.25">
      <c r="A577" s="1">
        <v>54424</v>
      </c>
      <c r="C577" s="1"/>
    </row>
    <row r="578" spans="1:3" x14ac:dyDescent="0.25">
      <c r="A578" s="1">
        <v>54483</v>
      </c>
      <c r="C578" s="1"/>
    </row>
    <row r="579" spans="1:3" x14ac:dyDescent="0.25">
      <c r="A579" s="1">
        <v>54484</v>
      </c>
      <c r="C579" s="1"/>
    </row>
    <row r="580" spans="1:3" x14ac:dyDescent="0.25">
      <c r="A580" s="1">
        <v>54529</v>
      </c>
      <c r="C580" s="1"/>
    </row>
    <row r="581" spans="1:3" x14ac:dyDescent="0.25">
      <c r="A581" s="1">
        <v>54534</v>
      </c>
      <c r="C581" s="1"/>
    </row>
    <row r="582" spans="1:3" x14ac:dyDescent="0.25">
      <c r="A582" s="1">
        <v>54544</v>
      </c>
      <c r="C582" s="1"/>
    </row>
    <row r="583" spans="1:3" x14ac:dyDescent="0.25">
      <c r="A583" s="1">
        <v>54591</v>
      </c>
      <c r="C583" s="1"/>
    </row>
    <row r="584" spans="1:3" x14ac:dyDescent="0.25">
      <c r="A584" s="1">
        <v>54673</v>
      </c>
      <c r="C584" s="1"/>
    </row>
    <row r="585" spans="1:3" x14ac:dyDescent="0.25">
      <c r="A585" s="1">
        <v>54708</v>
      </c>
      <c r="C585" s="1"/>
    </row>
    <row r="586" spans="1:3" x14ac:dyDescent="0.25">
      <c r="A586" s="1">
        <v>54729</v>
      </c>
      <c r="C586" s="1"/>
    </row>
    <row r="587" spans="1:3" x14ac:dyDescent="0.25">
      <c r="A587" s="1">
        <v>54742</v>
      </c>
      <c r="C587" s="1"/>
    </row>
    <row r="588" spans="1:3" x14ac:dyDescent="0.25">
      <c r="A588" s="1">
        <v>54782</v>
      </c>
      <c r="C588" s="1"/>
    </row>
    <row r="589" spans="1:3" x14ac:dyDescent="0.25">
      <c r="A589" s="1">
        <v>54789</v>
      </c>
      <c r="C589" s="1"/>
    </row>
    <row r="590" spans="1:3" x14ac:dyDescent="0.25">
      <c r="A590" s="1">
        <v>54840</v>
      </c>
      <c r="C590" s="1"/>
    </row>
    <row r="591" spans="1:3" x14ac:dyDescent="0.25">
      <c r="A591" s="1">
        <v>54841</v>
      </c>
      <c r="C591" s="1"/>
    </row>
    <row r="592" spans="1:3" x14ac:dyDescent="0.25">
      <c r="A592" s="1">
        <v>54886</v>
      </c>
      <c r="C592" s="1"/>
    </row>
    <row r="593" spans="1:3" x14ac:dyDescent="0.25">
      <c r="A593" s="1">
        <v>54899</v>
      </c>
      <c r="C593" s="1"/>
    </row>
    <row r="594" spans="1:3" x14ac:dyDescent="0.25">
      <c r="A594" s="1">
        <v>54909</v>
      </c>
      <c r="C594" s="1"/>
    </row>
    <row r="595" spans="1:3" x14ac:dyDescent="0.25">
      <c r="A595" s="1">
        <v>54948</v>
      </c>
      <c r="C595" s="1"/>
    </row>
    <row r="596" spans="1:3" x14ac:dyDescent="0.25">
      <c r="A596" s="1">
        <v>55038</v>
      </c>
      <c r="C596" s="1"/>
    </row>
    <row r="597" spans="1:3" x14ac:dyDescent="0.25">
      <c r="A597" s="1">
        <v>55073</v>
      </c>
      <c r="C597" s="1"/>
    </row>
    <row r="598" spans="1:3" x14ac:dyDescent="0.25">
      <c r="A598" s="1">
        <v>55094</v>
      </c>
      <c r="C598" s="1"/>
    </row>
    <row r="599" spans="1:3" x14ac:dyDescent="0.25">
      <c r="A599" s="1">
        <v>55107</v>
      </c>
      <c r="C599" s="1"/>
    </row>
    <row r="600" spans="1:3" x14ac:dyDescent="0.25">
      <c r="A600" s="1">
        <v>55147</v>
      </c>
      <c r="C600" s="1"/>
    </row>
    <row r="601" spans="1:3" x14ac:dyDescent="0.25">
      <c r="A601" s="1">
        <v>55154</v>
      </c>
      <c r="C601" s="1"/>
    </row>
    <row r="602" spans="1:3" x14ac:dyDescent="0.25">
      <c r="A602" s="1">
        <v>55197</v>
      </c>
      <c r="C602" s="1"/>
    </row>
    <row r="603" spans="1:3" x14ac:dyDescent="0.25">
      <c r="A603" s="1">
        <v>55198</v>
      </c>
      <c r="C603" s="1"/>
    </row>
    <row r="604" spans="1:3" x14ac:dyDescent="0.25">
      <c r="A604" s="1">
        <v>55243</v>
      </c>
      <c r="C604" s="1"/>
    </row>
    <row r="605" spans="1:3" x14ac:dyDescent="0.25">
      <c r="A605" s="1">
        <v>55264</v>
      </c>
      <c r="C605" s="1"/>
    </row>
    <row r="606" spans="1:3" x14ac:dyDescent="0.25">
      <c r="A606" s="1">
        <v>55274</v>
      </c>
      <c r="C606" s="1"/>
    </row>
    <row r="607" spans="1:3" x14ac:dyDescent="0.25">
      <c r="A607" s="1">
        <v>55305</v>
      </c>
      <c r="C607" s="1"/>
    </row>
    <row r="608" spans="1:3" x14ac:dyDescent="0.25">
      <c r="A608" s="1">
        <v>55403</v>
      </c>
      <c r="C608" s="1"/>
    </row>
    <row r="609" spans="1:3" x14ac:dyDescent="0.25">
      <c r="A609" s="1">
        <v>55438</v>
      </c>
      <c r="C609" s="1"/>
    </row>
    <row r="610" spans="1:3" x14ac:dyDescent="0.25">
      <c r="A610" s="1">
        <v>55459</v>
      </c>
      <c r="C610" s="1"/>
    </row>
    <row r="611" spans="1:3" x14ac:dyDescent="0.25">
      <c r="A611" s="1">
        <v>55472</v>
      </c>
      <c r="C611" s="1"/>
    </row>
    <row r="612" spans="1:3" x14ac:dyDescent="0.25">
      <c r="A612" s="1">
        <v>55512</v>
      </c>
      <c r="C612" s="1"/>
    </row>
    <row r="613" spans="1:3" x14ac:dyDescent="0.25">
      <c r="A613" s="1">
        <v>55519</v>
      </c>
      <c r="C613" s="1"/>
    </row>
    <row r="614" spans="1:3" x14ac:dyDescent="0.25">
      <c r="A614" s="1">
        <v>55582</v>
      </c>
      <c r="C614" s="1"/>
    </row>
    <row r="615" spans="1:3" x14ac:dyDescent="0.25">
      <c r="A615" s="1">
        <v>55583</v>
      </c>
      <c r="C615" s="1"/>
    </row>
    <row r="616" spans="1:3" x14ac:dyDescent="0.25">
      <c r="A616" s="1">
        <v>55628</v>
      </c>
      <c r="C616" s="1"/>
    </row>
    <row r="617" spans="1:3" x14ac:dyDescent="0.25">
      <c r="A617" s="1">
        <v>55630</v>
      </c>
      <c r="C617" s="1"/>
    </row>
    <row r="618" spans="1:3" x14ac:dyDescent="0.25">
      <c r="A618" s="1">
        <v>55640</v>
      </c>
      <c r="C618" s="1"/>
    </row>
    <row r="619" spans="1:3" x14ac:dyDescent="0.25">
      <c r="A619" s="1">
        <v>55690</v>
      </c>
      <c r="C619" s="1"/>
    </row>
    <row r="620" spans="1:3" x14ac:dyDescent="0.25">
      <c r="A620" s="1">
        <v>55769</v>
      </c>
      <c r="C620" s="1"/>
    </row>
    <row r="621" spans="1:3" x14ac:dyDescent="0.25">
      <c r="A621" s="1">
        <v>55804</v>
      </c>
      <c r="C621" s="1"/>
    </row>
    <row r="622" spans="1:3" x14ac:dyDescent="0.25">
      <c r="A622" s="1">
        <v>55825</v>
      </c>
      <c r="C622" s="1"/>
    </row>
    <row r="623" spans="1:3" x14ac:dyDescent="0.25">
      <c r="A623" s="1">
        <v>55838</v>
      </c>
      <c r="C623" s="1"/>
    </row>
    <row r="624" spans="1:3" x14ac:dyDescent="0.25">
      <c r="A624" s="1">
        <v>55878</v>
      </c>
      <c r="C624" s="1"/>
    </row>
    <row r="625" spans="1:3" x14ac:dyDescent="0.25">
      <c r="A625" s="1">
        <v>55885</v>
      </c>
      <c r="C625" s="1"/>
    </row>
    <row r="626" spans="1:3" x14ac:dyDescent="0.25">
      <c r="A626" s="1">
        <v>55932</v>
      </c>
      <c r="C626" s="1"/>
    </row>
    <row r="627" spans="1:3" x14ac:dyDescent="0.25">
      <c r="A627" s="1">
        <v>55933</v>
      </c>
      <c r="C627" s="1"/>
    </row>
    <row r="628" spans="1:3" x14ac:dyDescent="0.25">
      <c r="A628" s="1">
        <v>55978</v>
      </c>
      <c r="C628" s="1"/>
    </row>
    <row r="629" spans="1:3" x14ac:dyDescent="0.25">
      <c r="A629" s="1">
        <v>55995</v>
      </c>
      <c r="C629" s="1"/>
    </row>
    <row r="630" spans="1:3" x14ac:dyDescent="0.25">
      <c r="A630" s="1">
        <v>56005</v>
      </c>
      <c r="C630" s="1"/>
    </row>
    <row r="631" spans="1:3" x14ac:dyDescent="0.25">
      <c r="A631" s="1">
        <v>56040</v>
      </c>
      <c r="C631" s="1"/>
    </row>
    <row r="632" spans="1:3" x14ac:dyDescent="0.25">
      <c r="A632" s="1">
        <v>56134</v>
      </c>
      <c r="C632" s="1"/>
    </row>
    <row r="633" spans="1:3" x14ac:dyDescent="0.25">
      <c r="A633" s="1">
        <v>56169</v>
      </c>
      <c r="C633" s="1"/>
    </row>
    <row r="634" spans="1:3" x14ac:dyDescent="0.25">
      <c r="A634" s="1">
        <v>56190</v>
      </c>
      <c r="C634" s="1"/>
    </row>
    <row r="635" spans="1:3" x14ac:dyDescent="0.25">
      <c r="A635" s="1">
        <v>56203</v>
      </c>
      <c r="C635" s="1"/>
    </row>
    <row r="636" spans="1:3" x14ac:dyDescent="0.25">
      <c r="A636" s="1">
        <v>56243</v>
      </c>
      <c r="C636" s="1"/>
    </row>
    <row r="637" spans="1:3" x14ac:dyDescent="0.25">
      <c r="A637" s="1">
        <v>56250</v>
      </c>
      <c r="C637" s="1"/>
    </row>
    <row r="638" spans="1:3" x14ac:dyDescent="0.25">
      <c r="A638" s="1">
        <v>56289</v>
      </c>
      <c r="C638" s="1"/>
    </row>
    <row r="639" spans="1:3" x14ac:dyDescent="0.25">
      <c r="A639" s="1">
        <v>56290</v>
      </c>
      <c r="C639" s="1"/>
    </row>
    <row r="640" spans="1:3" x14ac:dyDescent="0.25">
      <c r="A640" s="1">
        <v>56335</v>
      </c>
      <c r="C640" s="1"/>
    </row>
    <row r="641" spans="1:3" x14ac:dyDescent="0.25">
      <c r="A641" s="1">
        <v>56360</v>
      </c>
      <c r="C641" s="1"/>
    </row>
    <row r="642" spans="1:3" x14ac:dyDescent="0.25">
      <c r="A642" s="1">
        <v>56370</v>
      </c>
      <c r="C642" s="1"/>
    </row>
    <row r="643" spans="1:3" x14ac:dyDescent="0.25">
      <c r="A643" s="1">
        <v>56397</v>
      </c>
      <c r="C643" s="1"/>
    </row>
    <row r="644" spans="1:3" x14ac:dyDescent="0.25">
      <c r="A644" s="1">
        <v>56499</v>
      </c>
      <c r="C644" s="1"/>
    </row>
    <row r="645" spans="1:3" x14ac:dyDescent="0.25">
      <c r="A645" s="1">
        <v>56534</v>
      </c>
      <c r="C645" s="1"/>
    </row>
    <row r="646" spans="1:3" x14ac:dyDescent="0.25">
      <c r="A646" s="1">
        <v>56555</v>
      </c>
      <c r="C646" s="1"/>
    </row>
    <row r="647" spans="1:3" x14ac:dyDescent="0.25">
      <c r="A647" s="1">
        <v>56568</v>
      </c>
      <c r="C647" s="1"/>
    </row>
    <row r="648" spans="1:3" x14ac:dyDescent="0.25">
      <c r="A648" s="1">
        <v>56608</v>
      </c>
      <c r="C648" s="1"/>
    </row>
    <row r="649" spans="1:3" x14ac:dyDescent="0.25">
      <c r="A649" s="1">
        <v>56615</v>
      </c>
      <c r="C649" s="1"/>
    </row>
    <row r="650" spans="1:3" x14ac:dyDescent="0.25">
      <c r="A650" s="1">
        <v>56674</v>
      </c>
      <c r="C650" s="1"/>
    </row>
    <row r="651" spans="1:3" x14ac:dyDescent="0.25">
      <c r="A651" s="1">
        <v>56675</v>
      </c>
      <c r="C651" s="1"/>
    </row>
    <row r="652" spans="1:3" x14ac:dyDescent="0.25">
      <c r="A652" s="1">
        <v>56720</v>
      </c>
      <c r="C652" s="1"/>
    </row>
    <row r="653" spans="1:3" x14ac:dyDescent="0.25">
      <c r="A653" s="1">
        <v>56725</v>
      </c>
      <c r="C653" s="1"/>
    </row>
    <row r="654" spans="1:3" x14ac:dyDescent="0.25">
      <c r="A654" s="1">
        <v>56735</v>
      </c>
      <c r="C654" s="1"/>
    </row>
    <row r="655" spans="1:3" x14ac:dyDescent="0.25">
      <c r="A655" s="1">
        <v>56782</v>
      </c>
      <c r="C655" s="1"/>
    </row>
    <row r="656" spans="1:3" x14ac:dyDescent="0.25">
      <c r="A656" s="1">
        <v>56864</v>
      </c>
      <c r="C656" s="1"/>
    </row>
    <row r="657" spans="1:3" x14ac:dyDescent="0.25">
      <c r="A657" s="1">
        <v>56899</v>
      </c>
      <c r="C657" s="1"/>
    </row>
    <row r="658" spans="1:3" x14ac:dyDescent="0.25">
      <c r="A658" s="1">
        <v>56920</v>
      </c>
      <c r="C658" s="1"/>
    </row>
    <row r="659" spans="1:3" x14ac:dyDescent="0.25">
      <c r="A659" s="1">
        <v>56933</v>
      </c>
      <c r="C659" s="1"/>
    </row>
    <row r="660" spans="1:3" x14ac:dyDescent="0.25">
      <c r="A660" s="1">
        <v>56973</v>
      </c>
      <c r="C660" s="1"/>
    </row>
    <row r="661" spans="1:3" x14ac:dyDescent="0.25">
      <c r="A661" s="1">
        <v>56980</v>
      </c>
      <c r="C661" s="1"/>
    </row>
    <row r="662" spans="1:3" x14ac:dyDescent="0.25">
      <c r="A662" s="1">
        <v>57024</v>
      </c>
      <c r="C662" s="1"/>
    </row>
    <row r="663" spans="1:3" x14ac:dyDescent="0.25">
      <c r="A663" s="1">
        <v>57025</v>
      </c>
      <c r="C663" s="1"/>
    </row>
    <row r="664" spans="1:3" x14ac:dyDescent="0.25">
      <c r="A664" s="1">
        <v>57070</v>
      </c>
      <c r="C664" s="1"/>
    </row>
    <row r="665" spans="1:3" x14ac:dyDescent="0.25">
      <c r="A665" s="1">
        <v>57091</v>
      </c>
      <c r="C665" s="1"/>
    </row>
    <row r="666" spans="1:3" x14ac:dyDescent="0.25">
      <c r="A666" s="1">
        <v>57101</v>
      </c>
      <c r="C666" s="1"/>
    </row>
    <row r="667" spans="1:3" x14ac:dyDescent="0.25">
      <c r="A667" s="1">
        <v>57132</v>
      </c>
      <c r="C667" s="1"/>
    </row>
    <row r="668" spans="1:3" x14ac:dyDescent="0.25">
      <c r="A668" s="1">
        <v>57230</v>
      </c>
      <c r="C668" s="1"/>
    </row>
    <row r="669" spans="1:3" x14ac:dyDescent="0.25">
      <c r="A669" s="1">
        <v>57265</v>
      </c>
      <c r="C669" s="1"/>
    </row>
    <row r="670" spans="1:3" x14ac:dyDescent="0.25">
      <c r="A670" s="1">
        <v>57286</v>
      </c>
      <c r="C670" s="1"/>
    </row>
    <row r="671" spans="1:3" x14ac:dyDescent="0.25">
      <c r="A671" s="1">
        <v>57299</v>
      </c>
      <c r="C671" s="1"/>
    </row>
    <row r="672" spans="1:3" x14ac:dyDescent="0.25">
      <c r="A672" s="1">
        <v>57339</v>
      </c>
      <c r="C672" s="1"/>
    </row>
    <row r="673" spans="1:3" x14ac:dyDescent="0.25">
      <c r="A673" s="1">
        <v>57346</v>
      </c>
      <c r="C673" s="1"/>
    </row>
    <row r="674" spans="1:3" x14ac:dyDescent="0.25">
      <c r="A674" s="1">
        <v>57409</v>
      </c>
      <c r="C674" s="1"/>
    </row>
    <row r="675" spans="1:3" x14ac:dyDescent="0.25">
      <c r="A675" s="1">
        <v>57410</v>
      </c>
      <c r="C675" s="1"/>
    </row>
    <row r="676" spans="1:3" x14ac:dyDescent="0.25">
      <c r="A676" s="1">
        <v>57455</v>
      </c>
      <c r="C676" s="1"/>
    </row>
    <row r="677" spans="1:3" x14ac:dyDescent="0.25">
      <c r="A677" s="1">
        <v>57456</v>
      </c>
      <c r="C677" s="1"/>
    </row>
    <row r="678" spans="1:3" x14ac:dyDescent="0.25">
      <c r="A678" s="1">
        <v>57466</v>
      </c>
      <c r="C678" s="1"/>
    </row>
    <row r="679" spans="1:3" x14ac:dyDescent="0.25">
      <c r="A679" s="1">
        <v>57517</v>
      </c>
      <c r="C679" s="1"/>
    </row>
    <row r="680" spans="1:3" x14ac:dyDescent="0.25">
      <c r="A680" s="1">
        <v>57595</v>
      </c>
      <c r="C680" s="1"/>
    </row>
    <row r="681" spans="1:3" x14ac:dyDescent="0.25">
      <c r="A681" s="1">
        <v>57630</v>
      </c>
      <c r="C681" s="1"/>
    </row>
    <row r="682" spans="1:3" x14ac:dyDescent="0.25">
      <c r="A682" s="1">
        <v>57651</v>
      </c>
      <c r="C682" s="1"/>
    </row>
    <row r="683" spans="1:3" x14ac:dyDescent="0.25">
      <c r="A683" s="1">
        <v>57664</v>
      </c>
      <c r="C683" s="1"/>
    </row>
    <row r="684" spans="1:3" x14ac:dyDescent="0.25">
      <c r="A684" s="1">
        <v>57704</v>
      </c>
      <c r="C684" s="1"/>
    </row>
    <row r="685" spans="1:3" x14ac:dyDescent="0.25">
      <c r="A685" s="1">
        <v>57711</v>
      </c>
      <c r="C685" s="1"/>
    </row>
    <row r="686" spans="1:3" x14ac:dyDescent="0.25">
      <c r="A686" s="1">
        <v>57766</v>
      </c>
      <c r="C686" s="1"/>
    </row>
    <row r="687" spans="1:3" x14ac:dyDescent="0.25">
      <c r="A687" s="1">
        <v>57767</v>
      </c>
      <c r="C687" s="1"/>
    </row>
    <row r="688" spans="1:3" x14ac:dyDescent="0.25">
      <c r="A688" s="1">
        <v>57812</v>
      </c>
      <c r="C688" s="1"/>
    </row>
    <row r="689" spans="1:3" x14ac:dyDescent="0.25">
      <c r="A689" s="1">
        <v>57821</v>
      </c>
      <c r="C689" s="1"/>
    </row>
    <row r="690" spans="1:3" x14ac:dyDescent="0.25">
      <c r="A690" s="1">
        <v>57831</v>
      </c>
      <c r="C690" s="1"/>
    </row>
    <row r="691" spans="1:3" x14ac:dyDescent="0.25">
      <c r="A691" s="1">
        <v>57874</v>
      </c>
      <c r="C691" s="1"/>
    </row>
    <row r="692" spans="1:3" x14ac:dyDescent="0.25">
      <c r="A692" s="1">
        <v>57960</v>
      </c>
      <c r="C692" s="1"/>
    </row>
    <row r="693" spans="1:3" x14ac:dyDescent="0.25">
      <c r="A693" s="1">
        <v>57995</v>
      </c>
      <c r="C693" s="1"/>
    </row>
    <row r="694" spans="1:3" x14ac:dyDescent="0.25">
      <c r="A694" s="1">
        <v>58016</v>
      </c>
      <c r="C694" s="1"/>
    </row>
    <row r="695" spans="1:3" x14ac:dyDescent="0.25">
      <c r="A695" s="1">
        <v>58029</v>
      </c>
      <c r="C695" s="1"/>
    </row>
    <row r="696" spans="1:3" x14ac:dyDescent="0.25">
      <c r="A696" s="1">
        <v>58069</v>
      </c>
      <c r="C696" s="1"/>
    </row>
    <row r="697" spans="1:3" x14ac:dyDescent="0.25">
      <c r="A697" s="1">
        <v>58076</v>
      </c>
      <c r="C697" s="1"/>
    </row>
    <row r="698" spans="1:3" x14ac:dyDescent="0.25">
      <c r="A698" s="1">
        <v>58116</v>
      </c>
      <c r="C698" s="1"/>
    </row>
    <row r="699" spans="1:3" x14ac:dyDescent="0.25">
      <c r="A699" s="1">
        <v>58117</v>
      </c>
      <c r="C699" s="1"/>
    </row>
    <row r="700" spans="1:3" x14ac:dyDescent="0.25">
      <c r="A700" s="1">
        <v>58162</v>
      </c>
      <c r="C700" s="1"/>
    </row>
    <row r="701" spans="1:3" x14ac:dyDescent="0.25">
      <c r="A701" s="1">
        <v>58186</v>
      </c>
      <c r="C701" s="1"/>
    </row>
    <row r="702" spans="1:3" x14ac:dyDescent="0.25">
      <c r="A702" s="1">
        <v>58196</v>
      </c>
      <c r="C702" s="1"/>
    </row>
    <row r="703" spans="1:3" x14ac:dyDescent="0.25">
      <c r="A703" s="1">
        <v>58224</v>
      </c>
      <c r="C703" s="1"/>
    </row>
    <row r="704" spans="1:3" x14ac:dyDescent="0.25">
      <c r="A704" s="1">
        <v>58325</v>
      </c>
      <c r="C704" s="1"/>
    </row>
    <row r="705" spans="1:3" x14ac:dyDescent="0.25">
      <c r="A705" s="1">
        <v>58360</v>
      </c>
      <c r="C705" s="1"/>
    </row>
    <row r="706" spans="1:3" x14ac:dyDescent="0.25">
      <c r="A706" s="1">
        <v>58381</v>
      </c>
      <c r="C706" s="1"/>
    </row>
    <row r="707" spans="1:3" x14ac:dyDescent="0.25">
      <c r="A707" s="1">
        <v>58394</v>
      </c>
      <c r="C707" s="1"/>
    </row>
    <row r="708" spans="1:3" x14ac:dyDescent="0.25">
      <c r="A708" s="1">
        <v>58434</v>
      </c>
      <c r="C708" s="1"/>
    </row>
    <row r="709" spans="1:3" x14ac:dyDescent="0.25">
      <c r="A709" s="1">
        <v>58441</v>
      </c>
      <c r="C709" s="1"/>
    </row>
    <row r="710" spans="1:3" x14ac:dyDescent="0.25">
      <c r="A710" s="1">
        <v>58501</v>
      </c>
      <c r="C710" s="1"/>
    </row>
    <row r="711" spans="1:3" x14ac:dyDescent="0.25">
      <c r="A711" s="1">
        <v>58502</v>
      </c>
      <c r="C711" s="1"/>
    </row>
    <row r="712" spans="1:3" x14ac:dyDescent="0.25">
      <c r="A712" s="1">
        <v>58547</v>
      </c>
      <c r="C712" s="1"/>
    </row>
    <row r="713" spans="1:3" x14ac:dyDescent="0.25">
      <c r="A713" s="1">
        <v>58552</v>
      </c>
      <c r="C713" s="1"/>
    </row>
    <row r="714" spans="1:3" x14ac:dyDescent="0.25">
      <c r="A714" s="1">
        <v>58562</v>
      </c>
      <c r="C714" s="1"/>
    </row>
    <row r="715" spans="1:3" x14ac:dyDescent="0.25">
      <c r="A715" s="1">
        <v>58609</v>
      </c>
      <c r="C715" s="1"/>
    </row>
    <row r="716" spans="1:3" x14ac:dyDescent="0.25">
      <c r="A716" s="1">
        <v>58691</v>
      </c>
      <c r="C716" s="1"/>
    </row>
    <row r="717" spans="1:3" x14ac:dyDescent="0.25">
      <c r="A717" s="1">
        <v>58726</v>
      </c>
      <c r="C717" s="1"/>
    </row>
    <row r="718" spans="1:3" x14ac:dyDescent="0.25">
      <c r="A718" s="1">
        <v>58747</v>
      </c>
      <c r="C718" s="1"/>
    </row>
    <row r="719" spans="1:3" x14ac:dyDescent="0.25">
      <c r="A719" s="1">
        <v>58760</v>
      </c>
      <c r="C719" s="1"/>
    </row>
    <row r="720" spans="1:3" x14ac:dyDescent="0.25">
      <c r="A720" s="1">
        <v>58800</v>
      </c>
      <c r="C720" s="1"/>
    </row>
    <row r="721" spans="1:3" x14ac:dyDescent="0.25">
      <c r="A721" s="1">
        <v>58807</v>
      </c>
      <c r="C721" s="1"/>
    </row>
    <row r="722" spans="1:3" x14ac:dyDescent="0.25">
      <c r="A722" s="1">
        <v>58858</v>
      </c>
      <c r="C722" s="1"/>
    </row>
    <row r="723" spans="1:3" x14ac:dyDescent="0.25">
      <c r="A723" s="1">
        <v>58859</v>
      </c>
      <c r="C723" s="1"/>
    </row>
    <row r="724" spans="1:3" x14ac:dyDescent="0.25">
      <c r="A724" s="1">
        <v>58904</v>
      </c>
      <c r="C724" s="1"/>
    </row>
    <row r="725" spans="1:3" x14ac:dyDescent="0.25">
      <c r="A725" s="1">
        <v>58917</v>
      </c>
      <c r="C725" s="1"/>
    </row>
    <row r="726" spans="1:3" x14ac:dyDescent="0.25">
      <c r="A726" s="1">
        <v>58927</v>
      </c>
      <c r="C726" s="1"/>
    </row>
    <row r="727" spans="1:3" x14ac:dyDescent="0.25">
      <c r="A727" s="1">
        <v>58966</v>
      </c>
      <c r="C727" s="1"/>
    </row>
    <row r="728" spans="1:3" x14ac:dyDescent="0.25">
      <c r="A728" s="1">
        <v>59056</v>
      </c>
      <c r="C728" s="1"/>
    </row>
    <row r="729" spans="1:3" x14ac:dyDescent="0.25">
      <c r="A729" s="1">
        <v>59091</v>
      </c>
      <c r="C729" s="1"/>
    </row>
    <row r="730" spans="1:3" x14ac:dyDescent="0.25">
      <c r="A730" s="1">
        <v>59112</v>
      </c>
      <c r="C730" s="1"/>
    </row>
    <row r="731" spans="1:3" x14ac:dyDescent="0.25">
      <c r="A731" s="1">
        <v>59125</v>
      </c>
      <c r="C731" s="1"/>
    </row>
    <row r="732" spans="1:3" x14ac:dyDescent="0.25">
      <c r="A732" s="1">
        <v>59165</v>
      </c>
      <c r="C732" s="1"/>
    </row>
    <row r="733" spans="1:3" x14ac:dyDescent="0.25">
      <c r="A733" s="1">
        <v>59172</v>
      </c>
      <c r="C733" s="1"/>
    </row>
    <row r="734" spans="1:3" x14ac:dyDescent="0.25">
      <c r="A734" s="1">
        <v>59208</v>
      </c>
      <c r="C734" s="1"/>
    </row>
    <row r="735" spans="1:3" x14ac:dyDescent="0.25">
      <c r="A735" s="1">
        <v>59209</v>
      </c>
      <c r="C735" s="1"/>
    </row>
    <row r="736" spans="1:3" x14ac:dyDescent="0.25">
      <c r="A736" s="1">
        <v>59254</v>
      </c>
      <c r="C736" s="1"/>
    </row>
    <row r="737" spans="1:3" x14ac:dyDescent="0.25">
      <c r="A737" s="1">
        <v>59282</v>
      </c>
      <c r="C737" s="1"/>
    </row>
    <row r="738" spans="1:3" x14ac:dyDescent="0.25">
      <c r="A738" s="1">
        <v>59292</v>
      </c>
      <c r="C738" s="1"/>
    </row>
    <row r="739" spans="1:3" x14ac:dyDescent="0.25">
      <c r="A739" s="1">
        <v>59316</v>
      </c>
      <c r="C739" s="1"/>
    </row>
    <row r="740" spans="1:3" x14ac:dyDescent="0.25">
      <c r="A740" s="1">
        <v>59421</v>
      </c>
      <c r="C740" s="1"/>
    </row>
    <row r="741" spans="1:3" x14ac:dyDescent="0.25">
      <c r="A741" s="1">
        <v>59456</v>
      </c>
      <c r="C741" s="1"/>
    </row>
    <row r="742" spans="1:3" x14ac:dyDescent="0.25">
      <c r="A742" s="1">
        <v>59477</v>
      </c>
      <c r="C742" s="1"/>
    </row>
    <row r="743" spans="1:3" x14ac:dyDescent="0.25">
      <c r="A743" s="1">
        <v>59490</v>
      </c>
      <c r="C743" s="1"/>
    </row>
    <row r="744" spans="1:3" x14ac:dyDescent="0.25">
      <c r="A744" s="1">
        <v>59530</v>
      </c>
      <c r="C744" s="1"/>
    </row>
    <row r="745" spans="1:3" x14ac:dyDescent="0.25">
      <c r="A745" s="1">
        <v>59537</v>
      </c>
      <c r="C745" s="1"/>
    </row>
    <row r="746" spans="1:3" x14ac:dyDescent="0.25">
      <c r="A746" s="1">
        <v>59593</v>
      </c>
      <c r="C746" s="1"/>
    </row>
    <row r="747" spans="1:3" x14ac:dyDescent="0.25">
      <c r="A747" s="1">
        <v>59594</v>
      </c>
      <c r="C747" s="1"/>
    </row>
    <row r="748" spans="1:3" x14ac:dyDescent="0.25">
      <c r="A748" s="1">
        <v>59639</v>
      </c>
      <c r="C748" s="1"/>
    </row>
    <row r="749" spans="1:3" x14ac:dyDescent="0.25">
      <c r="A749" s="1">
        <v>59647</v>
      </c>
      <c r="C749" s="1"/>
    </row>
    <row r="750" spans="1:3" x14ac:dyDescent="0.25">
      <c r="A750" s="1">
        <v>59657</v>
      </c>
      <c r="C750" s="1"/>
    </row>
    <row r="751" spans="1:3" x14ac:dyDescent="0.25">
      <c r="A751" s="1">
        <v>59701</v>
      </c>
      <c r="C751" s="1"/>
    </row>
    <row r="752" spans="1:3" x14ac:dyDescent="0.25">
      <c r="A752" s="1">
        <v>59786</v>
      </c>
      <c r="C752" s="1"/>
    </row>
    <row r="753" spans="1:3" x14ac:dyDescent="0.25">
      <c r="A753" s="1">
        <v>59821</v>
      </c>
      <c r="C753" s="1"/>
    </row>
    <row r="754" spans="1:3" x14ac:dyDescent="0.25">
      <c r="A754" s="1">
        <v>59842</v>
      </c>
      <c r="C754" s="1"/>
    </row>
    <row r="755" spans="1:3" x14ac:dyDescent="0.25">
      <c r="A755" s="1">
        <v>59855</v>
      </c>
      <c r="C755" s="1"/>
    </row>
    <row r="756" spans="1:3" x14ac:dyDescent="0.25">
      <c r="A756" s="1">
        <v>59895</v>
      </c>
      <c r="C756" s="1"/>
    </row>
    <row r="757" spans="1:3" x14ac:dyDescent="0.25">
      <c r="A757" s="1">
        <v>59902</v>
      </c>
      <c r="C757" s="1"/>
    </row>
    <row r="758" spans="1:3" x14ac:dyDescent="0.25">
      <c r="A758" s="1">
        <v>59950</v>
      </c>
      <c r="C758" s="1"/>
    </row>
    <row r="759" spans="1:3" x14ac:dyDescent="0.25">
      <c r="A759" s="1">
        <v>59951</v>
      </c>
      <c r="C759" s="1"/>
    </row>
    <row r="760" spans="1:3" x14ac:dyDescent="0.25">
      <c r="A760" s="1">
        <v>59996</v>
      </c>
      <c r="C760" s="1"/>
    </row>
    <row r="761" spans="1:3" x14ac:dyDescent="0.25">
      <c r="A761" s="1">
        <v>60013</v>
      </c>
      <c r="C761" s="1"/>
    </row>
    <row r="762" spans="1:3" x14ac:dyDescent="0.25">
      <c r="A762" s="1">
        <v>60023</v>
      </c>
      <c r="C762" s="1"/>
    </row>
    <row r="763" spans="1:3" x14ac:dyDescent="0.25">
      <c r="A763" s="1">
        <v>60058</v>
      </c>
      <c r="C763" s="1"/>
    </row>
    <row r="764" spans="1:3" x14ac:dyDescent="0.25">
      <c r="A764" s="1">
        <v>60152</v>
      </c>
      <c r="C764" s="1"/>
    </row>
    <row r="765" spans="1:3" x14ac:dyDescent="0.25">
      <c r="A765" s="1">
        <v>60187</v>
      </c>
      <c r="C765" s="1"/>
    </row>
    <row r="766" spans="1:3" x14ac:dyDescent="0.25">
      <c r="A766" s="1">
        <v>60208</v>
      </c>
      <c r="C766" s="1"/>
    </row>
    <row r="767" spans="1:3" x14ac:dyDescent="0.25">
      <c r="A767" s="1">
        <v>60221</v>
      </c>
      <c r="C767" s="1"/>
    </row>
    <row r="768" spans="1:3" x14ac:dyDescent="0.25">
      <c r="A768" s="1">
        <v>60261</v>
      </c>
      <c r="C768" s="1"/>
    </row>
    <row r="769" spans="1:3" x14ac:dyDescent="0.25">
      <c r="A769" s="1">
        <v>60268</v>
      </c>
      <c r="C769" s="1"/>
    </row>
    <row r="770" spans="1:3" x14ac:dyDescent="0.25">
      <c r="A770" s="1">
        <v>60307</v>
      </c>
      <c r="C770" s="1"/>
    </row>
    <row r="771" spans="1:3" x14ac:dyDescent="0.25">
      <c r="A771" s="1">
        <v>60308</v>
      </c>
      <c r="C771" s="1"/>
    </row>
    <row r="772" spans="1:3" x14ac:dyDescent="0.25">
      <c r="A772" s="1">
        <v>60353</v>
      </c>
      <c r="C772" s="1"/>
    </row>
    <row r="773" spans="1:3" x14ac:dyDescent="0.25">
      <c r="A773" s="1">
        <v>60378</v>
      </c>
      <c r="C773" s="1"/>
    </row>
    <row r="774" spans="1:3" x14ac:dyDescent="0.25">
      <c r="A774" s="1">
        <v>60388</v>
      </c>
      <c r="C774" s="1"/>
    </row>
    <row r="775" spans="1:3" x14ac:dyDescent="0.25">
      <c r="A775" s="1">
        <v>60415</v>
      </c>
      <c r="C775" s="1"/>
    </row>
    <row r="776" spans="1:3" x14ac:dyDescent="0.25">
      <c r="A776" s="1">
        <v>60517</v>
      </c>
      <c r="C776" s="1"/>
    </row>
    <row r="777" spans="1:3" x14ac:dyDescent="0.25">
      <c r="A777" s="1">
        <v>60552</v>
      </c>
      <c r="C777" s="1"/>
    </row>
    <row r="778" spans="1:3" x14ac:dyDescent="0.25">
      <c r="A778" s="1">
        <v>60573</v>
      </c>
      <c r="C778" s="1"/>
    </row>
    <row r="779" spans="1:3" x14ac:dyDescent="0.25">
      <c r="A779" s="1">
        <v>60586</v>
      </c>
      <c r="C779" s="1"/>
    </row>
    <row r="780" spans="1:3" x14ac:dyDescent="0.25">
      <c r="A780" s="1">
        <v>60626</v>
      </c>
      <c r="C780" s="1"/>
    </row>
    <row r="781" spans="1:3" x14ac:dyDescent="0.25">
      <c r="A781" s="1">
        <v>60633</v>
      </c>
      <c r="C781" s="1"/>
    </row>
    <row r="782" spans="1:3" x14ac:dyDescent="0.25">
      <c r="A782" s="1">
        <v>60685</v>
      </c>
      <c r="C782" s="1"/>
    </row>
    <row r="783" spans="1:3" x14ac:dyDescent="0.25">
      <c r="A783" s="1">
        <v>60686</v>
      </c>
      <c r="C783" s="1"/>
    </row>
    <row r="784" spans="1:3" x14ac:dyDescent="0.25">
      <c r="A784" s="1">
        <v>60731</v>
      </c>
      <c r="C784" s="1"/>
    </row>
    <row r="785" spans="1:3" x14ac:dyDescent="0.25">
      <c r="A785" s="1">
        <v>60743</v>
      </c>
      <c r="C785" s="1"/>
    </row>
    <row r="786" spans="1:3" x14ac:dyDescent="0.25">
      <c r="A786" s="1">
        <v>60753</v>
      </c>
      <c r="C786" s="1"/>
    </row>
    <row r="787" spans="1:3" x14ac:dyDescent="0.25">
      <c r="A787" s="1">
        <v>60793</v>
      </c>
      <c r="C787" s="1"/>
    </row>
    <row r="788" spans="1:3" x14ac:dyDescent="0.25">
      <c r="A788" s="1">
        <v>60882</v>
      </c>
      <c r="C788" s="1"/>
    </row>
    <row r="789" spans="1:3" x14ac:dyDescent="0.25">
      <c r="A789" s="1">
        <v>60917</v>
      </c>
      <c r="C789" s="1"/>
    </row>
    <row r="790" spans="1:3" x14ac:dyDescent="0.25">
      <c r="A790" s="1">
        <v>60938</v>
      </c>
      <c r="C790" s="1"/>
    </row>
    <row r="791" spans="1:3" x14ac:dyDescent="0.25">
      <c r="A791" s="1">
        <v>60951</v>
      </c>
      <c r="C791" s="1"/>
    </row>
    <row r="792" spans="1:3" x14ac:dyDescent="0.25">
      <c r="A792" s="1">
        <v>60991</v>
      </c>
      <c r="C792" s="1"/>
    </row>
    <row r="793" spans="1:3" x14ac:dyDescent="0.25">
      <c r="A793" s="1">
        <v>60998</v>
      </c>
      <c r="C793" s="1"/>
    </row>
    <row r="794" spans="1:3" x14ac:dyDescent="0.25">
      <c r="A794" s="1">
        <v>61042</v>
      </c>
      <c r="C794" s="1"/>
    </row>
    <row r="795" spans="1:3" x14ac:dyDescent="0.25">
      <c r="A795" s="1">
        <v>61043</v>
      </c>
      <c r="C795" s="1"/>
    </row>
    <row r="796" spans="1:3" x14ac:dyDescent="0.25">
      <c r="A796" s="1">
        <v>61088</v>
      </c>
      <c r="C796" s="1"/>
    </row>
    <row r="797" spans="1:3" x14ac:dyDescent="0.25">
      <c r="A797" s="1">
        <v>61108</v>
      </c>
      <c r="C797" s="1"/>
    </row>
    <row r="798" spans="1:3" x14ac:dyDescent="0.25">
      <c r="A798" s="1">
        <v>61118</v>
      </c>
      <c r="C798" s="1"/>
    </row>
    <row r="799" spans="1:3" x14ac:dyDescent="0.25">
      <c r="A799" s="1">
        <v>61150</v>
      </c>
      <c r="C799" s="1"/>
    </row>
    <row r="800" spans="1:3" x14ac:dyDescent="0.25">
      <c r="A800" s="1">
        <v>61247</v>
      </c>
      <c r="C800" s="1"/>
    </row>
    <row r="801" spans="1:3" x14ac:dyDescent="0.25">
      <c r="A801" s="1">
        <v>61282</v>
      </c>
      <c r="C801" s="1"/>
    </row>
    <row r="802" spans="1:3" x14ac:dyDescent="0.25">
      <c r="A802" s="1">
        <v>61303</v>
      </c>
      <c r="C802" s="1"/>
    </row>
    <row r="803" spans="1:3" x14ac:dyDescent="0.25">
      <c r="A803" s="1">
        <v>61316</v>
      </c>
      <c r="C803" s="1"/>
    </row>
    <row r="804" spans="1:3" x14ac:dyDescent="0.25">
      <c r="A804" s="1">
        <v>61356</v>
      </c>
      <c r="C804" s="1"/>
    </row>
    <row r="805" spans="1:3" x14ac:dyDescent="0.25">
      <c r="A805" s="1">
        <v>61363</v>
      </c>
      <c r="C805" s="1"/>
    </row>
    <row r="806" spans="1:3" x14ac:dyDescent="0.25">
      <c r="A806" s="1">
        <v>61427</v>
      </c>
      <c r="C806" s="1"/>
    </row>
    <row r="807" spans="1:3" x14ac:dyDescent="0.25">
      <c r="A807" s="1">
        <v>61428</v>
      </c>
      <c r="C807" s="1"/>
    </row>
    <row r="808" spans="1:3" x14ac:dyDescent="0.25">
      <c r="A808" s="1">
        <v>61473</v>
      </c>
      <c r="C808" s="1"/>
    </row>
    <row r="809" spans="1:3" x14ac:dyDescent="0.25">
      <c r="A809" s="1">
        <v>61474</v>
      </c>
      <c r="C809" s="1"/>
    </row>
    <row r="810" spans="1:3" x14ac:dyDescent="0.25">
      <c r="A810" s="1">
        <v>61484</v>
      </c>
      <c r="C810" s="1"/>
    </row>
    <row r="811" spans="1:3" x14ac:dyDescent="0.25">
      <c r="A811" s="1">
        <v>61535</v>
      </c>
      <c r="C811" s="1"/>
    </row>
    <row r="812" spans="1:3" x14ac:dyDescent="0.25">
      <c r="A812" s="1">
        <v>61613</v>
      </c>
      <c r="C812" s="1"/>
    </row>
    <row r="813" spans="1:3" x14ac:dyDescent="0.25">
      <c r="A813" s="1">
        <v>61648</v>
      </c>
      <c r="C813" s="1"/>
    </row>
    <row r="814" spans="1:3" x14ac:dyDescent="0.25">
      <c r="A814" s="1">
        <v>61669</v>
      </c>
      <c r="C814" s="1"/>
    </row>
    <row r="815" spans="1:3" x14ac:dyDescent="0.25">
      <c r="A815" s="1">
        <v>61682</v>
      </c>
      <c r="C815" s="1"/>
    </row>
    <row r="816" spans="1:3" x14ac:dyDescent="0.25">
      <c r="A816" s="1">
        <v>61722</v>
      </c>
      <c r="C816" s="1"/>
    </row>
    <row r="817" spans="1:3" x14ac:dyDescent="0.25">
      <c r="A817" s="1">
        <v>61729</v>
      </c>
      <c r="C817" s="1"/>
    </row>
    <row r="818" spans="1:3" x14ac:dyDescent="0.25">
      <c r="A818" s="1">
        <v>61784</v>
      </c>
      <c r="C818" s="1"/>
    </row>
    <row r="819" spans="1:3" x14ac:dyDescent="0.25">
      <c r="A819" s="1">
        <v>61785</v>
      </c>
      <c r="C819" s="1"/>
    </row>
    <row r="820" spans="1:3" x14ac:dyDescent="0.25">
      <c r="A820" s="1">
        <v>61830</v>
      </c>
      <c r="C820" s="1"/>
    </row>
    <row r="821" spans="1:3" x14ac:dyDescent="0.25">
      <c r="A821" s="1">
        <v>61839</v>
      </c>
      <c r="C821" s="1"/>
    </row>
    <row r="822" spans="1:3" x14ac:dyDescent="0.25">
      <c r="A822" s="1">
        <v>61849</v>
      </c>
      <c r="C822" s="1"/>
    </row>
    <row r="823" spans="1:3" x14ac:dyDescent="0.25">
      <c r="A823" s="1">
        <v>61892</v>
      </c>
      <c r="C823" s="1"/>
    </row>
    <row r="824" spans="1:3" x14ac:dyDescent="0.25">
      <c r="A824" s="1">
        <v>61978</v>
      </c>
      <c r="C824" s="1"/>
    </row>
    <row r="825" spans="1:3" x14ac:dyDescent="0.25">
      <c r="A825" s="1">
        <v>62013</v>
      </c>
      <c r="C825" s="1"/>
    </row>
    <row r="826" spans="1:3" x14ac:dyDescent="0.25">
      <c r="A826" s="1">
        <v>62034</v>
      </c>
      <c r="C826" s="1"/>
    </row>
    <row r="827" spans="1:3" x14ac:dyDescent="0.25">
      <c r="A827" s="1">
        <v>62047</v>
      </c>
      <c r="C827" s="1"/>
    </row>
    <row r="828" spans="1:3" x14ac:dyDescent="0.25">
      <c r="A828" s="1">
        <v>62087</v>
      </c>
      <c r="C828" s="1"/>
    </row>
    <row r="829" spans="1:3" x14ac:dyDescent="0.25">
      <c r="A829" s="1">
        <v>62094</v>
      </c>
      <c r="C829" s="1"/>
    </row>
    <row r="830" spans="1:3" x14ac:dyDescent="0.25">
      <c r="A830" s="1">
        <v>62134</v>
      </c>
      <c r="C830" s="1"/>
    </row>
    <row r="831" spans="1:3" x14ac:dyDescent="0.25">
      <c r="A831" s="1">
        <v>62135</v>
      </c>
      <c r="C831" s="1"/>
    </row>
    <row r="832" spans="1:3" x14ac:dyDescent="0.25">
      <c r="A832" s="1">
        <v>62180</v>
      </c>
      <c r="C832" s="1"/>
    </row>
    <row r="833" spans="1:3" x14ac:dyDescent="0.25">
      <c r="A833" s="1">
        <v>62204</v>
      </c>
      <c r="C833" s="1"/>
    </row>
    <row r="834" spans="1:3" x14ac:dyDescent="0.25">
      <c r="A834" s="1">
        <v>62214</v>
      </c>
      <c r="C834" s="1"/>
    </row>
    <row r="835" spans="1:3" x14ac:dyDescent="0.25">
      <c r="A835" s="1">
        <v>62242</v>
      </c>
      <c r="C835" s="1"/>
    </row>
    <row r="836" spans="1:3" x14ac:dyDescent="0.25">
      <c r="A836" s="1">
        <v>62343</v>
      </c>
      <c r="C836" s="1"/>
    </row>
    <row r="837" spans="1:3" x14ac:dyDescent="0.25">
      <c r="A837" s="1">
        <v>62378</v>
      </c>
      <c r="C837" s="1"/>
    </row>
    <row r="838" spans="1:3" x14ac:dyDescent="0.25">
      <c r="A838" s="1">
        <v>62399</v>
      </c>
      <c r="C838" s="1"/>
    </row>
    <row r="839" spans="1:3" x14ac:dyDescent="0.25">
      <c r="A839" s="1">
        <v>62412</v>
      </c>
      <c r="C839" s="1"/>
    </row>
    <row r="840" spans="1:3" x14ac:dyDescent="0.25">
      <c r="A840" s="1">
        <v>62452</v>
      </c>
      <c r="C840" s="1"/>
    </row>
    <row r="841" spans="1:3" x14ac:dyDescent="0.25">
      <c r="A841" s="1">
        <v>62459</v>
      </c>
      <c r="C841" s="1"/>
    </row>
    <row r="842" spans="1:3" x14ac:dyDescent="0.25">
      <c r="A842" s="1">
        <v>62519</v>
      </c>
      <c r="C842" s="1"/>
    </row>
    <row r="843" spans="1:3" x14ac:dyDescent="0.25">
      <c r="A843" s="1">
        <v>62520</v>
      </c>
      <c r="C843" s="1"/>
    </row>
    <row r="844" spans="1:3" x14ac:dyDescent="0.25">
      <c r="A844" s="1">
        <v>62565</v>
      </c>
      <c r="C844" s="1"/>
    </row>
    <row r="845" spans="1:3" x14ac:dyDescent="0.25">
      <c r="A845" s="1">
        <v>62569</v>
      </c>
      <c r="C845" s="1"/>
    </row>
    <row r="846" spans="1:3" x14ac:dyDescent="0.25">
      <c r="A846" s="1">
        <v>62579</v>
      </c>
      <c r="C846" s="1"/>
    </row>
    <row r="847" spans="1:3" x14ac:dyDescent="0.25">
      <c r="A847" s="1">
        <v>62627</v>
      </c>
      <c r="C847" s="1"/>
    </row>
    <row r="848" spans="1:3" x14ac:dyDescent="0.25">
      <c r="A848" s="1">
        <v>62708</v>
      </c>
      <c r="C848" s="1"/>
    </row>
    <row r="849" spans="1:3" x14ac:dyDescent="0.25">
      <c r="A849" s="1">
        <v>62743</v>
      </c>
      <c r="C849" s="1"/>
    </row>
    <row r="850" spans="1:3" x14ac:dyDescent="0.25">
      <c r="A850" s="1">
        <v>62764</v>
      </c>
      <c r="C850" s="1"/>
    </row>
    <row r="851" spans="1:3" x14ac:dyDescent="0.25">
      <c r="A851" s="1">
        <v>62777</v>
      </c>
      <c r="C851" s="1"/>
    </row>
    <row r="852" spans="1:3" x14ac:dyDescent="0.25">
      <c r="A852" s="1">
        <v>62817</v>
      </c>
      <c r="C852" s="1"/>
    </row>
    <row r="853" spans="1:3" x14ac:dyDescent="0.25">
      <c r="A853" s="1">
        <v>62824</v>
      </c>
      <c r="C853" s="1"/>
    </row>
    <row r="854" spans="1:3" x14ac:dyDescent="0.25">
      <c r="A854" s="1">
        <v>62876</v>
      </c>
      <c r="C854" s="1"/>
    </row>
    <row r="855" spans="1:3" x14ac:dyDescent="0.25">
      <c r="A855" s="1">
        <v>62877</v>
      </c>
      <c r="C855" s="1"/>
    </row>
    <row r="856" spans="1:3" x14ac:dyDescent="0.25">
      <c r="A856" s="1">
        <v>62922</v>
      </c>
      <c r="C856" s="1"/>
    </row>
    <row r="857" spans="1:3" x14ac:dyDescent="0.25">
      <c r="A857" s="1">
        <v>62935</v>
      </c>
      <c r="C857" s="1"/>
    </row>
    <row r="858" spans="1:3" x14ac:dyDescent="0.25">
      <c r="A858" s="1">
        <v>62945</v>
      </c>
      <c r="C858" s="1"/>
    </row>
    <row r="859" spans="1:3" x14ac:dyDescent="0.25">
      <c r="A859" s="1">
        <v>62984</v>
      </c>
      <c r="C859" s="1"/>
    </row>
    <row r="860" spans="1:3" x14ac:dyDescent="0.25">
      <c r="A860" s="1">
        <v>63074</v>
      </c>
      <c r="C860" s="1"/>
    </row>
    <row r="861" spans="1:3" x14ac:dyDescent="0.25">
      <c r="A861" s="1">
        <v>63109</v>
      </c>
      <c r="C861" s="1"/>
    </row>
    <row r="862" spans="1:3" x14ac:dyDescent="0.25">
      <c r="A862" s="1">
        <v>63130</v>
      </c>
      <c r="C862" s="1"/>
    </row>
    <row r="863" spans="1:3" x14ac:dyDescent="0.25">
      <c r="A863" s="1">
        <v>63143</v>
      </c>
      <c r="C863" s="1"/>
    </row>
    <row r="864" spans="1:3" x14ac:dyDescent="0.25">
      <c r="A864" s="1">
        <v>63183</v>
      </c>
      <c r="C864" s="1"/>
    </row>
    <row r="865" spans="1:3" x14ac:dyDescent="0.25">
      <c r="A865" s="1">
        <v>63190</v>
      </c>
      <c r="C865" s="1"/>
    </row>
    <row r="866" spans="1:3" x14ac:dyDescent="0.25">
      <c r="A866" s="1">
        <v>63226</v>
      </c>
      <c r="C866" s="1"/>
    </row>
    <row r="867" spans="1:3" x14ac:dyDescent="0.25">
      <c r="A867" s="1">
        <v>63227</v>
      </c>
      <c r="C867" s="1"/>
    </row>
    <row r="868" spans="1:3" x14ac:dyDescent="0.25">
      <c r="A868" s="1">
        <v>63272</v>
      </c>
      <c r="C868" s="1"/>
    </row>
    <row r="869" spans="1:3" x14ac:dyDescent="0.25">
      <c r="A869" s="1">
        <v>63300</v>
      </c>
      <c r="C869" s="1"/>
    </row>
    <row r="870" spans="1:3" x14ac:dyDescent="0.25">
      <c r="A870" s="1">
        <v>63310</v>
      </c>
      <c r="C870" s="1"/>
    </row>
    <row r="871" spans="1:3" x14ac:dyDescent="0.25">
      <c r="A871" s="1">
        <v>63334</v>
      </c>
      <c r="C871" s="1"/>
    </row>
    <row r="872" spans="1:3" x14ac:dyDescent="0.25">
      <c r="A872" s="1">
        <v>63439</v>
      </c>
      <c r="C872" s="1"/>
    </row>
    <row r="873" spans="1:3" x14ac:dyDescent="0.25">
      <c r="A873" s="1">
        <v>63474</v>
      </c>
      <c r="C873" s="1"/>
    </row>
    <row r="874" spans="1:3" x14ac:dyDescent="0.25">
      <c r="A874" s="1">
        <v>63495</v>
      </c>
      <c r="C874" s="1"/>
    </row>
    <row r="875" spans="1:3" x14ac:dyDescent="0.25">
      <c r="A875" s="1">
        <v>63508</v>
      </c>
      <c r="C875" s="1"/>
    </row>
    <row r="876" spans="1:3" x14ac:dyDescent="0.25">
      <c r="A876" s="1">
        <v>63548</v>
      </c>
      <c r="C876" s="1"/>
    </row>
    <row r="877" spans="1:3" x14ac:dyDescent="0.25">
      <c r="A877" s="1">
        <v>63555</v>
      </c>
      <c r="C877" s="1"/>
    </row>
    <row r="878" spans="1:3" x14ac:dyDescent="0.25">
      <c r="A878" s="1">
        <v>63611</v>
      </c>
      <c r="C878" s="1"/>
    </row>
    <row r="879" spans="1:3" x14ac:dyDescent="0.25">
      <c r="A879" s="1">
        <v>63612</v>
      </c>
      <c r="C879" s="1"/>
    </row>
    <row r="880" spans="1:3" x14ac:dyDescent="0.25">
      <c r="A880" s="1">
        <v>63657</v>
      </c>
      <c r="C880" s="1"/>
    </row>
    <row r="881" spans="1:3" x14ac:dyDescent="0.25">
      <c r="A881" s="1">
        <v>63665</v>
      </c>
      <c r="C881" s="1"/>
    </row>
    <row r="882" spans="1:3" x14ac:dyDescent="0.25">
      <c r="A882" s="1">
        <v>63675</v>
      </c>
      <c r="C882" s="1"/>
    </row>
    <row r="883" spans="1:3" x14ac:dyDescent="0.25">
      <c r="A883" s="1">
        <v>63719</v>
      </c>
      <c r="C883" s="1"/>
    </row>
    <row r="884" spans="1:3" x14ac:dyDescent="0.25">
      <c r="A884" s="1">
        <v>63804</v>
      </c>
      <c r="C884" s="1"/>
    </row>
    <row r="885" spans="1:3" x14ac:dyDescent="0.25">
      <c r="A885" s="1">
        <v>63839</v>
      </c>
      <c r="C885" s="1"/>
    </row>
    <row r="886" spans="1:3" x14ac:dyDescent="0.25">
      <c r="A886" s="1">
        <v>63860</v>
      </c>
      <c r="C886" s="1"/>
    </row>
    <row r="887" spans="1:3" x14ac:dyDescent="0.25">
      <c r="A887" s="1">
        <v>63873</v>
      </c>
      <c r="C887" s="1"/>
    </row>
    <row r="888" spans="1:3" x14ac:dyDescent="0.25">
      <c r="A888" s="1">
        <v>63913</v>
      </c>
      <c r="C888" s="1"/>
    </row>
    <row r="889" spans="1:3" x14ac:dyDescent="0.25">
      <c r="A889" s="1">
        <v>63920</v>
      </c>
      <c r="C889" s="1"/>
    </row>
    <row r="890" spans="1:3" x14ac:dyDescent="0.25">
      <c r="A890" s="1">
        <v>63968</v>
      </c>
      <c r="C890" s="1"/>
    </row>
    <row r="891" spans="1:3" x14ac:dyDescent="0.25">
      <c r="A891" s="1">
        <v>63969</v>
      </c>
      <c r="C891" s="1"/>
    </row>
    <row r="892" spans="1:3" x14ac:dyDescent="0.25">
      <c r="A892" s="1">
        <v>64014</v>
      </c>
      <c r="C892" s="1"/>
    </row>
    <row r="893" spans="1:3" x14ac:dyDescent="0.25">
      <c r="A893" s="1">
        <v>64030</v>
      </c>
      <c r="C893" s="1"/>
    </row>
    <row r="894" spans="1:3" x14ac:dyDescent="0.25">
      <c r="A894" s="1">
        <v>64040</v>
      </c>
      <c r="C894" s="1"/>
    </row>
    <row r="895" spans="1:3" x14ac:dyDescent="0.25">
      <c r="A895" s="1">
        <v>64076</v>
      </c>
      <c r="C895" s="1"/>
    </row>
    <row r="896" spans="1:3" x14ac:dyDescent="0.25">
      <c r="A896" s="1">
        <v>64169</v>
      </c>
      <c r="C896" s="1"/>
    </row>
    <row r="897" spans="1:3" x14ac:dyDescent="0.25">
      <c r="A897" s="1">
        <v>64204</v>
      </c>
      <c r="C897" s="1"/>
    </row>
    <row r="898" spans="1:3" x14ac:dyDescent="0.25">
      <c r="A898" s="1">
        <v>64225</v>
      </c>
      <c r="C898" s="1"/>
    </row>
    <row r="899" spans="1:3" x14ac:dyDescent="0.25">
      <c r="A899" s="1">
        <v>64238</v>
      </c>
      <c r="C899" s="1"/>
    </row>
    <row r="900" spans="1:3" x14ac:dyDescent="0.25">
      <c r="A900" s="1">
        <v>64278</v>
      </c>
      <c r="C900" s="1"/>
    </row>
    <row r="901" spans="1:3" x14ac:dyDescent="0.25">
      <c r="A901" s="1">
        <v>64285</v>
      </c>
      <c r="C901" s="1"/>
    </row>
    <row r="902" spans="1:3" x14ac:dyDescent="0.25">
      <c r="A902" s="1">
        <v>64346</v>
      </c>
      <c r="C902" s="1"/>
    </row>
    <row r="903" spans="1:3" x14ac:dyDescent="0.25">
      <c r="A903" s="1">
        <v>64347</v>
      </c>
      <c r="C903" s="1"/>
    </row>
    <row r="904" spans="1:3" x14ac:dyDescent="0.25">
      <c r="A904" s="1">
        <v>64392</v>
      </c>
      <c r="C904" s="1"/>
    </row>
    <row r="905" spans="1:3" x14ac:dyDescent="0.25">
      <c r="A905" s="1">
        <v>64396</v>
      </c>
      <c r="C905" s="1"/>
    </row>
    <row r="906" spans="1:3" x14ac:dyDescent="0.25">
      <c r="A906" s="1">
        <v>64406</v>
      </c>
      <c r="C906" s="1"/>
    </row>
    <row r="907" spans="1:3" x14ac:dyDescent="0.25">
      <c r="A907" s="1">
        <v>64454</v>
      </c>
      <c r="C907" s="1"/>
    </row>
    <row r="908" spans="1:3" x14ac:dyDescent="0.25">
      <c r="A908" s="1">
        <v>64535</v>
      </c>
      <c r="C908" s="1"/>
    </row>
    <row r="909" spans="1:3" x14ac:dyDescent="0.25">
      <c r="A909" s="1">
        <v>64570</v>
      </c>
      <c r="C909" s="1"/>
    </row>
    <row r="910" spans="1:3" x14ac:dyDescent="0.25">
      <c r="A910" s="1">
        <v>64591</v>
      </c>
      <c r="C910" s="1"/>
    </row>
    <row r="911" spans="1:3" x14ac:dyDescent="0.25">
      <c r="A911" s="1">
        <v>64604</v>
      </c>
      <c r="C911" s="1"/>
    </row>
    <row r="912" spans="1:3" x14ac:dyDescent="0.25">
      <c r="A912" s="1">
        <v>64644</v>
      </c>
      <c r="C912" s="1"/>
    </row>
    <row r="913" spans="1:3" x14ac:dyDescent="0.25">
      <c r="A913" s="1">
        <v>64651</v>
      </c>
      <c r="C913" s="1"/>
    </row>
    <row r="914" spans="1:3" x14ac:dyDescent="0.25">
      <c r="A914" s="1">
        <v>64703</v>
      </c>
      <c r="C914" s="1"/>
    </row>
    <row r="915" spans="1:3" x14ac:dyDescent="0.25">
      <c r="A915" s="1">
        <v>64704</v>
      </c>
      <c r="C915" s="1"/>
    </row>
    <row r="916" spans="1:3" x14ac:dyDescent="0.25">
      <c r="A916" s="1">
        <v>64749</v>
      </c>
      <c r="C916" s="1"/>
    </row>
    <row r="917" spans="1:3" x14ac:dyDescent="0.25">
      <c r="A917" s="1">
        <v>64761</v>
      </c>
      <c r="C917" s="1"/>
    </row>
    <row r="918" spans="1:3" x14ac:dyDescent="0.25">
      <c r="A918" s="1">
        <v>64771</v>
      </c>
      <c r="C918" s="1"/>
    </row>
    <row r="919" spans="1:3" x14ac:dyDescent="0.25">
      <c r="A919" s="1">
        <v>64811</v>
      </c>
      <c r="C919" s="1"/>
    </row>
    <row r="920" spans="1:3" x14ac:dyDescent="0.25">
      <c r="A920" s="1">
        <v>64900</v>
      </c>
      <c r="C920" s="1"/>
    </row>
    <row r="921" spans="1:3" x14ac:dyDescent="0.25">
      <c r="A921" s="1">
        <v>64935</v>
      </c>
      <c r="C921" s="1"/>
    </row>
    <row r="922" spans="1:3" x14ac:dyDescent="0.25">
      <c r="A922" s="1">
        <v>64956</v>
      </c>
      <c r="C922" s="1"/>
    </row>
    <row r="923" spans="1:3" x14ac:dyDescent="0.25">
      <c r="A923" s="1">
        <v>64969</v>
      </c>
      <c r="C923" s="1"/>
    </row>
    <row r="924" spans="1:3" x14ac:dyDescent="0.25">
      <c r="A924" s="1">
        <v>65009</v>
      </c>
      <c r="C924" s="1"/>
    </row>
    <row r="925" spans="1:3" x14ac:dyDescent="0.25">
      <c r="A925" s="1">
        <v>65016</v>
      </c>
      <c r="C925" s="1"/>
    </row>
    <row r="926" spans="1:3" x14ac:dyDescent="0.25">
      <c r="A926" s="1">
        <v>65060</v>
      </c>
      <c r="C926" s="1"/>
    </row>
    <row r="927" spans="1:3" x14ac:dyDescent="0.25">
      <c r="A927" s="1">
        <v>65061</v>
      </c>
      <c r="C927" s="1"/>
    </row>
    <row r="928" spans="1:3" x14ac:dyDescent="0.25">
      <c r="A928" s="1">
        <v>65106</v>
      </c>
      <c r="C928" s="1"/>
    </row>
    <row r="929" spans="1:3" x14ac:dyDescent="0.25">
      <c r="A929" s="1">
        <v>65126</v>
      </c>
      <c r="C929" s="1"/>
    </row>
    <row r="930" spans="1:3" x14ac:dyDescent="0.25">
      <c r="A930" s="1">
        <v>65136</v>
      </c>
      <c r="C930" s="1"/>
    </row>
    <row r="931" spans="1:3" x14ac:dyDescent="0.25">
      <c r="A931" s="1">
        <v>65168</v>
      </c>
      <c r="C931" s="1"/>
    </row>
    <row r="932" spans="1:3" x14ac:dyDescent="0.25">
      <c r="A932" s="1">
        <v>65265</v>
      </c>
      <c r="C932" s="1"/>
    </row>
    <row r="933" spans="1:3" x14ac:dyDescent="0.25">
      <c r="A933" s="1">
        <v>65300</v>
      </c>
      <c r="C933" s="1"/>
    </row>
    <row r="934" spans="1:3" x14ac:dyDescent="0.25">
      <c r="A934" s="1">
        <v>65321</v>
      </c>
      <c r="C934" s="1"/>
    </row>
    <row r="935" spans="1:3" x14ac:dyDescent="0.25">
      <c r="A935" s="1">
        <v>65334</v>
      </c>
      <c r="C935" s="1"/>
    </row>
    <row r="936" spans="1:3" x14ac:dyDescent="0.25">
      <c r="A936" s="1">
        <v>65374</v>
      </c>
      <c r="C936" s="1"/>
    </row>
    <row r="937" spans="1:3" x14ac:dyDescent="0.25">
      <c r="C937" s="1"/>
    </row>
    <row r="938" spans="1:3" x14ac:dyDescent="0.25">
      <c r="C938" s="1"/>
    </row>
    <row r="939" spans="1:3" x14ac:dyDescent="0.25">
      <c r="C939" s="1"/>
    </row>
    <row r="940" spans="1:3" x14ac:dyDescent="0.25">
      <c r="C940" s="1"/>
    </row>
    <row r="941" spans="1:3" x14ac:dyDescent="0.25">
      <c r="C941" s="1"/>
    </row>
    <row r="942" spans="1:3" x14ac:dyDescent="0.25">
      <c r="C942" s="1"/>
    </row>
  </sheetData>
  <pageMargins left="0.78740157499999996" right="0.78740157499999996" top="0.984251969" bottom="0.984251969" header="0.49212598499999999" footer="0.49212598499999999"/>
  <pageSetup paperSize="9" orientation="portrait" r:id="rId1"/>
  <headerFooter alignWithMargins="0">
    <oddHeader>&amp;R&amp;"Calibri"&amp;10&amp;K000000#interna&amp;1#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Gráficos</vt:lpstr>
      </vt:variant>
      <vt:variant>
        <vt:i4>2</vt:i4>
      </vt:variant>
    </vt:vector>
  </HeadingPairs>
  <TitlesOfParts>
    <vt:vector size="6" baseType="lpstr">
      <vt:lpstr>NTN-B 19 até venc</vt:lpstr>
      <vt:lpstr>NTN-B 22 até venc</vt:lpstr>
      <vt:lpstr>Base NTN-B Princ 2019</vt:lpstr>
      <vt:lpstr>Feriados</vt:lpstr>
      <vt:lpstr>Gráf NTN-B 19</vt:lpstr>
      <vt:lpstr>Gráf NTN-B 22</vt:lpstr>
    </vt:vector>
  </TitlesOfParts>
  <Company>RFP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Curso do Renda Fixa Prática</dc:title>
  <dc:creator>Jefferson Figueiredo</dc:creator>
  <cp:keywords>www.rendafixapratica.com.br</cp:keywords>
  <cp:lastModifiedBy>Jefferson Veiga Figueiredo</cp:lastModifiedBy>
  <dcterms:created xsi:type="dcterms:W3CDTF">2017-03-31T12:42:18Z</dcterms:created>
  <dcterms:modified xsi:type="dcterms:W3CDTF">2023-03-01T02:22:03Z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881dc9-f7f2-41de-a334-ceff3dc15b31_Enabled">
    <vt:lpwstr>true</vt:lpwstr>
  </property>
  <property fmtid="{D5CDD505-2E9C-101B-9397-08002B2CF9AE}" pid="3" name="MSIP_Label_40881dc9-f7f2-41de-a334-ceff3dc15b31_SetDate">
    <vt:lpwstr>2023-01-05T19:19:40Z</vt:lpwstr>
  </property>
  <property fmtid="{D5CDD505-2E9C-101B-9397-08002B2CF9AE}" pid="4" name="MSIP_Label_40881dc9-f7f2-41de-a334-ceff3dc15b31_Method">
    <vt:lpwstr>Standard</vt:lpwstr>
  </property>
  <property fmtid="{D5CDD505-2E9C-101B-9397-08002B2CF9AE}" pid="5" name="MSIP_Label_40881dc9-f7f2-41de-a334-ceff3dc15b31_Name">
    <vt:lpwstr>40881dc9-f7f2-41de-a334-ceff3dc15b31</vt:lpwstr>
  </property>
  <property fmtid="{D5CDD505-2E9C-101B-9397-08002B2CF9AE}" pid="6" name="MSIP_Label_40881dc9-f7f2-41de-a334-ceff3dc15b31_SiteId">
    <vt:lpwstr>ea0c2907-38d2-4181-8750-b0b190b60443</vt:lpwstr>
  </property>
  <property fmtid="{D5CDD505-2E9C-101B-9397-08002B2CF9AE}" pid="7" name="MSIP_Label_40881dc9-f7f2-41de-a334-ceff3dc15b31_ActionId">
    <vt:lpwstr>b70695f2-ae63-4b8d-801f-cdcc49f96d22</vt:lpwstr>
  </property>
  <property fmtid="{D5CDD505-2E9C-101B-9397-08002B2CF9AE}" pid="8" name="MSIP_Label_40881dc9-f7f2-41de-a334-ceff3dc15b31_ContentBits">
    <vt:lpwstr>1</vt:lpwstr>
  </property>
</Properties>
</file>