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Desktop\RFP 03-2020\Curso Precificação\Planilhas\Para os Alunos\"/>
    </mc:Choice>
  </mc:AlternateContent>
  <xr:revisionPtr revIDLastSave="0" documentId="13_ncr:1_{518BD8EE-BACC-4990-89F3-E059A80001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TN-B Carregamento" sheetId="12" r:id="rId1"/>
    <sheet name="Gráf NTN-B" sheetId="13" r:id="rId2"/>
    <sheet name="Gráf NTN-B Carrego" sheetId="17" r:id="rId3"/>
    <sheet name="Gráf NTN-B Carrego Taxa aa" sheetId="21" r:id="rId4"/>
    <sheet name="NTN-B Princ 24" sheetId="14" r:id="rId5"/>
    <sheet name="VNA IPCA" sheetId="15" r:id="rId6"/>
    <sheet name="CDI" sheetId="20" r:id="rId7"/>
    <sheet name="Carregamento dia" sheetId="16" r:id="rId8"/>
    <sheet name="Feriados" sheetId="4" r:id="rId9"/>
  </sheets>
  <externalReferences>
    <externalReference r:id="rId10"/>
  </externalReferences>
  <definedNames>
    <definedName name="_xlnm._FilterDatabase" localSheetId="7" hidden="1">'Carregamento dia'!$A$6:$F$46</definedName>
    <definedName name="_xlnm._FilterDatabase" localSheetId="5" hidden="1">'VNA IPCA'!$A$1:$F$254</definedName>
    <definedName name="feriado">[1]FERIADOS!$A$2:$A$1037</definedName>
  </definedNames>
  <calcPr calcId="191029"/>
</workbook>
</file>

<file path=xl/calcChain.xml><?xml version="1.0" encoding="utf-8"?>
<calcChain xmlns="http://schemas.openxmlformats.org/spreadsheetml/2006/main">
  <c r="H3" i="16" l="1"/>
  <c r="G3" i="16"/>
  <c r="F3" i="16"/>
  <c r="E3" i="16"/>
  <c r="D3" i="16"/>
  <c r="G20" i="16"/>
  <c r="U2" i="12" l="1"/>
  <c r="V2" i="12" s="1"/>
  <c r="AK2" i="12" s="1"/>
  <c r="T2" i="12"/>
  <c r="AC2" i="12"/>
  <c r="AL2" i="12" s="1"/>
  <c r="D2" i="12" l="1"/>
  <c r="AI2" i="12" s="1"/>
  <c r="L2" i="12"/>
  <c r="AJ2" i="12" s="1"/>
  <c r="M2" i="12" l="1"/>
  <c r="E2" i="12"/>
  <c r="B4" i="16"/>
  <c r="C4" i="16" s="1"/>
  <c r="B2" i="16"/>
  <c r="C2" i="16" l="1"/>
  <c r="G25" i="16" s="1"/>
  <c r="G27" i="16" l="1"/>
  <c r="G19" i="16"/>
  <c r="G7" i="16"/>
  <c r="G26" i="16"/>
  <c r="G15" i="16"/>
  <c r="G45" i="16"/>
  <c r="G22" i="16"/>
  <c r="G10" i="16"/>
  <c r="G16" i="16"/>
  <c r="G18" i="16"/>
  <c r="G13" i="16"/>
  <c r="G17" i="16"/>
  <c r="G11" i="16"/>
  <c r="G21" i="16"/>
  <c r="G35" i="16"/>
  <c r="G43" i="16"/>
  <c r="G32" i="16"/>
  <c r="G36" i="16"/>
  <c r="G44" i="16"/>
  <c r="G33" i="16"/>
  <c r="G34" i="16"/>
  <c r="G40" i="16"/>
  <c r="G29" i="16"/>
  <c r="G41" i="16"/>
  <c r="G30" i="16"/>
  <c r="G42" i="16"/>
  <c r="G31" i="16"/>
  <c r="G39" i="16"/>
  <c r="G24" i="16"/>
  <c r="G14" i="16"/>
  <c r="G8" i="16"/>
  <c r="G9" i="16"/>
  <c r="G37" i="16"/>
  <c r="G28" i="16"/>
  <c r="G23" i="16"/>
  <c r="G38" i="16"/>
  <c r="G12" i="16"/>
  <c r="G46" i="16"/>
  <c r="D3" i="12"/>
  <c r="D4" i="12" l="1"/>
  <c r="A3" i="12"/>
  <c r="A4" i="12" s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C3" i="12"/>
  <c r="B3" i="12"/>
  <c r="L3" i="12" l="1"/>
  <c r="U3" i="12"/>
  <c r="V3" i="12" s="1"/>
  <c r="AC3" i="12"/>
  <c r="AL3" i="12" s="1"/>
  <c r="T3" i="12"/>
  <c r="W3" i="12" s="1"/>
  <c r="X3" i="12" s="1"/>
  <c r="Y3" i="12" s="1"/>
  <c r="B4" i="12"/>
  <c r="D5" i="12"/>
  <c r="AD3" i="12"/>
  <c r="C4" i="12"/>
  <c r="M3" i="12" l="1"/>
  <c r="N3" i="12" s="1"/>
  <c r="AJ3" i="12"/>
  <c r="AK3" i="12"/>
  <c r="AI3" i="12"/>
  <c r="L4" i="12"/>
  <c r="U4" i="12"/>
  <c r="V4" i="12" s="1"/>
  <c r="T4" i="12"/>
  <c r="AC4" i="12"/>
  <c r="AL4" i="12" s="1"/>
  <c r="E3" i="12"/>
  <c r="E4" i="12"/>
  <c r="B5" i="12"/>
  <c r="D6" i="12"/>
  <c r="AD4" i="12"/>
  <c r="C5" i="12"/>
  <c r="AK4" i="12" l="1"/>
  <c r="AI4" i="12"/>
  <c r="M4" i="12"/>
  <c r="AJ4" i="12"/>
  <c r="AD5" i="12"/>
  <c r="L5" i="12"/>
  <c r="U5" i="12"/>
  <c r="V5" i="12" s="1"/>
  <c r="AC5" i="12"/>
  <c r="AL5" i="12" s="1"/>
  <c r="T5" i="12"/>
  <c r="E5" i="12" s="1"/>
  <c r="B6" i="12"/>
  <c r="D7" i="12"/>
  <c r="F3" i="12"/>
  <c r="O3" i="12"/>
  <c r="P3" i="12" s="1"/>
  <c r="C6" i="12"/>
  <c r="AE3" i="12"/>
  <c r="M5" i="12" l="1"/>
  <c r="AJ5" i="12"/>
  <c r="AK5" i="12"/>
  <c r="AI5" i="12"/>
  <c r="AD6" i="12"/>
  <c r="L6" i="12"/>
  <c r="U6" i="12"/>
  <c r="V6" i="12" s="1"/>
  <c r="T6" i="12"/>
  <c r="AC6" i="12"/>
  <c r="Z3" i="12"/>
  <c r="AA3" i="12"/>
  <c r="I3" i="12"/>
  <c r="Q3" i="12"/>
  <c r="R3" i="12"/>
  <c r="G3" i="12"/>
  <c r="H3" i="12" s="1"/>
  <c r="J3" i="12"/>
  <c r="E6" i="12"/>
  <c r="B7" i="12"/>
  <c r="D8" i="12"/>
  <c r="AF3" i="12"/>
  <c r="AG3" i="12" s="1"/>
  <c r="AB3" i="12" s="1"/>
  <c r="AE4" i="12"/>
  <c r="C7" i="12"/>
  <c r="N4" i="12"/>
  <c r="F4" i="12"/>
  <c r="M6" i="12" l="1"/>
  <c r="AJ6" i="12"/>
  <c r="AK6" i="12"/>
  <c r="AI6" i="12"/>
  <c r="AD7" i="12"/>
  <c r="AL6" i="12"/>
  <c r="R4" i="12"/>
  <c r="L7" i="12"/>
  <c r="T7" i="12"/>
  <c r="U7" i="12"/>
  <c r="V7" i="12" s="1"/>
  <c r="AC7" i="12"/>
  <c r="S3" i="12"/>
  <c r="Z4" i="12"/>
  <c r="I4" i="12"/>
  <c r="Q4" i="12"/>
  <c r="K3" i="12"/>
  <c r="G4" i="12"/>
  <c r="H4" i="12" s="1"/>
  <c r="J4" i="12"/>
  <c r="O4" i="12"/>
  <c r="P4" i="12" s="1"/>
  <c r="W4" i="12"/>
  <c r="AA4" i="12" s="1"/>
  <c r="E7" i="12"/>
  <c r="B8" i="12"/>
  <c r="D9" i="12"/>
  <c r="AF4" i="12"/>
  <c r="AG4" i="12" s="1"/>
  <c r="W5" i="12" s="1"/>
  <c r="F5" i="12"/>
  <c r="C8" i="12"/>
  <c r="AE5" i="12"/>
  <c r="N5" i="12"/>
  <c r="AD8" i="12" l="1"/>
  <c r="AL7" i="12"/>
  <c r="M7" i="12"/>
  <c r="AJ7" i="12"/>
  <c r="AK7" i="12"/>
  <c r="AI7" i="12"/>
  <c r="L8" i="12"/>
  <c r="U8" i="12"/>
  <c r="V8" i="12" s="1"/>
  <c r="AC8" i="12"/>
  <c r="T8" i="12"/>
  <c r="S4" i="12"/>
  <c r="Z5" i="12"/>
  <c r="I5" i="12"/>
  <c r="Q5" i="12"/>
  <c r="AA5" i="12"/>
  <c r="R5" i="12"/>
  <c r="K4" i="12"/>
  <c r="G5" i="12"/>
  <c r="H5" i="12" s="1"/>
  <c r="J5" i="12"/>
  <c r="E8" i="12"/>
  <c r="O5" i="12"/>
  <c r="P5" i="12" s="1"/>
  <c r="X4" i="12"/>
  <c r="Y4" i="12" s="1"/>
  <c r="AB4" i="12" s="1"/>
  <c r="B9" i="12"/>
  <c r="D10" i="12"/>
  <c r="N6" i="12"/>
  <c r="AF5" i="12"/>
  <c r="AG5" i="12" s="1"/>
  <c r="W6" i="12" s="1"/>
  <c r="F6" i="12"/>
  <c r="C9" i="12"/>
  <c r="AE6" i="12"/>
  <c r="M8" i="12" l="1"/>
  <c r="AJ8" i="12"/>
  <c r="AD9" i="12"/>
  <c r="AL8" i="12"/>
  <c r="AK8" i="12"/>
  <c r="AI8" i="12"/>
  <c r="L9" i="12"/>
  <c r="T9" i="12"/>
  <c r="E9" i="12" s="1"/>
  <c r="U9" i="12"/>
  <c r="V9" i="12" s="1"/>
  <c r="AC9" i="12"/>
  <c r="K5" i="12"/>
  <c r="Z6" i="12"/>
  <c r="I6" i="12"/>
  <c r="Q6" i="12"/>
  <c r="X5" i="12"/>
  <c r="Y5" i="12" s="1"/>
  <c r="AB5" i="12" s="1"/>
  <c r="AA6" i="12"/>
  <c r="R6" i="12"/>
  <c r="S5" i="12"/>
  <c r="G6" i="12"/>
  <c r="H6" i="12" s="1"/>
  <c r="J6" i="12"/>
  <c r="O6" i="12"/>
  <c r="P6" i="12" s="1"/>
  <c r="B10" i="12"/>
  <c r="D11" i="12"/>
  <c r="AF6" i="12"/>
  <c r="AG6" i="12" s="1"/>
  <c r="W7" i="12" s="1"/>
  <c r="AE7" i="12"/>
  <c r="C10" i="12"/>
  <c r="N7" i="12"/>
  <c r="F7" i="12"/>
  <c r="M9" i="12" l="1"/>
  <c r="AJ9" i="12"/>
  <c r="AD10" i="12"/>
  <c r="AL9" i="12"/>
  <c r="AK9" i="12"/>
  <c r="AI9" i="12"/>
  <c r="L10" i="12"/>
  <c r="U10" i="12"/>
  <c r="V10" i="12" s="1"/>
  <c r="T10" i="12"/>
  <c r="AC10" i="12"/>
  <c r="R7" i="12"/>
  <c r="Z7" i="12"/>
  <c r="I7" i="12"/>
  <c r="Q7" i="12"/>
  <c r="AA7" i="12"/>
  <c r="S6" i="12"/>
  <c r="K6" i="12"/>
  <c r="X6" i="12"/>
  <c r="Y6" i="12" s="1"/>
  <c r="AB6" i="12" s="1"/>
  <c r="G7" i="12"/>
  <c r="H7" i="12" s="1"/>
  <c r="J7" i="12"/>
  <c r="E10" i="12"/>
  <c r="O7" i="12"/>
  <c r="P7" i="12" s="1"/>
  <c r="B11" i="12"/>
  <c r="D12" i="12"/>
  <c r="AF7" i="12"/>
  <c r="AG7" i="12" s="1"/>
  <c r="W8" i="12" s="1"/>
  <c r="AE8" i="12"/>
  <c r="C11" i="12"/>
  <c r="F8" i="12"/>
  <c r="N8" i="12"/>
  <c r="AJ10" i="12" l="1"/>
  <c r="AD11" i="12"/>
  <c r="AL10" i="12"/>
  <c r="AK10" i="12"/>
  <c r="AI10" i="12"/>
  <c r="M10" i="12"/>
  <c r="L11" i="12"/>
  <c r="U11" i="12"/>
  <c r="V11" i="12" s="1"/>
  <c r="AC11" i="12"/>
  <c r="T11" i="12"/>
  <c r="E11" i="12" s="1"/>
  <c r="R8" i="12"/>
  <c r="AA8" i="12"/>
  <c r="K7" i="12"/>
  <c r="X7" i="12"/>
  <c r="Y7" i="12" s="1"/>
  <c r="AB7" i="12" s="1"/>
  <c r="Z8" i="12"/>
  <c r="I8" i="12"/>
  <c r="Q8" i="12"/>
  <c r="S7" i="12"/>
  <c r="G8" i="12"/>
  <c r="H8" i="12" s="1"/>
  <c r="J8" i="12"/>
  <c r="O8" i="12"/>
  <c r="P8" i="12" s="1"/>
  <c r="B12" i="12"/>
  <c r="D13" i="12"/>
  <c r="AF8" i="12"/>
  <c r="AG8" i="12" s="1"/>
  <c r="W9" i="12" s="1"/>
  <c r="N9" i="12"/>
  <c r="AE9" i="12"/>
  <c r="F9" i="12"/>
  <c r="C12" i="12"/>
  <c r="M11" i="12" l="1"/>
  <c r="AJ11" i="12"/>
  <c r="AD12" i="12"/>
  <c r="AL11" i="12"/>
  <c r="AK11" i="12"/>
  <c r="AI11" i="12"/>
  <c r="L12" i="12"/>
  <c r="T12" i="12"/>
  <c r="U12" i="12"/>
  <c r="V12" i="12" s="1"/>
  <c r="AC12" i="12"/>
  <c r="R9" i="12"/>
  <c r="AA9" i="12"/>
  <c r="S8" i="12"/>
  <c r="K8" i="12"/>
  <c r="Z9" i="12"/>
  <c r="I9" i="12"/>
  <c r="Q9" i="12"/>
  <c r="X8" i="12"/>
  <c r="Y8" i="12" s="1"/>
  <c r="AB8" i="12" s="1"/>
  <c r="G9" i="12"/>
  <c r="H9" i="12" s="1"/>
  <c r="J9" i="12"/>
  <c r="O9" i="12"/>
  <c r="P9" i="12" s="1"/>
  <c r="E12" i="12"/>
  <c r="B13" i="12"/>
  <c r="D14" i="12"/>
  <c r="AF9" i="12"/>
  <c r="AG9" i="12" s="1"/>
  <c r="W10" i="12" s="1"/>
  <c r="F10" i="12"/>
  <c r="AE10" i="12"/>
  <c r="C13" i="12"/>
  <c r="N10" i="12"/>
  <c r="M12" i="12" l="1"/>
  <c r="N12" i="12" s="1"/>
  <c r="AJ12" i="12"/>
  <c r="AD13" i="12"/>
  <c r="AL12" i="12"/>
  <c r="AK12" i="12"/>
  <c r="AI12" i="12"/>
  <c r="L13" i="12"/>
  <c r="U13" i="12"/>
  <c r="V13" i="12" s="1"/>
  <c r="AC13" i="12"/>
  <c r="T13" i="12"/>
  <c r="E13" i="12" s="1"/>
  <c r="AA10" i="12"/>
  <c r="R10" i="12"/>
  <c r="S9" i="12"/>
  <c r="K9" i="12"/>
  <c r="Z10" i="12"/>
  <c r="I10" i="12"/>
  <c r="Q10" i="12"/>
  <c r="X9" i="12"/>
  <c r="Y9" i="12" s="1"/>
  <c r="AB9" i="12" s="1"/>
  <c r="G10" i="12"/>
  <c r="H10" i="12" s="1"/>
  <c r="J10" i="12"/>
  <c r="O10" i="12"/>
  <c r="P10" i="12" s="1"/>
  <c r="B14" i="12"/>
  <c r="D15" i="12"/>
  <c r="AF10" i="12"/>
  <c r="AG10" i="12" s="1"/>
  <c r="W11" i="12" s="1"/>
  <c r="N11" i="12"/>
  <c r="AE11" i="12"/>
  <c r="C14" i="12"/>
  <c r="F11" i="12"/>
  <c r="AD14" i="12" l="1"/>
  <c r="AL13" i="12"/>
  <c r="AK13" i="12"/>
  <c r="AI13" i="12"/>
  <c r="M13" i="12"/>
  <c r="AJ13" i="12"/>
  <c r="L14" i="12"/>
  <c r="U14" i="12"/>
  <c r="V14" i="12" s="1"/>
  <c r="T14" i="12"/>
  <c r="AC14" i="12"/>
  <c r="AA11" i="12"/>
  <c r="S10" i="12"/>
  <c r="K10" i="12"/>
  <c r="Z11" i="12"/>
  <c r="I11" i="12"/>
  <c r="Q11" i="12"/>
  <c r="R11" i="12"/>
  <c r="X10" i="12"/>
  <c r="Y10" i="12" s="1"/>
  <c r="AB10" i="12" s="1"/>
  <c r="G11" i="12"/>
  <c r="H11" i="12" s="1"/>
  <c r="J11" i="12"/>
  <c r="O11" i="12"/>
  <c r="P11" i="12" s="1"/>
  <c r="E14" i="12"/>
  <c r="B15" i="12"/>
  <c r="D16" i="12"/>
  <c r="AF11" i="12"/>
  <c r="AG11" i="12" s="1"/>
  <c r="W12" i="12" s="1"/>
  <c r="AE12" i="12"/>
  <c r="F12" i="12"/>
  <c r="C15" i="12"/>
  <c r="M14" i="12" l="1"/>
  <c r="AJ14" i="12"/>
  <c r="AD15" i="12"/>
  <c r="AL14" i="12"/>
  <c r="AK14" i="12"/>
  <c r="AI14" i="12"/>
  <c r="L15" i="12"/>
  <c r="T15" i="12"/>
  <c r="U15" i="12"/>
  <c r="V15" i="12" s="1"/>
  <c r="AC15" i="12"/>
  <c r="K11" i="12"/>
  <c r="X11" i="12"/>
  <c r="Y11" i="12" s="1"/>
  <c r="AB11" i="12" s="1"/>
  <c r="Z12" i="12"/>
  <c r="I12" i="12"/>
  <c r="Q12" i="12"/>
  <c r="AA12" i="12"/>
  <c r="S11" i="12"/>
  <c r="R12" i="12"/>
  <c r="O12" i="12"/>
  <c r="P12" i="12" s="1"/>
  <c r="G12" i="12"/>
  <c r="H12" i="12" s="1"/>
  <c r="J12" i="12"/>
  <c r="E15" i="12"/>
  <c r="B16" i="12"/>
  <c r="D17" i="12"/>
  <c r="AF12" i="12"/>
  <c r="AG12" i="12" s="1"/>
  <c r="W13" i="12" s="1"/>
  <c r="F13" i="12"/>
  <c r="C16" i="12"/>
  <c r="N13" i="12"/>
  <c r="AE13" i="12"/>
  <c r="M15" i="12" l="1"/>
  <c r="AJ15" i="12"/>
  <c r="AD16" i="12"/>
  <c r="AL15" i="12"/>
  <c r="AK15" i="12"/>
  <c r="AI15" i="12"/>
  <c r="L16" i="12"/>
  <c r="U16" i="12"/>
  <c r="V16" i="12" s="1"/>
  <c r="AC16" i="12"/>
  <c r="T16" i="12"/>
  <c r="X12" i="12"/>
  <c r="Y12" i="12" s="1"/>
  <c r="AB12" i="12" s="1"/>
  <c r="K12" i="12"/>
  <c r="Z13" i="12"/>
  <c r="I13" i="12"/>
  <c r="Q13" i="12"/>
  <c r="AA13" i="12"/>
  <c r="S12" i="12"/>
  <c r="R13" i="12"/>
  <c r="G13" i="12"/>
  <c r="H13" i="12" s="1"/>
  <c r="J13" i="12"/>
  <c r="O13" i="12"/>
  <c r="P13" i="12" s="1"/>
  <c r="E16" i="12"/>
  <c r="B17" i="12"/>
  <c r="D18" i="12"/>
  <c r="AF13" i="12"/>
  <c r="AG13" i="12" s="1"/>
  <c r="W14" i="12" s="1"/>
  <c r="N14" i="12"/>
  <c r="C17" i="12"/>
  <c r="F14" i="12"/>
  <c r="AE14" i="12"/>
  <c r="AK16" i="12" l="1"/>
  <c r="AI16" i="12"/>
  <c r="M16" i="12"/>
  <c r="AJ16" i="12"/>
  <c r="AD17" i="12"/>
  <c r="AL16" i="12"/>
  <c r="L17" i="12"/>
  <c r="T17" i="12"/>
  <c r="E17" i="12" s="1"/>
  <c r="U17" i="12"/>
  <c r="V17" i="12" s="1"/>
  <c r="AC17" i="12"/>
  <c r="X13" i="12"/>
  <c r="Y13" i="12" s="1"/>
  <c r="AB13" i="12" s="1"/>
  <c r="Z14" i="12"/>
  <c r="I14" i="12"/>
  <c r="Q14" i="12"/>
  <c r="R14" i="12"/>
  <c r="AA14" i="12"/>
  <c r="S13" i="12"/>
  <c r="K13" i="12"/>
  <c r="G14" i="12"/>
  <c r="H14" i="12" s="1"/>
  <c r="J14" i="12"/>
  <c r="O14" i="12"/>
  <c r="P14" i="12" s="1"/>
  <c r="B18" i="12"/>
  <c r="D19" i="12"/>
  <c r="AF14" i="12"/>
  <c r="AG14" i="12" s="1"/>
  <c r="W15" i="12" s="1"/>
  <c r="AE15" i="12"/>
  <c r="C18" i="12"/>
  <c r="F15" i="12"/>
  <c r="N15" i="12"/>
  <c r="AK17" i="12" l="1"/>
  <c r="AI17" i="12"/>
  <c r="M17" i="12"/>
  <c r="N17" i="12" s="1"/>
  <c r="AJ17" i="12"/>
  <c r="AD18" i="12"/>
  <c r="AL17" i="12"/>
  <c r="U18" i="12"/>
  <c r="V18" i="12" s="1"/>
  <c r="AC18" i="12"/>
  <c r="T18" i="12"/>
  <c r="X14" i="12"/>
  <c r="Y14" i="12" s="1"/>
  <c r="AB14" i="12" s="1"/>
  <c r="R15" i="12"/>
  <c r="K14" i="12"/>
  <c r="E18" i="12"/>
  <c r="L18" i="12"/>
  <c r="Z15" i="12"/>
  <c r="I15" i="12"/>
  <c r="Q15" i="12"/>
  <c r="AA15" i="12"/>
  <c r="S14" i="12"/>
  <c r="G15" i="12"/>
  <c r="H15" i="12" s="1"/>
  <c r="J15" i="12"/>
  <c r="O15" i="12"/>
  <c r="P15" i="12" s="1"/>
  <c r="B19" i="12"/>
  <c r="D20" i="12"/>
  <c r="AF15" i="12"/>
  <c r="AG15" i="12" s="1"/>
  <c r="W16" i="12" s="1"/>
  <c r="F16" i="12"/>
  <c r="C19" i="12"/>
  <c r="N16" i="12"/>
  <c r="AE16" i="12"/>
  <c r="AJ18" i="12" l="1"/>
  <c r="AK18" i="12"/>
  <c r="AI18" i="12"/>
  <c r="AD19" i="12"/>
  <c r="AL18" i="12"/>
  <c r="AA16" i="12"/>
  <c r="X15" i="12"/>
  <c r="Y15" i="12" s="1"/>
  <c r="L19" i="12"/>
  <c r="U19" i="12"/>
  <c r="V19" i="12" s="1"/>
  <c r="AC19" i="12"/>
  <c r="T19" i="12"/>
  <c r="E19" i="12" s="1"/>
  <c r="S15" i="12"/>
  <c r="Z16" i="12"/>
  <c r="I16" i="12"/>
  <c r="Q16" i="12"/>
  <c r="R16" i="12"/>
  <c r="AB15" i="12"/>
  <c r="K15" i="12"/>
  <c r="M18" i="12"/>
  <c r="G16" i="12"/>
  <c r="H16" i="12" s="1"/>
  <c r="J16" i="12"/>
  <c r="O16" i="12"/>
  <c r="P16" i="12" s="1"/>
  <c r="X16" i="12"/>
  <c r="Y16" i="12" s="1"/>
  <c r="B20" i="12"/>
  <c r="D21" i="12"/>
  <c r="AF16" i="12"/>
  <c r="AG16" i="12" s="1"/>
  <c r="W17" i="12" s="1"/>
  <c r="AE17" i="12"/>
  <c r="F17" i="12"/>
  <c r="C20" i="12"/>
  <c r="AK19" i="12" l="1"/>
  <c r="AI19" i="12"/>
  <c r="M19" i="12"/>
  <c r="AJ19" i="12"/>
  <c r="AD20" i="12"/>
  <c r="AL19" i="12"/>
  <c r="L20" i="12"/>
  <c r="T20" i="12"/>
  <c r="E20" i="12" s="1"/>
  <c r="U20" i="12"/>
  <c r="V20" i="12" s="1"/>
  <c r="AC20" i="12"/>
  <c r="AB16" i="12"/>
  <c r="Z17" i="12"/>
  <c r="I17" i="12"/>
  <c r="Q17" i="12"/>
  <c r="AA17" i="12"/>
  <c r="S16" i="12"/>
  <c r="R17" i="12"/>
  <c r="K16" i="12"/>
  <c r="O17" i="12"/>
  <c r="P17" i="12" s="1"/>
  <c r="G17" i="12"/>
  <c r="H17" i="12" s="1"/>
  <c r="J17" i="12"/>
  <c r="X17" i="12"/>
  <c r="Y17" i="12" s="1"/>
  <c r="B21" i="12"/>
  <c r="D22" i="12"/>
  <c r="N18" i="12"/>
  <c r="AF17" i="12"/>
  <c r="AG17" i="12" s="1"/>
  <c r="W18" i="12" s="1"/>
  <c r="C21" i="12"/>
  <c r="AE18" i="12"/>
  <c r="F18" i="12"/>
  <c r="AJ20" i="12" l="1"/>
  <c r="AD21" i="12"/>
  <c r="AL20" i="12"/>
  <c r="AK20" i="12"/>
  <c r="AI20" i="12"/>
  <c r="M20" i="12"/>
  <c r="L21" i="12"/>
  <c r="U21" i="12"/>
  <c r="V21" i="12" s="1"/>
  <c r="AC21" i="12"/>
  <c r="T21" i="12"/>
  <c r="K17" i="12"/>
  <c r="S17" i="12"/>
  <c r="R18" i="12"/>
  <c r="Z18" i="12"/>
  <c r="I18" i="12"/>
  <c r="Q18" i="12"/>
  <c r="AA18" i="12"/>
  <c r="AB17" i="12"/>
  <c r="G18" i="12"/>
  <c r="H18" i="12" s="1"/>
  <c r="J18" i="12"/>
  <c r="E21" i="12"/>
  <c r="O18" i="12"/>
  <c r="P18" i="12" s="1"/>
  <c r="X18" i="12"/>
  <c r="Y18" i="12" s="1"/>
  <c r="B22" i="12"/>
  <c r="D23" i="12"/>
  <c r="AF18" i="12"/>
  <c r="AG18" i="12" s="1"/>
  <c r="W19" i="12" s="1"/>
  <c r="F19" i="12"/>
  <c r="AE19" i="12"/>
  <c r="N19" i="12"/>
  <c r="R19" i="12" s="1"/>
  <c r="C22" i="12"/>
  <c r="AK21" i="12" l="1"/>
  <c r="AI21" i="12"/>
  <c r="M21" i="12"/>
  <c r="AJ21" i="12"/>
  <c r="AD22" i="12"/>
  <c r="AL21" i="12"/>
  <c r="AA19" i="12"/>
  <c r="L22" i="12"/>
  <c r="U22" i="12"/>
  <c r="V22" i="12" s="1"/>
  <c r="T22" i="12"/>
  <c r="E22" i="12" s="1"/>
  <c r="AC22" i="12"/>
  <c r="S18" i="12"/>
  <c r="K18" i="12"/>
  <c r="Z19" i="12"/>
  <c r="I19" i="12"/>
  <c r="Q19" i="12"/>
  <c r="AB18" i="12"/>
  <c r="G19" i="12"/>
  <c r="H19" i="12" s="1"/>
  <c r="J19" i="12"/>
  <c r="O19" i="12"/>
  <c r="P19" i="12" s="1"/>
  <c r="X19" i="12"/>
  <c r="Y19" i="12" s="1"/>
  <c r="B23" i="12"/>
  <c r="D24" i="12"/>
  <c r="AF19" i="12"/>
  <c r="AG19" i="12" s="1"/>
  <c r="W20" i="12" s="1"/>
  <c r="F20" i="12"/>
  <c r="N20" i="12"/>
  <c r="AE20" i="12"/>
  <c r="C23" i="12"/>
  <c r="M22" i="12" l="1"/>
  <c r="AJ22" i="12"/>
  <c r="AD23" i="12"/>
  <c r="AL22" i="12"/>
  <c r="AK22" i="12"/>
  <c r="AI22" i="12"/>
  <c r="L23" i="12"/>
  <c r="T23" i="12"/>
  <c r="E23" i="12" s="1"/>
  <c r="U23" i="12"/>
  <c r="V23" i="12" s="1"/>
  <c r="AC23" i="12"/>
  <c r="AA20" i="12"/>
  <c r="S19" i="12"/>
  <c r="Z20" i="12"/>
  <c r="I20" i="12"/>
  <c r="Q20" i="12"/>
  <c r="R20" i="12"/>
  <c r="AB19" i="12"/>
  <c r="K19" i="12"/>
  <c r="G20" i="12"/>
  <c r="H20" i="12" s="1"/>
  <c r="J20" i="12"/>
  <c r="O20" i="12"/>
  <c r="P20" i="12" s="1"/>
  <c r="X20" i="12"/>
  <c r="Y20" i="12" s="1"/>
  <c r="B24" i="12"/>
  <c r="D25" i="12"/>
  <c r="AF20" i="12"/>
  <c r="AG20" i="12" s="1"/>
  <c r="W21" i="12" s="1"/>
  <c r="N21" i="12"/>
  <c r="C24" i="12"/>
  <c r="F21" i="12"/>
  <c r="AE21" i="12"/>
  <c r="M23" i="12" l="1"/>
  <c r="N23" i="12" s="1"/>
  <c r="AJ23" i="12"/>
  <c r="AD24" i="12"/>
  <c r="AL23" i="12"/>
  <c r="AK23" i="12"/>
  <c r="AI23" i="12"/>
  <c r="L24" i="12"/>
  <c r="U24" i="12"/>
  <c r="V24" i="12" s="1"/>
  <c r="AC24" i="12"/>
  <c r="T24" i="12"/>
  <c r="E24" i="12" s="1"/>
  <c r="K20" i="12"/>
  <c r="Z21" i="12"/>
  <c r="I21" i="12"/>
  <c r="Q21" i="12"/>
  <c r="R21" i="12"/>
  <c r="AA21" i="12"/>
  <c r="S20" i="12"/>
  <c r="AB20" i="12"/>
  <c r="G21" i="12"/>
  <c r="H21" i="12" s="1"/>
  <c r="J21" i="12"/>
  <c r="O21" i="12"/>
  <c r="P21" i="12" s="1"/>
  <c r="X21" i="12"/>
  <c r="Y21" i="12" s="1"/>
  <c r="B25" i="12"/>
  <c r="D26" i="12"/>
  <c r="N22" i="12"/>
  <c r="AF21" i="12"/>
  <c r="AG21" i="12" s="1"/>
  <c r="W22" i="12" s="1"/>
  <c r="AE22" i="12"/>
  <c r="F22" i="12"/>
  <c r="C25" i="12"/>
  <c r="AK24" i="12" l="1"/>
  <c r="AI24" i="12"/>
  <c r="AD25" i="12"/>
  <c r="AL24" i="12"/>
  <c r="M24" i="12"/>
  <c r="AJ24" i="12"/>
  <c r="T25" i="12"/>
  <c r="U25" i="12"/>
  <c r="V25" i="12" s="1"/>
  <c r="AC25" i="12"/>
  <c r="AA22" i="12"/>
  <c r="Z22" i="12"/>
  <c r="I22" i="12"/>
  <c r="Q22" i="12"/>
  <c r="AB21" i="12"/>
  <c r="R22" i="12"/>
  <c r="S21" i="12"/>
  <c r="E25" i="12"/>
  <c r="L25" i="12"/>
  <c r="K21" i="12"/>
  <c r="G22" i="12"/>
  <c r="H22" i="12" s="1"/>
  <c r="J22" i="12"/>
  <c r="O22" i="12"/>
  <c r="P22" i="12" s="1"/>
  <c r="X22" i="12"/>
  <c r="Y22" i="12" s="1"/>
  <c r="B26" i="12"/>
  <c r="D27" i="12"/>
  <c r="AF22" i="12"/>
  <c r="AG22" i="12" s="1"/>
  <c r="W23" i="12" s="1"/>
  <c r="AE23" i="12"/>
  <c r="R23" i="12" s="1"/>
  <c r="C26" i="12"/>
  <c r="F23" i="12"/>
  <c r="AD26" i="12" l="1"/>
  <c r="AL25" i="12"/>
  <c r="AK25" i="12"/>
  <c r="AI25" i="12"/>
  <c r="M25" i="12"/>
  <c r="N25" i="12" s="1"/>
  <c r="AJ25" i="12"/>
  <c r="L26" i="12"/>
  <c r="U26" i="12"/>
  <c r="V26" i="12" s="1"/>
  <c r="T26" i="12"/>
  <c r="AC26" i="12"/>
  <c r="K22" i="12"/>
  <c r="AB22" i="12"/>
  <c r="S22" i="12"/>
  <c r="Z23" i="12"/>
  <c r="I23" i="12"/>
  <c r="Q23" i="12"/>
  <c r="AA23" i="12"/>
  <c r="G23" i="12"/>
  <c r="H23" i="12" s="1"/>
  <c r="J23" i="12"/>
  <c r="O23" i="12"/>
  <c r="P23" i="12" s="1"/>
  <c r="E26" i="12"/>
  <c r="X23" i="12"/>
  <c r="Y23" i="12" s="1"/>
  <c r="B27" i="12"/>
  <c r="D28" i="12"/>
  <c r="AF23" i="12"/>
  <c r="AG23" i="12" s="1"/>
  <c r="W24" i="12" s="1"/>
  <c r="AE24" i="12"/>
  <c r="F24" i="12"/>
  <c r="N24" i="12"/>
  <c r="C27" i="12"/>
  <c r="M26" i="12" l="1"/>
  <c r="AJ26" i="12"/>
  <c r="AD27" i="12"/>
  <c r="AL26" i="12"/>
  <c r="AK26" i="12"/>
  <c r="AI26" i="12"/>
  <c r="L27" i="12"/>
  <c r="U27" i="12"/>
  <c r="V27" i="12" s="1"/>
  <c r="AC27" i="12"/>
  <c r="T27" i="12"/>
  <c r="E27" i="12" s="1"/>
  <c r="Z24" i="12"/>
  <c r="I24" i="12"/>
  <c r="Q24" i="12"/>
  <c r="AA24" i="12"/>
  <c r="K23" i="12"/>
  <c r="S23" i="12"/>
  <c r="R24" i="12"/>
  <c r="AB23" i="12"/>
  <c r="G24" i="12"/>
  <c r="H24" i="12" s="1"/>
  <c r="J24" i="12"/>
  <c r="O24" i="12"/>
  <c r="P24" i="12" s="1"/>
  <c r="X24" i="12"/>
  <c r="Y24" i="12" s="1"/>
  <c r="B28" i="12"/>
  <c r="D29" i="12"/>
  <c r="AF24" i="12"/>
  <c r="AG24" i="12" s="1"/>
  <c r="W25" i="12" s="1"/>
  <c r="AE25" i="12"/>
  <c r="C28" i="12"/>
  <c r="F25" i="12"/>
  <c r="M27" i="12" l="1"/>
  <c r="AJ27" i="12"/>
  <c r="AK27" i="12"/>
  <c r="AI27" i="12"/>
  <c r="AD28" i="12"/>
  <c r="AL27" i="12"/>
  <c r="L28" i="12"/>
  <c r="T28" i="12"/>
  <c r="U28" i="12"/>
  <c r="V28" i="12" s="1"/>
  <c r="AC28" i="12"/>
  <c r="K24" i="12"/>
  <c r="AB24" i="12"/>
  <c r="AA25" i="12"/>
  <c r="S24" i="12"/>
  <c r="Z25" i="12"/>
  <c r="I25" i="12"/>
  <c r="Q25" i="12"/>
  <c r="R25" i="12"/>
  <c r="G25" i="12"/>
  <c r="H25" i="12" s="1"/>
  <c r="J25" i="12"/>
  <c r="O25" i="12"/>
  <c r="P25" i="12" s="1"/>
  <c r="E28" i="12"/>
  <c r="X25" i="12"/>
  <c r="Y25" i="12" s="1"/>
  <c r="B29" i="12"/>
  <c r="D30" i="12"/>
  <c r="AF25" i="12"/>
  <c r="AG25" i="12" s="1"/>
  <c r="W26" i="12" s="1"/>
  <c r="F26" i="12"/>
  <c r="N26" i="12"/>
  <c r="C29" i="12"/>
  <c r="AE26" i="12"/>
  <c r="AJ28" i="12" l="1"/>
  <c r="AK28" i="12"/>
  <c r="AI28" i="12"/>
  <c r="AD29" i="12"/>
  <c r="AL28" i="12"/>
  <c r="M28" i="12"/>
  <c r="L29" i="12"/>
  <c r="U29" i="12"/>
  <c r="V29" i="12" s="1"/>
  <c r="AC29" i="12"/>
  <c r="T29" i="12"/>
  <c r="R26" i="12"/>
  <c r="AA26" i="12"/>
  <c r="S25" i="12"/>
  <c r="Z26" i="12"/>
  <c r="I26" i="12"/>
  <c r="Q26" i="12"/>
  <c r="K25" i="12"/>
  <c r="AB25" i="12"/>
  <c r="G26" i="12"/>
  <c r="H26" i="12" s="1"/>
  <c r="J26" i="12"/>
  <c r="O26" i="12"/>
  <c r="P26" i="12" s="1"/>
  <c r="E29" i="12"/>
  <c r="X26" i="12"/>
  <c r="Y26" i="12" s="1"/>
  <c r="B30" i="12"/>
  <c r="D31" i="12"/>
  <c r="AF26" i="12"/>
  <c r="AG26" i="12" s="1"/>
  <c r="W27" i="12" s="1"/>
  <c r="F27" i="12"/>
  <c r="N27" i="12"/>
  <c r="AE27" i="12"/>
  <c r="C30" i="12"/>
  <c r="AD30" i="12" l="1"/>
  <c r="AL29" i="12"/>
  <c r="M29" i="12"/>
  <c r="AJ29" i="12"/>
  <c r="AK29" i="12"/>
  <c r="AI29" i="12"/>
  <c r="L30" i="12"/>
  <c r="U30" i="12"/>
  <c r="V30" i="12" s="1"/>
  <c r="T30" i="12"/>
  <c r="E30" i="12" s="1"/>
  <c r="AC30" i="12"/>
  <c r="R27" i="12"/>
  <c r="AA27" i="12"/>
  <c r="S26" i="12"/>
  <c r="K26" i="12"/>
  <c r="Z27" i="12"/>
  <c r="I27" i="12"/>
  <c r="Q27" i="12"/>
  <c r="AB26" i="12"/>
  <c r="G27" i="12"/>
  <c r="H27" i="12" s="1"/>
  <c r="J27" i="12"/>
  <c r="O27" i="12"/>
  <c r="P27" i="12" s="1"/>
  <c r="X27" i="12"/>
  <c r="Y27" i="12" s="1"/>
  <c r="B31" i="12"/>
  <c r="D32" i="12"/>
  <c r="N28" i="12"/>
  <c r="AF27" i="12"/>
  <c r="AG27" i="12" s="1"/>
  <c r="W28" i="12" s="1"/>
  <c r="F28" i="12"/>
  <c r="C31" i="12"/>
  <c r="AE28" i="12"/>
  <c r="M30" i="12" l="1"/>
  <c r="AJ30" i="12"/>
  <c r="AK30" i="12"/>
  <c r="AI30" i="12"/>
  <c r="AD31" i="12"/>
  <c r="AL30" i="12"/>
  <c r="AA28" i="12"/>
  <c r="R28" i="12"/>
  <c r="L31" i="12"/>
  <c r="T31" i="12"/>
  <c r="E31" i="12" s="1"/>
  <c r="U31" i="12"/>
  <c r="V31" i="12" s="1"/>
  <c r="AC31" i="12"/>
  <c r="S27" i="12"/>
  <c r="K27" i="12"/>
  <c r="Z28" i="12"/>
  <c r="I28" i="12"/>
  <c r="Q28" i="12"/>
  <c r="AB27" i="12"/>
  <c r="G28" i="12"/>
  <c r="H28" i="12" s="1"/>
  <c r="J28" i="12"/>
  <c r="O28" i="12"/>
  <c r="P28" i="12" s="1"/>
  <c r="X28" i="12"/>
  <c r="Y28" i="12" s="1"/>
  <c r="B32" i="12"/>
  <c r="D33" i="12"/>
  <c r="AF28" i="12"/>
  <c r="AG28" i="12" s="1"/>
  <c r="W29" i="12" s="1"/>
  <c r="N29" i="12"/>
  <c r="C32" i="12"/>
  <c r="F29" i="12"/>
  <c r="AE29" i="12"/>
  <c r="AK31" i="12" l="1"/>
  <c r="AI31" i="12"/>
  <c r="AD32" i="12"/>
  <c r="AL31" i="12"/>
  <c r="M31" i="12"/>
  <c r="AJ31" i="12"/>
  <c r="L32" i="12"/>
  <c r="U32" i="12"/>
  <c r="V32" i="12" s="1"/>
  <c r="AC32" i="12"/>
  <c r="T32" i="12"/>
  <c r="E32" i="12" s="1"/>
  <c r="AA29" i="12"/>
  <c r="S28" i="12"/>
  <c r="Z29" i="12"/>
  <c r="I29" i="12"/>
  <c r="Q29" i="12"/>
  <c r="R29" i="12"/>
  <c r="AB28" i="12"/>
  <c r="K28" i="12"/>
  <c r="G29" i="12"/>
  <c r="H29" i="12" s="1"/>
  <c r="J29" i="12"/>
  <c r="O29" i="12"/>
  <c r="P29" i="12" s="1"/>
  <c r="X29" i="12"/>
  <c r="Y29" i="12" s="1"/>
  <c r="B33" i="12"/>
  <c r="D34" i="12"/>
  <c r="N30" i="12"/>
  <c r="AF29" i="12"/>
  <c r="AG29" i="12" s="1"/>
  <c r="W30" i="12" s="1"/>
  <c r="F30" i="12"/>
  <c r="C33" i="12"/>
  <c r="AE30" i="12"/>
  <c r="AK32" i="12" l="1"/>
  <c r="AI32" i="12"/>
  <c r="M32" i="12"/>
  <c r="AJ32" i="12"/>
  <c r="AD33" i="12"/>
  <c r="AL32" i="12"/>
  <c r="R30" i="12"/>
  <c r="L33" i="12"/>
  <c r="T33" i="12"/>
  <c r="U33" i="12"/>
  <c r="V33" i="12" s="1"/>
  <c r="AC33" i="12"/>
  <c r="AB29" i="12"/>
  <c r="K29" i="12"/>
  <c r="Z30" i="12"/>
  <c r="I30" i="12"/>
  <c r="Q30" i="12"/>
  <c r="AA30" i="12"/>
  <c r="S29" i="12"/>
  <c r="G30" i="12"/>
  <c r="H30" i="12" s="1"/>
  <c r="J30" i="12"/>
  <c r="O30" i="12"/>
  <c r="P30" i="12" s="1"/>
  <c r="X30" i="12"/>
  <c r="Y30" i="12" s="1"/>
  <c r="E33" i="12"/>
  <c r="B34" i="12"/>
  <c r="D35" i="12"/>
  <c r="AF30" i="12"/>
  <c r="AG30" i="12" s="1"/>
  <c r="W31" i="12" s="1"/>
  <c r="AE31" i="12"/>
  <c r="F31" i="12"/>
  <c r="N31" i="12"/>
  <c r="C34" i="12"/>
  <c r="AK33" i="12" l="1"/>
  <c r="AI33" i="12"/>
  <c r="AD34" i="12"/>
  <c r="AL33" i="12"/>
  <c r="M33" i="12"/>
  <c r="N33" i="12" s="1"/>
  <c r="AJ33" i="12"/>
  <c r="U34" i="12"/>
  <c r="V34" i="12" s="1"/>
  <c r="AC34" i="12"/>
  <c r="T34" i="12"/>
  <c r="E34" i="12" s="1"/>
  <c r="R31" i="12"/>
  <c r="AA31" i="12"/>
  <c r="Z31" i="12"/>
  <c r="I31" i="12"/>
  <c r="Q31" i="12"/>
  <c r="AB30" i="12"/>
  <c r="S30" i="12"/>
  <c r="L34" i="12"/>
  <c r="K30" i="12"/>
  <c r="G31" i="12"/>
  <c r="H31" i="12" s="1"/>
  <c r="J31" i="12"/>
  <c r="O31" i="12"/>
  <c r="P31" i="12" s="1"/>
  <c r="X31" i="12"/>
  <c r="Y31" i="12" s="1"/>
  <c r="B35" i="12"/>
  <c r="D36" i="12"/>
  <c r="AF31" i="12"/>
  <c r="AG31" i="12" s="1"/>
  <c r="W32" i="12" s="1"/>
  <c r="F32" i="12"/>
  <c r="N32" i="12"/>
  <c r="C35" i="12"/>
  <c r="AE32" i="12"/>
  <c r="AK34" i="12" l="1"/>
  <c r="AI34" i="12"/>
  <c r="AJ34" i="12"/>
  <c r="AD35" i="12"/>
  <c r="AL34" i="12"/>
  <c r="L35" i="12"/>
  <c r="U35" i="12"/>
  <c r="V35" i="12" s="1"/>
  <c r="AC35" i="12"/>
  <c r="T35" i="12"/>
  <c r="M34" i="12"/>
  <c r="K31" i="12"/>
  <c r="AA32" i="12"/>
  <c r="S31" i="12"/>
  <c r="Z32" i="12"/>
  <c r="I32" i="12"/>
  <c r="Q32" i="12"/>
  <c r="R32" i="12"/>
  <c r="AB31" i="12"/>
  <c r="G32" i="12"/>
  <c r="H32" i="12" s="1"/>
  <c r="J32" i="12"/>
  <c r="O32" i="12"/>
  <c r="P32" i="12" s="1"/>
  <c r="E35" i="12"/>
  <c r="X32" i="12"/>
  <c r="Y32" i="12" s="1"/>
  <c r="B36" i="12"/>
  <c r="D37" i="12"/>
  <c r="AF32" i="12"/>
  <c r="AG32" i="12" s="1"/>
  <c r="W33" i="12" s="1"/>
  <c r="AE33" i="12"/>
  <c r="C36" i="12"/>
  <c r="F33" i="12"/>
  <c r="AK35" i="12" l="1"/>
  <c r="AI35" i="12"/>
  <c r="AD36" i="12"/>
  <c r="AL35" i="12"/>
  <c r="M35" i="12"/>
  <c r="AJ35" i="12"/>
  <c r="L36" i="12"/>
  <c r="T36" i="12"/>
  <c r="AC36" i="12"/>
  <c r="U36" i="12"/>
  <c r="V36" i="12" s="1"/>
  <c r="K32" i="12"/>
  <c r="AB32" i="12"/>
  <c r="Z33" i="12"/>
  <c r="I33" i="12"/>
  <c r="Q33" i="12"/>
  <c r="S32" i="12"/>
  <c r="R33" i="12"/>
  <c r="AA33" i="12"/>
  <c r="G33" i="12"/>
  <c r="H33" i="12" s="1"/>
  <c r="J33" i="12"/>
  <c r="O33" i="12"/>
  <c r="P33" i="12" s="1"/>
  <c r="E36" i="12"/>
  <c r="X33" i="12"/>
  <c r="Y33" i="12" s="1"/>
  <c r="B37" i="12"/>
  <c r="D38" i="12"/>
  <c r="AF33" i="12"/>
  <c r="AG33" i="12" s="1"/>
  <c r="W34" i="12" s="1"/>
  <c r="N34" i="12"/>
  <c r="F34" i="12"/>
  <c r="C37" i="12"/>
  <c r="AE34" i="12"/>
  <c r="M36" i="12" l="1"/>
  <c r="AJ36" i="12"/>
  <c r="AK36" i="12"/>
  <c r="AI36" i="12"/>
  <c r="AD37" i="12"/>
  <c r="AL36" i="12"/>
  <c r="L37" i="12"/>
  <c r="U37" i="12"/>
  <c r="V37" i="12" s="1"/>
  <c r="AC37" i="12"/>
  <c r="T37" i="12"/>
  <c r="E37" i="12" s="1"/>
  <c r="R34" i="12"/>
  <c r="AA34" i="12"/>
  <c r="S33" i="12"/>
  <c r="Z34" i="12"/>
  <c r="I34" i="12"/>
  <c r="Q34" i="12"/>
  <c r="K33" i="12"/>
  <c r="AB33" i="12"/>
  <c r="G34" i="12"/>
  <c r="H34" i="12" s="1"/>
  <c r="J34" i="12"/>
  <c r="O34" i="12"/>
  <c r="P34" i="12" s="1"/>
  <c r="X34" i="12"/>
  <c r="Y34" i="12" s="1"/>
  <c r="B38" i="12"/>
  <c r="D39" i="12"/>
  <c r="N35" i="12"/>
  <c r="AF34" i="12"/>
  <c r="AG34" i="12" s="1"/>
  <c r="W35" i="12" s="1"/>
  <c r="F35" i="12"/>
  <c r="AE35" i="12"/>
  <c r="C38" i="12"/>
  <c r="AK37" i="12" l="1"/>
  <c r="AI37" i="12"/>
  <c r="M37" i="12"/>
  <c r="N37" i="12" s="1"/>
  <c r="AJ37" i="12"/>
  <c r="AD38" i="12"/>
  <c r="AL37" i="12"/>
  <c r="R35" i="12"/>
  <c r="L38" i="12"/>
  <c r="U38" i="12"/>
  <c r="V38" i="12" s="1"/>
  <c r="T38" i="12"/>
  <c r="E38" i="12" s="1"/>
  <c r="AC38" i="12"/>
  <c r="AA35" i="12"/>
  <c r="K34" i="12"/>
  <c r="S34" i="12"/>
  <c r="Z35" i="12"/>
  <c r="I35" i="12"/>
  <c r="Q35" i="12"/>
  <c r="AB34" i="12"/>
  <c r="G35" i="12"/>
  <c r="H35" i="12" s="1"/>
  <c r="J35" i="12"/>
  <c r="O35" i="12"/>
  <c r="P35" i="12" s="1"/>
  <c r="X35" i="12"/>
  <c r="Y35" i="12" s="1"/>
  <c r="B39" i="12"/>
  <c r="D40" i="12"/>
  <c r="AF35" i="12"/>
  <c r="AG35" i="12" s="1"/>
  <c r="W36" i="12" s="1"/>
  <c r="C39" i="12"/>
  <c r="N36" i="12"/>
  <c r="F36" i="12"/>
  <c r="AE36" i="12"/>
  <c r="AD39" i="12" l="1"/>
  <c r="AL38" i="12"/>
  <c r="AK38" i="12"/>
  <c r="AI38" i="12"/>
  <c r="M38" i="12"/>
  <c r="AJ38" i="12"/>
  <c r="AA36" i="12"/>
  <c r="L39" i="12"/>
  <c r="T39" i="12"/>
  <c r="U39" i="12"/>
  <c r="V39" i="12" s="1"/>
  <c r="AC39" i="12"/>
  <c r="R36" i="12"/>
  <c r="AB35" i="12"/>
  <c r="S35" i="12"/>
  <c r="Z36" i="12"/>
  <c r="I36" i="12"/>
  <c r="Q36" i="12"/>
  <c r="K35" i="12"/>
  <c r="G36" i="12"/>
  <c r="H36" i="12" s="1"/>
  <c r="J36" i="12"/>
  <c r="O36" i="12"/>
  <c r="P36" i="12" s="1"/>
  <c r="X36" i="12"/>
  <c r="Y36" i="12" s="1"/>
  <c r="E39" i="12"/>
  <c r="B40" i="12"/>
  <c r="D41" i="12"/>
  <c r="AF36" i="12"/>
  <c r="AG36" i="12" s="1"/>
  <c r="W37" i="12" s="1"/>
  <c r="F37" i="12"/>
  <c r="C40" i="12"/>
  <c r="AE37" i="12"/>
  <c r="AD40" i="12" l="1"/>
  <c r="AL39" i="12"/>
  <c r="AK39" i="12"/>
  <c r="AI39" i="12"/>
  <c r="M39" i="12"/>
  <c r="AJ39" i="12"/>
  <c r="AB36" i="12"/>
  <c r="L40" i="12"/>
  <c r="U40" i="12"/>
  <c r="V40" i="12" s="1"/>
  <c r="AC40" i="12"/>
  <c r="T40" i="12"/>
  <c r="E40" i="12" s="1"/>
  <c r="K36" i="12"/>
  <c r="Z37" i="12"/>
  <c r="I37" i="12"/>
  <c r="Q37" i="12"/>
  <c r="AA37" i="12"/>
  <c r="S36" i="12"/>
  <c r="R37" i="12"/>
  <c r="G37" i="12"/>
  <c r="H37" i="12" s="1"/>
  <c r="J37" i="12"/>
  <c r="O37" i="12"/>
  <c r="P37" i="12" s="1"/>
  <c r="X37" i="12"/>
  <c r="Y37" i="12" s="1"/>
  <c r="B41" i="12"/>
  <c r="D42" i="12"/>
  <c r="N38" i="12"/>
  <c r="AF37" i="12"/>
  <c r="AG37" i="12" s="1"/>
  <c r="W38" i="12" s="1"/>
  <c r="C41" i="12"/>
  <c r="F38" i="12"/>
  <c r="AE38" i="12"/>
  <c r="AD41" i="12" l="1"/>
  <c r="AL40" i="12"/>
  <c r="AK40" i="12"/>
  <c r="AI40" i="12"/>
  <c r="M40" i="12"/>
  <c r="AJ40" i="12"/>
  <c r="L41" i="12"/>
  <c r="T41" i="12"/>
  <c r="U41" i="12"/>
  <c r="V41" i="12" s="1"/>
  <c r="AC41" i="12"/>
  <c r="AA38" i="12"/>
  <c r="R38" i="12"/>
  <c r="K37" i="12"/>
  <c r="S37" i="12"/>
  <c r="Z38" i="12"/>
  <c r="I38" i="12"/>
  <c r="Q38" i="12"/>
  <c r="AB37" i="12"/>
  <c r="G38" i="12"/>
  <c r="H38" i="12" s="1"/>
  <c r="J38" i="12"/>
  <c r="E41" i="12"/>
  <c r="O38" i="12"/>
  <c r="P38" i="12" s="1"/>
  <c r="X38" i="12"/>
  <c r="Y38" i="12" s="1"/>
  <c r="B42" i="12"/>
  <c r="D43" i="12"/>
  <c r="AF38" i="12"/>
  <c r="AG38" i="12" s="1"/>
  <c r="W39" i="12" s="1"/>
  <c r="N39" i="12"/>
  <c r="C42" i="12"/>
  <c r="AE39" i="12"/>
  <c r="F39" i="12"/>
  <c r="M41" i="12" l="1"/>
  <c r="N41" i="12" s="1"/>
  <c r="AJ41" i="12"/>
  <c r="AK41" i="12"/>
  <c r="AI41" i="12"/>
  <c r="AD42" i="12"/>
  <c r="AL41" i="12"/>
  <c r="AA39" i="12"/>
  <c r="L42" i="12"/>
  <c r="U42" i="12"/>
  <c r="V42" i="12" s="1"/>
  <c r="T42" i="12"/>
  <c r="E42" i="12" s="1"/>
  <c r="AC42" i="12"/>
  <c r="S38" i="12"/>
  <c r="K38" i="12"/>
  <c r="Z39" i="12"/>
  <c r="I39" i="12"/>
  <c r="Q39" i="12"/>
  <c r="R39" i="12"/>
  <c r="AB38" i="12"/>
  <c r="G39" i="12"/>
  <c r="H39" i="12" s="1"/>
  <c r="J39" i="12"/>
  <c r="O39" i="12"/>
  <c r="P39" i="12" s="1"/>
  <c r="X39" i="12"/>
  <c r="Y39" i="12" s="1"/>
  <c r="B43" i="12"/>
  <c r="D44" i="12"/>
  <c r="AF39" i="12"/>
  <c r="AG39" i="12" s="1"/>
  <c r="W40" i="12" s="1"/>
  <c r="F40" i="12"/>
  <c r="N40" i="12"/>
  <c r="C43" i="12"/>
  <c r="AE40" i="12"/>
  <c r="AK42" i="12" l="1"/>
  <c r="AI42" i="12"/>
  <c r="AD43" i="12"/>
  <c r="AL42" i="12"/>
  <c r="M42" i="12"/>
  <c r="AJ42" i="12"/>
  <c r="L43" i="12"/>
  <c r="U43" i="12"/>
  <c r="V43" i="12" s="1"/>
  <c r="AC43" i="12"/>
  <c r="T43" i="12"/>
  <c r="AA40" i="12"/>
  <c r="K39" i="12"/>
  <c r="S39" i="12"/>
  <c r="Z40" i="12"/>
  <c r="I40" i="12"/>
  <c r="Q40" i="12"/>
  <c r="R40" i="12"/>
  <c r="AB39" i="12"/>
  <c r="G40" i="12"/>
  <c r="H40" i="12" s="1"/>
  <c r="J40" i="12"/>
  <c r="O40" i="12"/>
  <c r="P40" i="12" s="1"/>
  <c r="E43" i="12"/>
  <c r="X40" i="12"/>
  <c r="Y40" i="12" s="1"/>
  <c r="B44" i="12"/>
  <c r="D45" i="12"/>
  <c r="AF40" i="12"/>
  <c r="AG40" i="12" s="1"/>
  <c r="W41" i="12" s="1"/>
  <c r="AE41" i="12"/>
  <c r="C44" i="12"/>
  <c r="F41" i="12"/>
  <c r="M43" i="12" l="1"/>
  <c r="N43" i="12" s="1"/>
  <c r="AJ43" i="12"/>
  <c r="AD44" i="12"/>
  <c r="AL43" i="12"/>
  <c r="AK43" i="12"/>
  <c r="AI43" i="12"/>
  <c r="T44" i="12"/>
  <c r="E44" i="12" s="1"/>
  <c r="U44" i="12"/>
  <c r="V44" i="12" s="1"/>
  <c r="AC44" i="12"/>
  <c r="K40" i="12"/>
  <c r="AB40" i="12"/>
  <c r="L44" i="12"/>
  <c r="Z41" i="12"/>
  <c r="I41" i="12"/>
  <c r="Q41" i="12"/>
  <c r="R41" i="12"/>
  <c r="AA41" i="12"/>
  <c r="S40" i="12"/>
  <c r="G41" i="12"/>
  <c r="H41" i="12" s="1"/>
  <c r="J41" i="12"/>
  <c r="O41" i="12"/>
  <c r="P41" i="12" s="1"/>
  <c r="X41" i="12"/>
  <c r="Y41" i="12" s="1"/>
  <c r="B45" i="12"/>
  <c r="D46" i="12"/>
  <c r="AF41" i="12"/>
  <c r="AG41" i="12" s="1"/>
  <c r="W42" i="12" s="1"/>
  <c r="F42" i="12"/>
  <c r="N42" i="12"/>
  <c r="C45" i="12"/>
  <c r="AE42" i="12"/>
  <c r="AJ44" i="12" l="1"/>
  <c r="AK44" i="12"/>
  <c r="AI44" i="12"/>
  <c r="AD45" i="12"/>
  <c r="AL44" i="12"/>
  <c r="M44" i="12"/>
  <c r="N44" i="12" s="1"/>
  <c r="U45" i="12"/>
  <c r="V45" i="12" s="1"/>
  <c r="AC45" i="12"/>
  <c r="T45" i="12"/>
  <c r="K41" i="12"/>
  <c r="AB41" i="12"/>
  <c r="AA42" i="12"/>
  <c r="S41" i="12"/>
  <c r="E45" i="12"/>
  <c r="L45" i="12"/>
  <c r="Z42" i="12"/>
  <c r="I42" i="12"/>
  <c r="Q42" i="12"/>
  <c r="R42" i="12"/>
  <c r="G42" i="12"/>
  <c r="H42" i="12" s="1"/>
  <c r="J42" i="12"/>
  <c r="O42" i="12"/>
  <c r="P42" i="12" s="1"/>
  <c r="X42" i="12"/>
  <c r="Y42" i="12" s="1"/>
  <c r="B46" i="12"/>
  <c r="D47" i="12"/>
  <c r="AF42" i="12"/>
  <c r="AG42" i="12" s="1"/>
  <c r="W43" i="12" s="1"/>
  <c r="F43" i="12"/>
  <c r="AE43" i="12"/>
  <c r="R43" i="12" s="1"/>
  <c r="C46" i="12"/>
  <c r="AK45" i="12" l="1"/>
  <c r="AI45" i="12"/>
  <c r="AD46" i="12"/>
  <c r="AL45" i="12"/>
  <c r="M45" i="12"/>
  <c r="N45" i="12" s="1"/>
  <c r="AJ45" i="12"/>
  <c r="U46" i="12"/>
  <c r="V46" i="12" s="1"/>
  <c r="T46" i="12"/>
  <c r="E46" i="12" s="1"/>
  <c r="AC46" i="12"/>
  <c r="K42" i="12"/>
  <c r="AB42" i="12"/>
  <c r="L46" i="12"/>
  <c r="Z43" i="12"/>
  <c r="I43" i="12"/>
  <c r="Q43" i="12"/>
  <c r="AA43" i="12"/>
  <c r="S42" i="12"/>
  <c r="G43" i="12"/>
  <c r="H43" i="12" s="1"/>
  <c r="J43" i="12"/>
  <c r="O43" i="12"/>
  <c r="P43" i="12" s="1"/>
  <c r="X43" i="12"/>
  <c r="Y43" i="12" s="1"/>
  <c r="B47" i="12"/>
  <c r="D48" i="12"/>
  <c r="AF43" i="12"/>
  <c r="AG43" i="12" s="1"/>
  <c r="W44" i="12" s="1"/>
  <c r="C47" i="12"/>
  <c r="F44" i="12"/>
  <c r="AE44" i="12"/>
  <c r="AJ46" i="12" l="1"/>
  <c r="AK46" i="12"/>
  <c r="AI46" i="12"/>
  <c r="AD47" i="12"/>
  <c r="AL46" i="12"/>
  <c r="L47" i="12"/>
  <c r="T47" i="12"/>
  <c r="U47" i="12"/>
  <c r="V47" i="12" s="1"/>
  <c r="AC47" i="12"/>
  <c r="K43" i="12"/>
  <c r="AB43" i="12"/>
  <c r="Z44" i="12"/>
  <c r="I44" i="12"/>
  <c r="Q44" i="12"/>
  <c r="M46" i="12"/>
  <c r="AA44" i="12"/>
  <c r="S43" i="12"/>
  <c r="R44" i="12"/>
  <c r="O44" i="12"/>
  <c r="P44" i="12" s="1"/>
  <c r="G44" i="12"/>
  <c r="H44" i="12" s="1"/>
  <c r="J44" i="12"/>
  <c r="E47" i="12"/>
  <c r="X44" i="12"/>
  <c r="Y44" i="12" s="1"/>
  <c r="B48" i="12"/>
  <c r="D49" i="12"/>
  <c r="AF44" i="12"/>
  <c r="AG44" i="12" s="1"/>
  <c r="W45" i="12" s="1"/>
  <c r="AE45" i="12"/>
  <c r="C48" i="12"/>
  <c r="F45" i="12"/>
  <c r="AK47" i="12" l="1"/>
  <c r="AI47" i="12"/>
  <c r="M47" i="12"/>
  <c r="AJ47" i="12"/>
  <c r="AD48" i="12"/>
  <c r="AL47" i="12"/>
  <c r="U48" i="12"/>
  <c r="V48" i="12" s="1"/>
  <c r="AC48" i="12"/>
  <c r="T48" i="12"/>
  <c r="E48" i="12" s="1"/>
  <c r="S44" i="12"/>
  <c r="AB44" i="12"/>
  <c r="L48" i="12"/>
  <c r="AA45" i="12"/>
  <c r="Z45" i="12"/>
  <c r="I45" i="12"/>
  <c r="Q45" i="12"/>
  <c r="R45" i="12"/>
  <c r="K44" i="12"/>
  <c r="O45" i="12"/>
  <c r="P45" i="12" s="1"/>
  <c r="G45" i="12"/>
  <c r="H45" i="12" s="1"/>
  <c r="J45" i="12"/>
  <c r="X45" i="12"/>
  <c r="Y45" i="12" s="1"/>
  <c r="B49" i="12"/>
  <c r="D50" i="12"/>
  <c r="AF45" i="12"/>
  <c r="AG45" i="12" s="1"/>
  <c r="W46" i="12" s="1"/>
  <c r="F46" i="12"/>
  <c r="C49" i="12"/>
  <c r="AE46" i="12"/>
  <c r="N46" i="12"/>
  <c r="AJ48" i="12" l="1"/>
  <c r="AK48" i="12"/>
  <c r="AI48" i="12"/>
  <c r="AD49" i="12"/>
  <c r="AL48" i="12"/>
  <c r="R46" i="12"/>
  <c r="L49" i="12"/>
  <c r="T49" i="12"/>
  <c r="E49" i="12" s="1"/>
  <c r="U49" i="12"/>
  <c r="V49" i="12" s="1"/>
  <c r="AC49" i="12"/>
  <c r="M48" i="12"/>
  <c r="AA46" i="12"/>
  <c r="K45" i="12"/>
  <c r="S45" i="12"/>
  <c r="AB45" i="12"/>
  <c r="Z46" i="12"/>
  <c r="I46" i="12"/>
  <c r="Q46" i="12"/>
  <c r="G46" i="12"/>
  <c r="H46" i="12" s="1"/>
  <c r="J46" i="12"/>
  <c r="O46" i="12"/>
  <c r="P46" i="12" s="1"/>
  <c r="X46" i="12"/>
  <c r="Y46" i="12" s="1"/>
  <c r="B50" i="12"/>
  <c r="D51" i="12"/>
  <c r="N47" i="12"/>
  <c r="AF46" i="12"/>
  <c r="AG46" i="12" s="1"/>
  <c r="W47" i="12" s="1"/>
  <c r="C50" i="12"/>
  <c r="AE47" i="12"/>
  <c r="F47" i="12"/>
  <c r="M49" i="12" l="1"/>
  <c r="N49" i="12" s="1"/>
  <c r="AJ49" i="12"/>
  <c r="AD50" i="12"/>
  <c r="AL49" i="12"/>
  <c r="AK49" i="12"/>
  <c r="AI49" i="12"/>
  <c r="L50" i="12"/>
  <c r="U50" i="12"/>
  <c r="V50" i="12" s="1"/>
  <c r="AC50" i="12"/>
  <c r="T50" i="12"/>
  <c r="K46" i="12"/>
  <c r="S46" i="12"/>
  <c r="R47" i="12"/>
  <c r="Z47" i="12"/>
  <c r="I47" i="12"/>
  <c r="Q47" i="12"/>
  <c r="AA47" i="12"/>
  <c r="AB46" i="12"/>
  <c r="G47" i="12"/>
  <c r="H47" i="12" s="1"/>
  <c r="J47" i="12"/>
  <c r="O47" i="12"/>
  <c r="P47" i="12" s="1"/>
  <c r="X47" i="12"/>
  <c r="Y47" i="12" s="1"/>
  <c r="E50" i="12"/>
  <c r="B51" i="12"/>
  <c r="D52" i="12"/>
  <c r="AF47" i="12"/>
  <c r="AG47" i="12" s="1"/>
  <c r="W48" i="12" s="1"/>
  <c r="N48" i="12"/>
  <c r="C51" i="12"/>
  <c r="F48" i="12"/>
  <c r="AE48" i="12"/>
  <c r="AD51" i="12" l="1"/>
  <c r="AL50" i="12"/>
  <c r="M50" i="12"/>
  <c r="AJ50" i="12"/>
  <c r="AK50" i="12"/>
  <c r="AI50" i="12"/>
  <c r="L51" i="12"/>
  <c r="U51" i="12"/>
  <c r="V51" i="12" s="1"/>
  <c r="AC51" i="12"/>
  <c r="T51" i="12"/>
  <c r="AA48" i="12"/>
  <c r="K47" i="12"/>
  <c r="S47" i="12"/>
  <c r="Z48" i="12"/>
  <c r="I48" i="12"/>
  <c r="Q48" i="12"/>
  <c r="R48" i="12"/>
  <c r="AB47" i="12"/>
  <c r="G48" i="12"/>
  <c r="H48" i="12" s="1"/>
  <c r="J48" i="12"/>
  <c r="O48" i="12"/>
  <c r="P48" i="12" s="1"/>
  <c r="E51" i="12"/>
  <c r="X48" i="12"/>
  <c r="Y48" i="12" s="1"/>
  <c r="B52" i="12"/>
  <c r="D53" i="12"/>
  <c r="AF48" i="12"/>
  <c r="AG48" i="12" s="1"/>
  <c r="W49" i="12" s="1"/>
  <c r="F49" i="12"/>
  <c r="C52" i="12"/>
  <c r="AE49" i="12"/>
  <c r="R49" i="12" s="1"/>
  <c r="M51" i="12" l="1"/>
  <c r="N51" i="12" s="1"/>
  <c r="AJ51" i="12"/>
  <c r="AD52" i="12"/>
  <c r="AL51" i="12"/>
  <c r="AK51" i="12"/>
  <c r="AI51" i="12"/>
  <c r="L52" i="12"/>
  <c r="T52" i="12"/>
  <c r="E52" i="12" s="1"/>
  <c r="AC52" i="12"/>
  <c r="U52" i="12"/>
  <c r="V52" i="12" s="1"/>
  <c r="AA49" i="12"/>
  <c r="K48" i="12"/>
  <c r="S48" i="12"/>
  <c r="Z49" i="12"/>
  <c r="I49" i="12"/>
  <c r="Q49" i="12"/>
  <c r="AB48" i="12"/>
  <c r="G49" i="12"/>
  <c r="H49" i="12" s="1"/>
  <c r="J49" i="12"/>
  <c r="O49" i="12"/>
  <c r="P49" i="12" s="1"/>
  <c r="X49" i="12"/>
  <c r="Y49" i="12" s="1"/>
  <c r="B53" i="12"/>
  <c r="D54" i="12"/>
  <c r="AF49" i="12"/>
  <c r="AG49" i="12" s="1"/>
  <c r="W50" i="12" s="1"/>
  <c r="C53" i="12"/>
  <c r="AE50" i="12"/>
  <c r="N50" i="12"/>
  <c r="F50" i="12"/>
  <c r="M52" i="12" l="1"/>
  <c r="AJ52" i="12"/>
  <c r="AK52" i="12"/>
  <c r="AI52" i="12"/>
  <c r="AD53" i="12"/>
  <c r="AL52" i="12"/>
  <c r="L53" i="12"/>
  <c r="U53" i="12"/>
  <c r="V53" i="12" s="1"/>
  <c r="AC53" i="12"/>
  <c r="T53" i="12"/>
  <c r="AA50" i="12"/>
  <c r="S49" i="12"/>
  <c r="R50" i="12"/>
  <c r="K49" i="12"/>
  <c r="Z50" i="12"/>
  <c r="I50" i="12"/>
  <c r="Q50" i="12"/>
  <c r="AB49" i="12"/>
  <c r="G50" i="12"/>
  <c r="H50" i="12" s="1"/>
  <c r="J50" i="12"/>
  <c r="O50" i="12"/>
  <c r="P50" i="12" s="1"/>
  <c r="X50" i="12"/>
  <c r="Y50" i="12" s="1"/>
  <c r="B54" i="12"/>
  <c r="D55" i="12"/>
  <c r="AF50" i="12"/>
  <c r="AG50" i="12" s="1"/>
  <c r="W51" i="12" s="1"/>
  <c r="F51" i="12"/>
  <c r="C54" i="12"/>
  <c r="AE51" i="12"/>
  <c r="AJ53" i="12" l="1"/>
  <c r="AK53" i="12"/>
  <c r="AI53" i="12"/>
  <c r="AD54" i="12"/>
  <c r="AL53" i="12"/>
  <c r="M53" i="12"/>
  <c r="U54" i="12"/>
  <c r="V54" i="12" s="1"/>
  <c r="T54" i="12"/>
  <c r="E54" i="12" s="1"/>
  <c r="AC54" i="12"/>
  <c r="E53" i="12"/>
  <c r="K50" i="12"/>
  <c r="AB50" i="12"/>
  <c r="Z51" i="12"/>
  <c r="I51" i="12"/>
  <c r="Q51" i="12"/>
  <c r="L54" i="12"/>
  <c r="AA51" i="12"/>
  <c r="S50" i="12"/>
  <c r="R51" i="12"/>
  <c r="G51" i="12"/>
  <c r="H51" i="12" s="1"/>
  <c r="J51" i="12"/>
  <c r="O51" i="12"/>
  <c r="P51" i="12" s="1"/>
  <c r="X51" i="12"/>
  <c r="Y51" i="12" s="1"/>
  <c r="B55" i="12"/>
  <c r="D56" i="12"/>
  <c r="AF51" i="12"/>
  <c r="AG51" i="12" s="1"/>
  <c r="W52" i="12" s="1"/>
  <c r="AE52" i="12"/>
  <c r="C55" i="12"/>
  <c r="N52" i="12"/>
  <c r="F52" i="12"/>
  <c r="AJ54" i="12" l="1"/>
  <c r="AK54" i="12"/>
  <c r="AI54" i="12"/>
  <c r="AD55" i="12"/>
  <c r="AL54" i="12"/>
  <c r="L55" i="12"/>
  <c r="T55" i="12"/>
  <c r="E55" i="12" s="1"/>
  <c r="U55" i="12"/>
  <c r="V55" i="12" s="1"/>
  <c r="AC55" i="12"/>
  <c r="AA52" i="12"/>
  <c r="K51" i="12"/>
  <c r="Z52" i="12"/>
  <c r="I52" i="12"/>
  <c r="Q52" i="12"/>
  <c r="S51" i="12"/>
  <c r="R52" i="12"/>
  <c r="M54" i="12"/>
  <c r="AB51" i="12"/>
  <c r="G52" i="12"/>
  <c r="H52" i="12" s="1"/>
  <c r="J52" i="12"/>
  <c r="O52" i="12"/>
  <c r="P52" i="12" s="1"/>
  <c r="X52" i="12"/>
  <c r="Y52" i="12" s="1"/>
  <c r="B56" i="12"/>
  <c r="D57" i="12"/>
  <c r="AF52" i="12"/>
  <c r="AG52" i="12" s="1"/>
  <c r="W53" i="12" s="1"/>
  <c r="N53" i="12"/>
  <c r="F53" i="12"/>
  <c r="AE53" i="12"/>
  <c r="C56" i="12"/>
  <c r="AK55" i="12" l="1"/>
  <c r="AI55" i="12"/>
  <c r="M55" i="12"/>
  <c r="AJ55" i="12"/>
  <c r="AD56" i="12"/>
  <c r="AL55" i="12"/>
  <c r="U56" i="12"/>
  <c r="V56" i="12" s="1"/>
  <c r="AC56" i="12"/>
  <c r="T56" i="12"/>
  <c r="E56" i="12" s="1"/>
  <c r="K52" i="12"/>
  <c r="AB52" i="12"/>
  <c r="Z53" i="12"/>
  <c r="I53" i="12"/>
  <c r="Q53" i="12"/>
  <c r="L56" i="12"/>
  <c r="R53" i="12"/>
  <c r="AA53" i="12"/>
  <c r="S52" i="12"/>
  <c r="G53" i="12"/>
  <c r="H53" i="12" s="1"/>
  <c r="J53" i="12"/>
  <c r="O53" i="12"/>
  <c r="P53" i="12" s="1"/>
  <c r="X53" i="12"/>
  <c r="Y53" i="12" s="1"/>
  <c r="B57" i="12"/>
  <c r="D58" i="12"/>
  <c r="AF53" i="12"/>
  <c r="AG53" i="12" s="1"/>
  <c r="W54" i="12" s="1"/>
  <c r="F54" i="12"/>
  <c r="AE54" i="12"/>
  <c r="N54" i="12"/>
  <c r="C57" i="12"/>
  <c r="AJ56" i="12" l="1"/>
  <c r="AD57" i="12"/>
  <c r="AL56" i="12"/>
  <c r="AK56" i="12"/>
  <c r="AI56" i="12"/>
  <c r="R54" i="12"/>
  <c r="L57" i="12"/>
  <c r="T57" i="12"/>
  <c r="E57" i="12" s="1"/>
  <c r="AC57" i="12"/>
  <c r="U57" i="12"/>
  <c r="V57" i="12" s="1"/>
  <c r="AA54" i="12"/>
  <c r="S53" i="12"/>
  <c r="K53" i="12"/>
  <c r="AB53" i="12"/>
  <c r="Z54" i="12"/>
  <c r="I54" i="12"/>
  <c r="Q54" i="12"/>
  <c r="M56" i="12"/>
  <c r="G54" i="12"/>
  <c r="H54" i="12" s="1"/>
  <c r="J54" i="12"/>
  <c r="O54" i="12"/>
  <c r="P54" i="12" s="1"/>
  <c r="X54" i="12"/>
  <c r="Y54" i="12" s="1"/>
  <c r="B58" i="12"/>
  <c r="D59" i="12"/>
  <c r="AF54" i="12"/>
  <c r="AG54" i="12" s="1"/>
  <c r="W55" i="12" s="1"/>
  <c r="F55" i="12"/>
  <c r="C58" i="12"/>
  <c r="N55" i="12"/>
  <c r="AE55" i="12"/>
  <c r="AJ57" i="12" l="1"/>
  <c r="AK57" i="12"/>
  <c r="AI57" i="12"/>
  <c r="AD58" i="12"/>
  <c r="AL57" i="12"/>
  <c r="AA55" i="12"/>
  <c r="U58" i="12"/>
  <c r="V58" i="12" s="1"/>
  <c r="AC58" i="12"/>
  <c r="T58" i="12"/>
  <c r="E58" i="12" s="1"/>
  <c r="M57" i="12"/>
  <c r="N57" i="12" s="1"/>
  <c r="R55" i="12"/>
  <c r="AB54" i="12"/>
  <c r="K54" i="12"/>
  <c r="Z55" i="12"/>
  <c r="I55" i="12"/>
  <c r="Q55" i="12"/>
  <c r="L58" i="12"/>
  <c r="AJ58" i="12" s="1"/>
  <c r="S54" i="12"/>
  <c r="G55" i="12"/>
  <c r="H55" i="12" s="1"/>
  <c r="J55" i="12"/>
  <c r="O55" i="12"/>
  <c r="P55" i="12" s="1"/>
  <c r="X55" i="12"/>
  <c r="Y55" i="12" s="1"/>
  <c r="B59" i="12"/>
  <c r="D60" i="12"/>
  <c r="AF55" i="12"/>
  <c r="AG55" i="12" s="1"/>
  <c r="W56" i="12" s="1"/>
  <c r="F56" i="12"/>
  <c r="N56" i="12"/>
  <c r="C59" i="12"/>
  <c r="AE56" i="12"/>
  <c r="AK58" i="12" l="1"/>
  <c r="AI58" i="12"/>
  <c r="AD59" i="12"/>
  <c r="AL58" i="12"/>
  <c r="L59" i="12"/>
  <c r="U59" i="12"/>
  <c r="V59" i="12" s="1"/>
  <c r="AC59" i="12"/>
  <c r="T59" i="12"/>
  <c r="E59" i="12" s="1"/>
  <c r="AA56" i="12"/>
  <c r="R56" i="12"/>
  <c r="AB55" i="12"/>
  <c r="M58" i="12"/>
  <c r="S55" i="12"/>
  <c r="Z56" i="12"/>
  <c r="I56" i="12"/>
  <c r="Q56" i="12"/>
  <c r="K55" i="12"/>
  <c r="G56" i="12"/>
  <c r="H56" i="12" s="1"/>
  <c r="J56" i="12"/>
  <c r="O56" i="12"/>
  <c r="P56" i="12" s="1"/>
  <c r="X56" i="12"/>
  <c r="Y56" i="12" s="1"/>
  <c r="B60" i="12"/>
  <c r="D61" i="12"/>
  <c r="AF56" i="12"/>
  <c r="AG56" i="12" s="1"/>
  <c r="W57" i="12" s="1"/>
  <c r="F57" i="12"/>
  <c r="AE57" i="12"/>
  <c r="C60" i="12"/>
  <c r="AK59" i="12" l="1"/>
  <c r="AI59" i="12"/>
  <c r="AD60" i="12"/>
  <c r="AL59" i="12"/>
  <c r="M59" i="12"/>
  <c r="AJ59" i="12"/>
  <c r="T60" i="12"/>
  <c r="E60" i="12" s="1"/>
  <c r="U60" i="12"/>
  <c r="V60" i="12" s="1"/>
  <c r="AC60" i="12"/>
  <c r="K56" i="12"/>
  <c r="AB56" i="12"/>
  <c r="L60" i="12"/>
  <c r="Z57" i="12"/>
  <c r="I57" i="12"/>
  <c r="Q57" i="12"/>
  <c r="R57" i="12"/>
  <c r="AA57" i="12"/>
  <c r="S56" i="12"/>
  <c r="O57" i="12"/>
  <c r="P57" i="12" s="1"/>
  <c r="G57" i="12"/>
  <c r="H57" i="12" s="1"/>
  <c r="J57" i="12"/>
  <c r="X57" i="12"/>
  <c r="Y57" i="12" s="1"/>
  <c r="B61" i="12"/>
  <c r="D62" i="12"/>
  <c r="AF57" i="12"/>
  <c r="AG57" i="12" s="1"/>
  <c r="W58" i="12" s="1"/>
  <c r="AE58" i="12"/>
  <c r="N58" i="12"/>
  <c r="C61" i="12"/>
  <c r="F58" i="12"/>
  <c r="AJ60" i="12" l="1"/>
  <c r="AD61" i="12"/>
  <c r="AL60" i="12"/>
  <c r="AK60" i="12"/>
  <c r="AI60" i="12"/>
  <c r="U61" i="12"/>
  <c r="V61" i="12" s="1"/>
  <c r="AC61" i="12"/>
  <c r="T61" i="12"/>
  <c r="E61" i="12" s="1"/>
  <c r="AA58" i="12"/>
  <c r="Z58" i="12"/>
  <c r="I58" i="12"/>
  <c r="Q58" i="12"/>
  <c r="K57" i="12"/>
  <c r="S57" i="12"/>
  <c r="L61" i="12"/>
  <c r="R58" i="12"/>
  <c r="M60" i="12"/>
  <c r="N60" i="12" s="1"/>
  <c r="AB57" i="12"/>
  <c r="G58" i="12"/>
  <c r="H58" i="12" s="1"/>
  <c r="J58" i="12"/>
  <c r="O58" i="12"/>
  <c r="P58" i="12" s="1"/>
  <c r="X58" i="12"/>
  <c r="Y58" i="12" s="1"/>
  <c r="B62" i="12"/>
  <c r="D63" i="12"/>
  <c r="AF58" i="12"/>
  <c r="AG58" i="12" s="1"/>
  <c r="W59" i="12" s="1"/>
  <c r="F59" i="12"/>
  <c r="N59" i="12"/>
  <c r="AE59" i="12"/>
  <c r="C62" i="12"/>
  <c r="AD62" i="12" l="1"/>
  <c r="AL61" i="12"/>
  <c r="AK61" i="12"/>
  <c r="AI61" i="12"/>
  <c r="M61" i="12"/>
  <c r="AJ61" i="12"/>
  <c r="L62" i="12"/>
  <c r="U62" i="12"/>
  <c r="V62" i="12" s="1"/>
  <c r="T62" i="12"/>
  <c r="E62" i="12" s="1"/>
  <c r="AC62" i="12"/>
  <c r="AB58" i="12"/>
  <c r="Z59" i="12"/>
  <c r="I59" i="12"/>
  <c r="Q59" i="12"/>
  <c r="R59" i="12"/>
  <c r="AA59" i="12"/>
  <c r="S58" i="12"/>
  <c r="K58" i="12"/>
  <c r="G59" i="12"/>
  <c r="H59" i="12" s="1"/>
  <c r="J59" i="12"/>
  <c r="O59" i="12"/>
  <c r="P59" i="12" s="1"/>
  <c r="X59" i="12"/>
  <c r="Y59" i="12" s="1"/>
  <c r="B63" i="12"/>
  <c r="D64" i="12"/>
  <c r="AF59" i="12"/>
  <c r="AG59" i="12" s="1"/>
  <c r="W60" i="12" s="1"/>
  <c r="AE60" i="12"/>
  <c r="F60" i="12"/>
  <c r="C63" i="12"/>
  <c r="AJ62" i="12" l="1"/>
  <c r="AD63" i="12"/>
  <c r="AL62" i="12"/>
  <c r="AK62" i="12"/>
  <c r="AI62" i="12"/>
  <c r="M62" i="12"/>
  <c r="L63" i="12"/>
  <c r="T63" i="12"/>
  <c r="U63" i="12"/>
  <c r="V63" i="12" s="1"/>
  <c r="AC63" i="12"/>
  <c r="AB59" i="12"/>
  <c r="K59" i="12"/>
  <c r="Z60" i="12"/>
  <c r="I60" i="12"/>
  <c r="Q60" i="12"/>
  <c r="AA60" i="12"/>
  <c r="S59" i="12"/>
  <c r="R60" i="12"/>
  <c r="G60" i="12"/>
  <c r="H60" i="12" s="1"/>
  <c r="J60" i="12"/>
  <c r="O60" i="12"/>
  <c r="P60" i="12" s="1"/>
  <c r="X60" i="12"/>
  <c r="Y60" i="12" s="1"/>
  <c r="E63" i="12"/>
  <c r="B64" i="12"/>
  <c r="D65" i="12"/>
  <c r="AF60" i="12"/>
  <c r="AG60" i="12" s="1"/>
  <c r="W61" i="12" s="1"/>
  <c r="AE61" i="12"/>
  <c r="C64" i="12"/>
  <c r="F61" i="12"/>
  <c r="N61" i="12"/>
  <c r="AK63" i="12" l="1"/>
  <c r="AI63" i="12"/>
  <c r="M63" i="12"/>
  <c r="AJ63" i="12"/>
  <c r="AD64" i="12"/>
  <c r="AL63" i="12"/>
  <c r="L64" i="12"/>
  <c r="U64" i="12"/>
  <c r="V64" i="12" s="1"/>
  <c r="AC64" i="12"/>
  <c r="T64" i="12"/>
  <c r="E64" i="12" s="1"/>
  <c r="AA61" i="12"/>
  <c r="R61" i="12"/>
  <c r="S60" i="12"/>
  <c r="K60" i="12"/>
  <c r="Z61" i="12"/>
  <c r="I61" i="12"/>
  <c r="Q61" i="12"/>
  <c r="AB60" i="12"/>
  <c r="G61" i="12"/>
  <c r="H61" i="12" s="1"/>
  <c r="J61" i="12"/>
  <c r="O61" i="12"/>
  <c r="P61" i="12" s="1"/>
  <c r="X61" i="12"/>
  <c r="Y61" i="12" s="1"/>
  <c r="B65" i="12"/>
  <c r="D66" i="12"/>
  <c r="AF61" i="12"/>
  <c r="AG61" i="12" s="1"/>
  <c r="W62" i="12" s="1"/>
  <c r="N62" i="12"/>
  <c r="C65" i="12"/>
  <c r="F62" i="12"/>
  <c r="AE62" i="12"/>
  <c r="AK64" i="12" l="1"/>
  <c r="AI64" i="12"/>
  <c r="AD65" i="12"/>
  <c r="AL64" i="12"/>
  <c r="M64" i="12"/>
  <c r="AJ64" i="12"/>
  <c r="L65" i="12"/>
  <c r="T65" i="12"/>
  <c r="E65" i="12" s="1"/>
  <c r="U65" i="12"/>
  <c r="V65" i="12" s="1"/>
  <c r="AC65" i="12"/>
  <c r="AA62" i="12"/>
  <c r="S61" i="12"/>
  <c r="Z62" i="12"/>
  <c r="I62" i="12"/>
  <c r="Q62" i="12"/>
  <c r="R62" i="12"/>
  <c r="AB61" i="12"/>
  <c r="K61" i="12"/>
  <c r="G62" i="12"/>
  <c r="H62" i="12" s="1"/>
  <c r="J62" i="12"/>
  <c r="O62" i="12"/>
  <c r="P62" i="12" s="1"/>
  <c r="X62" i="12"/>
  <c r="Y62" i="12" s="1"/>
  <c r="B66" i="12"/>
  <c r="D67" i="12"/>
  <c r="AF62" i="12"/>
  <c r="AG62" i="12" s="1"/>
  <c r="W63" i="12" s="1"/>
  <c r="C66" i="12"/>
  <c r="F63" i="12"/>
  <c r="AE63" i="12"/>
  <c r="N63" i="12"/>
  <c r="M65" i="12" l="1"/>
  <c r="AJ65" i="12"/>
  <c r="AD66" i="12"/>
  <c r="AL65" i="12"/>
  <c r="AK65" i="12"/>
  <c r="AI65" i="12"/>
  <c r="R63" i="12"/>
  <c r="U66" i="12"/>
  <c r="V66" i="12" s="1"/>
  <c r="AC66" i="12"/>
  <c r="T66" i="12"/>
  <c r="E66" i="12" s="1"/>
  <c r="K62" i="12"/>
  <c r="AB62" i="12"/>
  <c r="L66" i="12"/>
  <c r="AA63" i="12"/>
  <c r="S62" i="12"/>
  <c r="Z63" i="12"/>
  <c r="I63" i="12"/>
  <c r="Q63" i="12"/>
  <c r="G63" i="12"/>
  <c r="H63" i="12" s="1"/>
  <c r="J63" i="12"/>
  <c r="O63" i="12"/>
  <c r="P63" i="12" s="1"/>
  <c r="X63" i="12"/>
  <c r="Y63" i="12" s="1"/>
  <c r="B67" i="12"/>
  <c r="D68" i="12"/>
  <c r="AF63" i="12"/>
  <c r="AG63" i="12" s="1"/>
  <c r="W64" i="12" s="1"/>
  <c r="C67" i="12"/>
  <c r="N64" i="12"/>
  <c r="F64" i="12"/>
  <c r="AE64" i="12"/>
  <c r="AD67" i="12" l="1"/>
  <c r="AL66" i="12"/>
  <c r="AK66" i="12"/>
  <c r="AI66" i="12"/>
  <c r="AJ66" i="12"/>
  <c r="M66" i="12"/>
  <c r="U67" i="12"/>
  <c r="V67" i="12" s="1"/>
  <c r="AC67" i="12"/>
  <c r="T67" i="12"/>
  <c r="S63" i="12"/>
  <c r="AB63" i="12"/>
  <c r="Z64" i="12"/>
  <c r="I64" i="12"/>
  <c r="Q64" i="12"/>
  <c r="AA64" i="12"/>
  <c r="R64" i="12"/>
  <c r="K63" i="12"/>
  <c r="E67" i="12"/>
  <c r="L67" i="12"/>
  <c r="G64" i="12"/>
  <c r="H64" i="12" s="1"/>
  <c r="J64" i="12"/>
  <c r="O64" i="12"/>
  <c r="P64" i="12" s="1"/>
  <c r="X64" i="12"/>
  <c r="Y64" i="12" s="1"/>
  <c r="B68" i="12"/>
  <c r="D69" i="12"/>
  <c r="N65" i="12"/>
  <c r="AF64" i="12"/>
  <c r="AG64" i="12" s="1"/>
  <c r="W65" i="12" s="1"/>
  <c r="C68" i="12"/>
  <c r="F65" i="12"/>
  <c r="AE65" i="12"/>
  <c r="AK67" i="12" l="1"/>
  <c r="AI67" i="12"/>
  <c r="M67" i="12"/>
  <c r="AJ67" i="12"/>
  <c r="AD68" i="12"/>
  <c r="AL67" i="12"/>
  <c r="L68" i="12"/>
  <c r="T68" i="12"/>
  <c r="E68" i="12" s="1"/>
  <c r="AC68" i="12"/>
  <c r="U68" i="12"/>
  <c r="V68" i="12" s="1"/>
  <c r="AB64" i="12"/>
  <c r="K64" i="12"/>
  <c r="R65" i="12"/>
  <c r="Z65" i="12"/>
  <c r="I65" i="12"/>
  <c r="Q65" i="12"/>
  <c r="AA65" i="12"/>
  <c r="S64" i="12"/>
  <c r="G65" i="12"/>
  <c r="H65" i="12" s="1"/>
  <c r="J65" i="12"/>
  <c r="O65" i="12"/>
  <c r="P65" i="12" s="1"/>
  <c r="X65" i="12"/>
  <c r="Y65" i="12" s="1"/>
  <c r="B69" i="12"/>
  <c r="D70" i="12"/>
  <c r="AF65" i="12"/>
  <c r="AG65" i="12" s="1"/>
  <c r="W66" i="12" s="1"/>
  <c r="N66" i="12"/>
  <c r="C69" i="12"/>
  <c r="F66" i="12"/>
  <c r="AE66" i="12"/>
  <c r="AK68" i="12" l="1"/>
  <c r="AI68" i="12"/>
  <c r="M68" i="12"/>
  <c r="N68" i="12" s="1"/>
  <c r="AJ68" i="12"/>
  <c r="AD69" i="12"/>
  <c r="AL68" i="12"/>
  <c r="U69" i="12"/>
  <c r="V69" i="12" s="1"/>
  <c r="AC69" i="12"/>
  <c r="T69" i="12"/>
  <c r="R66" i="12"/>
  <c r="AA66" i="12"/>
  <c r="S65" i="12"/>
  <c r="E69" i="12"/>
  <c r="L69" i="12"/>
  <c r="K65" i="12"/>
  <c r="Z66" i="12"/>
  <c r="I66" i="12"/>
  <c r="Q66" i="12"/>
  <c r="AB65" i="12"/>
  <c r="G66" i="12"/>
  <c r="H66" i="12" s="1"/>
  <c r="J66" i="12"/>
  <c r="O66" i="12"/>
  <c r="P66" i="12" s="1"/>
  <c r="X66" i="12"/>
  <c r="Y66" i="12" s="1"/>
  <c r="B70" i="12"/>
  <c r="D71" i="12"/>
  <c r="N67" i="12"/>
  <c r="AF66" i="12"/>
  <c r="AG66" i="12" s="1"/>
  <c r="W67" i="12" s="1"/>
  <c r="C70" i="12"/>
  <c r="F67" i="12"/>
  <c r="AE67" i="12"/>
  <c r="AJ69" i="12" l="1"/>
  <c r="AK69" i="12"/>
  <c r="AI69" i="12"/>
  <c r="AD70" i="12"/>
  <c r="AL69" i="12"/>
  <c r="L70" i="12"/>
  <c r="U70" i="12"/>
  <c r="V70" i="12" s="1"/>
  <c r="T70" i="12"/>
  <c r="AC70" i="12"/>
  <c r="K66" i="12"/>
  <c r="S66" i="12"/>
  <c r="Z67" i="12"/>
  <c r="I67" i="12"/>
  <c r="Q67" i="12"/>
  <c r="R67" i="12"/>
  <c r="M69" i="12"/>
  <c r="AA67" i="12"/>
  <c r="AB66" i="12"/>
  <c r="G67" i="12"/>
  <c r="H67" i="12" s="1"/>
  <c r="J67" i="12"/>
  <c r="O67" i="12"/>
  <c r="P67" i="12" s="1"/>
  <c r="X67" i="12"/>
  <c r="Y67" i="12" s="1"/>
  <c r="E70" i="12"/>
  <c r="B71" i="12"/>
  <c r="D72" i="12"/>
  <c r="AF67" i="12"/>
  <c r="AG67" i="12" s="1"/>
  <c r="W68" i="12" s="1"/>
  <c r="AE68" i="12"/>
  <c r="R68" i="12" s="1"/>
  <c r="F68" i="12"/>
  <c r="C71" i="12"/>
  <c r="AD71" i="12" l="1"/>
  <c r="AL70" i="12"/>
  <c r="AK70" i="12"/>
  <c r="AI70" i="12"/>
  <c r="M70" i="12"/>
  <c r="AJ70" i="12"/>
  <c r="L71" i="12"/>
  <c r="T71" i="12"/>
  <c r="E71" i="12" s="1"/>
  <c r="U71" i="12"/>
  <c r="V71" i="12" s="1"/>
  <c r="AC71" i="12"/>
  <c r="AB67" i="12"/>
  <c r="K67" i="12"/>
  <c r="S67" i="12"/>
  <c r="Z68" i="12"/>
  <c r="I68" i="12"/>
  <c r="Q68" i="12"/>
  <c r="AA68" i="12"/>
  <c r="G68" i="12"/>
  <c r="H68" i="12" s="1"/>
  <c r="J68" i="12"/>
  <c r="O68" i="12"/>
  <c r="P68" i="12" s="1"/>
  <c r="X68" i="12"/>
  <c r="Y68" i="12" s="1"/>
  <c r="B72" i="12"/>
  <c r="D73" i="12"/>
  <c r="N69" i="12"/>
  <c r="AF68" i="12"/>
  <c r="AG68" i="12" s="1"/>
  <c r="W69" i="12" s="1"/>
  <c r="F69" i="12"/>
  <c r="AE69" i="12"/>
  <c r="C72" i="12"/>
  <c r="M71" i="12" l="1"/>
  <c r="AJ71" i="12"/>
  <c r="AD72" i="12"/>
  <c r="AL71" i="12"/>
  <c r="AK71" i="12"/>
  <c r="AI71" i="12"/>
  <c r="L72" i="12"/>
  <c r="U72" i="12"/>
  <c r="V72" i="12" s="1"/>
  <c r="AC72" i="12"/>
  <c r="T72" i="12"/>
  <c r="AA69" i="12"/>
  <c r="R69" i="12"/>
  <c r="K68" i="12"/>
  <c r="S68" i="12"/>
  <c r="Z69" i="12"/>
  <c r="I69" i="12"/>
  <c r="Q69" i="12"/>
  <c r="AB68" i="12"/>
  <c r="G69" i="12"/>
  <c r="H69" i="12" s="1"/>
  <c r="J69" i="12"/>
  <c r="O69" i="12"/>
  <c r="P69" i="12" s="1"/>
  <c r="X69" i="12"/>
  <c r="Y69" i="12" s="1"/>
  <c r="E72" i="12"/>
  <c r="B73" i="12"/>
  <c r="D74" i="12"/>
  <c r="N70" i="12"/>
  <c r="AF69" i="12"/>
  <c r="AG69" i="12" s="1"/>
  <c r="W70" i="12" s="1"/>
  <c r="AE70" i="12"/>
  <c r="F70" i="12"/>
  <c r="C73" i="12"/>
  <c r="M72" i="12" l="1"/>
  <c r="AJ72" i="12"/>
  <c r="AK72" i="12"/>
  <c r="AI72" i="12"/>
  <c r="AD73" i="12"/>
  <c r="AL72" i="12"/>
  <c r="T73" i="12"/>
  <c r="U73" i="12"/>
  <c r="V73" i="12" s="1"/>
  <c r="AC73" i="12"/>
  <c r="S69" i="12"/>
  <c r="R70" i="12"/>
  <c r="Z70" i="12"/>
  <c r="I70" i="12"/>
  <c r="Q70" i="12"/>
  <c r="AA70" i="12"/>
  <c r="AB69" i="12"/>
  <c r="E73" i="12"/>
  <c r="L73" i="12"/>
  <c r="K69" i="12"/>
  <c r="G70" i="12"/>
  <c r="H70" i="12" s="1"/>
  <c r="J70" i="12"/>
  <c r="O70" i="12"/>
  <c r="P70" i="12" s="1"/>
  <c r="X70" i="12"/>
  <c r="Y70" i="12" s="1"/>
  <c r="B74" i="12"/>
  <c r="D75" i="12"/>
  <c r="AF70" i="12"/>
  <c r="AG70" i="12" s="1"/>
  <c r="W71" i="12" s="1"/>
  <c r="F71" i="12"/>
  <c r="N71" i="12"/>
  <c r="C74" i="12"/>
  <c r="AE71" i="12"/>
  <c r="AJ73" i="12" l="1"/>
  <c r="AK73" i="12"/>
  <c r="AI73" i="12"/>
  <c r="AD74" i="12"/>
  <c r="AL73" i="12"/>
  <c r="M73" i="12"/>
  <c r="N73" i="12" s="1"/>
  <c r="L74" i="12"/>
  <c r="U74" i="12"/>
  <c r="V74" i="12" s="1"/>
  <c r="T74" i="12"/>
  <c r="E74" i="12" s="1"/>
  <c r="AC74" i="12"/>
  <c r="AA71" i="12"/>
  <c r="Z71" i="12"/>
  <c r="I71" i="12"/>
  <c r="Q71" i="12"/>
  <c r="K70" i="12"/>
  <c r="R71" i="12"/>
  <c r="AB70" i="12"/>
  <c r="S70" i="12"/>
  <c r="G71" i="12"/>
  <c r="H71" i="12" s="1"/>
  <c r="J71" i="12"/>
  <c r="O71" i="12"/>
  <c r="P71" i="12" s="1"/>
  <c r="X71" i="12"/>
  <c r="Y71" i="12" s="1"/>
  <c r="B75" i="12"/>
  <c r="D76" i="12"/>
  <c r="AF71" i="12"/>
  <c r="AG71" i="12" s="1"/>
  <c r="W72" i="12" s="1"/>
  <c r="F72" i="12"/>
  <c r="N72" i="12"/>
  <c r="C75" i="12"/>
  <c r="AE72" i="12"/>
  <c r="AD75" i="12" l="1"/>
  <c r="AL74" i="12"/>
  <c r="AK74" i="12"/>
  <c r="AI74" i="12"/>
  <c r="M74" i="12"/>
  <c r="N74" i="12" s="1"/>
  <c r="AJ74" i="12"/>
  <c r="U75" i="12"/>
  <c r="V75" i="12" s="1"/>
  <c r="AC75" i="12"/>
  <c r="T75" i="12"/>
  <c r="E75" i="12" s="1"/>
  <c r="R72" i="12"/>
  <c r="AB71" i="12"/>
  <c r="K71" i="12"/>
  <c r="Z72" i="12"/>
  <c r="I72" i="12"/>
  <c r="Q72" i="12"/>
  <c r="L75" i="12"/>
  <c r="AA72" i="12"/>
  <c r="S71" i="12"/>
  <c r="G72" i="12"/>
  <c r="H72" i="12" s="1"/>
  <c r="J72" i="12"/>
  <c r="O72" i="12"/>
  <c r="P72" i="12" s="1"/>
  <c r="X72" i="12"/>
  <c r="Y72" i="12" s="1"/>
  <c r="B76" i="12"/>
  <c r="D77" i="12"/>
  <c r="AF72" i="12"/>
  <c r="AG72" i="12" s="1"/>
  <c r="W73" i="12" s="1"/>
  <c r="F73" i="12"/>
  <c r="AE73" i="12"/>
  <c r="C76" i="12"/>
  <c r="AJ75" i="12" l="1"/>
  <c r="AD76" i="12"/>
  <c r="AL75" i="12"/>
  <c r="AK75" i="12"/>
  <c r="AI75" i="12"/>
  <c r="T76" i="12"/>
  <c r="E76" i="12" s="1"/>
  <c r="AC76" i="12"/>
  <c r="U76" i="12"/>
  <c r="V76" i="12" s="1"/>
  <c r="AA73" i="12"/>
  <c r="S72" i="12"/>
  <c r="L76" i="12"/>
  <c r="M75" i="12"/>
  <c r="K72" i="12"/>
  <c r="Z73" i="12"/>
  <c r="I73" i="12"/>
  <c r="Q73" i="12"/>
  <c r="R73" i="12"/>
  <c r="AB72" i="12"/>
  <c r="O73" i="12"/>
  <c r="P73" i="12" s="1"/>
  <c r="G73" i="12"/>
  <c r="H73" i="12" s="1"/>
  <c r="J73" i="12"/>
  <c r="X73" i="12"/>
  <c r="Y73" i="12" s="1"/>
  <c r="B77" i="12"/>
  <c r="D78" i="12"/>
  <c r="AF73" i="12"/>
  <c r="AG73" i="12" s="1"/>
  <c r="W74" i="12" s="1"/>
  <c r="F74" i="12"/>
  <c r="C77" i="12"/>
  <c r="AE74" i="12"/>
  <c r="AJ76" i="12" l="1"/>
  <c r="AK76" i="12"/>
  <c r="AI76" i="12"/>
  <c r="AD77" i="12"/>
  <c r="AL76" i="12"/>
  <c r="L77" i="12"/>
  <c r="U77" i="12"/>
  <c r="V77" i="12" s="1"/>
  <c r="AC77" i="12"/>
  <c r="T77" i="12"/>
  <c r="E77" i="12" s="1"/>
  <c r="AB73" i="12"/>
  <c r="Z74" i="12"/>
  <c r="I74" i="12"/>
  <c r="Q74" i="12"/>
  <c r="M76" i="12"/>
  <c r="N76" i="12" s="1"/>
  <c r="R74" i="12"/>
  <c r="AA74" i="12"/>
  <c r="K73" i="12"/>
  <c r="S73" i="12"/>
  <c r="O74" i="12"/>
  <c r="P74" i="12" s="1"/>
  <c r="G74" i="12"/>
  <c r="H74" i="12" s="1"/>
  <c r="J74" i="12"/>
  <c r="X74" i="12"/>
  <c r="Y74" i="12" s="1"/>
  <c r="B78" i="12"/>
  <c r="D79" i="12"/>
  <c r="N75" i="12"/>
  <c r="AF74" i="12"/>
  <c r="AG74" i="12" s="1"/>
  <c r="W75" i="12" s="1"/>
  <c r="C78" i="12"/>
  <c r="F75" i="12"/>
  <c r="AE75" i="12"/>
  <c r="AD78" i="12" l="1"/>
  <c r="AL77" i="12"/>
  <c r="AK77" i="12"/>
  <c r="AI77" i="12"/>
  <c r="M77" i="12"/>
  <c r="AJ77" i="12"/>
  <c r="R75" i="12"/>
  <c r="L78" i="12"/>
  <c r="U78" i="12"/>
  <c r="V78" i="12" s="1"/>
  <c r="T78" i="12"/>
  <c r="E78" i="12" s="1"/>
  <c r="AC78" i="12"/>
  <c r="AA75" i="12"/>
  <c r="S74" i="12"/>
  <c r="AB74" i="12"/>
  <c r="Z75" i="12"/>
  <c r="I75" i="12"/>
  <c r="Q75" i="12"/>
  <c r="K74" i="12"/>
  <c r="G75" i="12"/>
  <c r="H75" i="12" s="1"/>
  <c r="J75" i="12"/>
  <c r="O75" i="12"/>
  <c r="P75" i="12" s="1"/>
  <c r="X75" i="12"/>
  <c r="Y75" i="12" s="1"/>
  <c r="B79" i="12"/>
  <c r="D80" i="12"/>
  <c r="AF75" i="12"/>
  <c r="AG75" i="12" s="1"/>
  <c r="W76" i="12" s="1"/>
  <c r="F76" i="12"/>
  <c r="C79" i="12"/>
  <c r="AE76" i="12"/>
  <c r="AK78" i="12" l="1"/>
  <c r="AI78" i="12"/>
  <c r="AD79" i="12"/>
  <c r="AL78" i="12"/>
  <c r="M78" i="12"/>
  <c r="AJ78" i="12"/>
  <c r="L79" i="12"/>
  <c r="T79" i="12"/>
  <c r="E79" i="12" s="1"/>
  <c r="U79" i="12"/>
  <c r="V79" i="12" s="1"/>
  <c r="AC79" i="12"/>
  <c r="AB75" i="12"/>
  <c r="Z76" i="12"/>
  <c r="I76" i="12"/>
  <c r="Q76" i="12"/>
  <c r="AA76" i="12"/>
  <c r="S75" i="12"/>
  <c r="K75" i="12"/>
  <c r="R76" i="12"/>
  <c r="O76" i="12"/>
  <c r="P76" i="12" s="1"/>
  <c r="G76" i="12"/>
  <c r="H76" i="12" s="1"/>
  <c r="J76" i="12"/>
  <c r="X76" i="12"/>
  <c r="Y76" i="12" s="1"/>
  <c r="B80" i="12"/>
  <c r="D81" i="12"/>
  <c r="AF76" i="12"/>
  <c r="AG76" i="12" s="1"/>
  <c r="W77" i="12" s="1"/>
  <c r="F77" i="12"/>
  <c r="N77" i="12"/>
  <c r="C80" i="12"/>
  <c r="AE77" i="12"/>
  <c r="AK79" i="12" l="1"/>
  <c r="AI79" i="12"/>
  <c r="M79" i="12"/>
  <c r="AJ79" i="12"/>
  <c r="AD80" i="12"/>
  <c r="AL79" i="12"/>
  <c r="L80" i="12"/>
  <c r="U80" i="12"/>
  <c r="V80" i="12" s="1"/>
  <c r="AC80" i="12"/>
  <c r="T80" i="12"/>
  <c r="AA77" i="12"/>
  <c r="K76" i="12"/>
  <c r="Z77" i="12"/>
  <c r="I77" i="12"/>
  <c r="Q77" i="12"/>
  <c r="S76" i="12"/>
  <c r="R77" i="12"/>
  <c r="AB76" i="12"/>
  <c r="G77" i="12"/>
  <c r="H77" i="12" s="1"/>
  <c r="J77" i="12"/>
  <c r="O77" i="12"/>
  <c r="P77" i="12" s="1"/>
  <c r="X77" i="12"/>
  <c r="Y77" i="12" s="1"/>
  <c r="E80" i="12"/>
  <c r="B81" i="12"/>
  <c r="D82" i="12"/>
  <c r="N78" i="12"/>
  <c r="AF77" i="12"/>
  <c r="AG77" i="12" s="1"/>
  <c r="W78" i="12" s="1"/>
  <c r="F78" i="12"/>
  <c r="C81" i="12"/>
  <c r="AE78" i="12"/>
  <c r="AD81" i="12" l="1"/>
  <c r="AL80" i="12"/>
  <c r="M80" i="12"/>
  <c r="AJ80" i="12"/>
  <c r="AK80" i="12"/>
  <c r="AI80" i="12"/>
  <c r="L81" i="12"/>
  <c r="T81" i="12"/>
  <c r="U81" i="12"/>
  <c r="V81" i="12" s="1"/>
  <c r="AC81" i="12"/>
  <c r="AA78" i="12"/>
  <c r="R78" i="12"/>
  <c r="S77" i="12"/>
  <c r="Z78" i="12"/>
  <c r="I78" i="12"/>
  <c r="Q78" i="12"/>
  <c r="K77" i="12"/>
  <c r="AB77" i="12"/>
  <c r="G78" i="12"/>
  <c r="H78" i="12" s="1"/>
  <c r="J78" i="12"/>
  <c r="O78" i="12"/>
  <c r="P78" i="12" s="1"/>
  <c r="X78" i="12"/>
  <c r="Y78" i="12" s="1"/>
  <c r="E81" i="12"/>
  <c r="B82" i="12"/>
  <c r="D83" i="12"/>
  <c r="N79" i="12"/>
  <c r="AF78" i="12"/>
  <c r="AG78" i="12" s="1"/>
  <c r="W79" i="12" s="1"/>
  <c r="F79" i="12"/>
  <c r="AE79" i="12"/>
  <c r="C82" i="12"/>
  <c r="M81" i="12" l="1"/>
  <c r="AJ81" i="12"/>
  <c r="AK81" i="12"/>
  <c r="AI81" i="12"/>
  <c r="AD82" i="12"/>
  <c r="AL81" i="12"/>
  <c r="U82" i="12"/>
  <c r="V82" i="12" s="1"/>
  <c r="AC82" i="12"/>
  <c r="T82" i="12"/>
  <c r="E82" i="12" s="1"/>
  <c r="AA79" i="12"/>
  <c r="R79" i="12"/>
  <c r="S78" i="12"/>
  <c r="Z79" i="12"/>
  <c r="I79" i="12"/>
  <c r="Q79" i="12"/>
  <c r="L82" i="12"/>
  <c r="K78" i="12"/>
  <c r="AB78" i="12"/>
  <c r="G79" i="12"/>
  <c r="H79" i="12" s="1"/>
  <c r="J79" i="12"/>
  <c r="O79" i="12"/>
  <c r="P79" i="12" s="1"/>
  <c r="X79" i="12"/>
  <c r="Y79" i="12" s="1"/>
  <c r="B83" i="12"/>
  <c r="D84" i="12"/>
  <c r="AF79" i="12"/>
  <c r="AG79" i="12" s="1"/>
  <c r="W80" i="12" s="1"/>
  <c r="N80" i="12"/>
  <c r="F80" i="12"/>
  <c r="AE80" i="12"/>
  <c r="C83" i="12"/>
  <c r="AK82" i="12" l="1"/>
  <c r="AI82" i="12"/>
  <c r="AD83" i="12"/>
  <c r="AL82" i="12"/>
  <c r="M82" i="12"/>
  <c r="AJ82" i="12"/>
  <c r="L83" i="12"/>
  <c r="U83" i="12"/>
  <c r="V83" i="12" s="1"/>
  <c r="AC83" i="12"/>
  <c r="T83" i="12"/>
  <c r="S79" i="12"/>
  <c r="Z80" i="12"/>
  <c r="I80" i="12"/>
  <c r="Q80" i="12"/>
  <c r="R80" i="12"/>
  <c r="AA80" i="12"/>
  <c r="K79" i="12"/>
  <c r="AB79" i="12"/>
  <c r="G80" i="12"/>
  <c r="H80" i="12" s="1"/>
  <c r="J80" i="12"/>
  <c r="E83" i="12"/>
  <c r="O80" i="12"/>
  <c r="P80" i="12" s="1"/>
  <c r="X80" i="12"/>
  <c r="Y80" i="12" s="1"/>
  <c r="B84" i="12"/>
  <c r="D85" i="12"/>
  <c r="AF80" i="12"/>
  <c r="AG80" i="12" s="1"/>
  <c r="W81" i="12" s="1"/>
  <c r="AE81" i="12"/>
  <c r="N81" i="12"/>
  <c r="C84" i="12"/>
  <c r="F81" i="12"/>
  <c r="M83" i="12" l="1"/>
  <c r="N83" i="12" s="1"/>
  <c r="AJ83" i="12"/>
  <c r="AK83" i="12"/>
  <c r="AI83" i="12"/>
  <c r="AD84" i="12"/>
  <c r="AL83" i="12"/>
  <c r="L84" i="12"/>
  <c r="T84" i="12"/>
  <c r="E84" i="12" s="1"/>
  <c r="AC84" i="12"/>
  <c r="U84" i="12"/>
  <c r="V84" i="12" s="1"/>
  <c r="S80" i="12"/>
  <c r="Z81" i="12"/>
  <c r="I81" i="12"/>
  <c r="Q81" i="12"/>
  <c r="AA81" i="12"/>
  <c r="K80" i="12"/>
  <c r="R81" i="12"/>
  <c r="AB80" i="12"/>
  <c r="G81" i="12"/>
  <c r="H81" i="12" s="1"/>
  <c r="J81" i="12"/>
  <c r="O81" i="12"/>
  <c r="P81" i="12" s="1"/>
  <c r="X81" i="12"/>
  <c r="Y81" i="12" s="1"/>
  <c r="B85" i="12"/>
  <c r="D86" i="12"/>
  <c r="AF81" i="12"/>
  <c r="AG81" i="12" s="1"/>
  <c r="W82" i="12" s="1"/>
  <c r="AE82" i="12"/>
  <c r="N82" i="12"/>
  <c r="C85" i="12"/>
  <c r="F82" i="12"/>
  <c r="M84" i="12" l="1"/>
  <c r="AJ84" i="12"/>
  <c r="AK84" i="12"/>
  <c r="AI84" i="12"/>
  <c r="AD85" i="12"/>
  <c r="AL84" i="12"/>
  <c r="U85" i="12"/>
  <c r="V85" i="12" s="1"/>
  <c r="AC85" i="12"/>
  <c r="T85" i="12"/>
  <c r="E85" i="12" s="1"/>
  <c r="R82" i="12"/>
  <c r="K81" i="12"/>
  <c r="S81" i="12"/>
  <c r="L85" i="12"/>
  <c r="Z82" i="12"/>
  <c r="I82" i="12"/>
  <c r="Q82" i="12"/>
  <c r="AA82" i="12"/>
  <c r="AB81" i="12"/>
  <c r="G82" i="12"/>
  <c r="H82" i="12" s="1"/>
  <c r="J82" i="12"/>
  <c r="O82" i="12"/>
  <c r="P82" i="12" s="1"/>
  <c r="X82" i="12"/>
  <c r="Y82" i="12" s="1"/>
  <c r="B86" i="12"/>
  <c r="D87" i="12"/>
  <c r="AF82" i="12"/>
  <c r="AG82" i="12" s="1"/>
  <c r="W83" i="12" s="1"/>
  <c r="AE83" i="12"/>
  <c r="C86" i="12"/>
  <c r="F83" i="12"/>
  <c r="AJ85" i="12" l="1"/>
  <c r="AK85" i="12"/>
  <c r="AI85" i="12"/>
  <c r="AD86" i="12"/>
  <c r="AL85" i="12"/>
  <c r="L86" i="12"/>
  <c r="U86" i="12"/>
  <c r="V86" i="12" s="1"/>
  <c r="T86" i="12"/>
  <c r="E86" i="12" s="1"/>
  <c r="AC86" i="12"/>
  <c r="AA83" i="12"/>
  <c r="S82" i="12"/>
  <c r="K82" i="12"/>
  <c r="M85" i="12"/>
  <c r="N85" i="12" s="1"/>
  <c r="Z83" i="12"/>
  <c r="I83" i="12"/>
  <c r="Q83" i="12"/>
  <c r="AB82" i="12"/>
  <c r="R83" i="12"/>
  <c r="G83" i="12"/>
  <c r="H83" i="12" s="1"/>
  <c r="J83" i="12"/>
  <c r="O83" i="12"/>
  <c r="P83" i="12" s="1"/>
  <c r="X83" i="12"/>
  <c r="Y83" i="12" s="1"/>
  <c r="B87" i="12"/>
  <c r="D88" i="12"/>
  <c r="AF83" i="12"/>
  <c r="AG83" i="12" s="1"/>
  <c r="W84" i="12" s="1"/>
  <c r="N84" i="12"/>
  <c r="C87" i="12"/>
  <c r="F84" i="12"/>
  <c r="AE84" i="12"/>
  <c r="AJ86" i="12" l="1"/>
  <c r="AK86" i="12"/>
  <c r="AI86" i="12"/>
  <c r="AD87" i="12"/>
  <c r="AL86" i="12"/>
  <c r="M86" i="12"/>
  <c r="N86" i="12" s="1"/>
  <c r="L87" i="12"/>
  <c r="T87" i="12"/>
  <c r="U87" i="12"/>
  <c r="V87" i="12" s="1"/>
  <c r="AC87" i="12"/>
  <c r="K83" i="12"/>
  <c r="AB83" i="12"/>
  <c r="AA84" i="12"/>
  <c r="R84" i="12"/>
  <c r="S83" i="12"/>
  <c r="Z84" i="12"/>
  <c r="I84" i="12"/>
  <c r="Q84" i="12"/>
  <c r="G84" i="12"/>
  <c r="H84" i="12" s="1"/>
  <c r="J84" i="12"/>
  <c r="O84" i="12"/>
  <c r="P84" i="12" s="1"/>
  <c r="X84" i="12"/>
  <c r="Y84" i="12" s="1"/>
  <c r="E87" i="12"/>
  <c r="B88" i="12"/>
  <c r="D89" i="12"/>
  <c r="AF84" i="12"/>
  <c r="AG84" i="12" s="1"/>
  <c r="W85" i="12" s="1"/>
  <c r="C88" i="12"/>
  <c r="F85" i="12"/>
  <c r="AE85" i="12"/>
  <c r="M87" i="12" l="1"/>
  <c r="AJ87" i="12"/>
  <c r="AD88" i="12"/>
  <c r="AL87" i="12"/>
  <c r="AK87" i="12"/>
  <c r="AI87" i="12"/>
  <c r="AA85" i="12"/>
  <c r="L88" i="12"/>
  <c r="U88" i="12"/>
  <c r="V88" i="12" s="1"/>
  <c r="AC88" i="12"/>
  <c r="T88" i="12"/>
  <c r="E88" i="12" s="1"/>
  <c r="O85" i="12"/>
  <c r="P85" i="12" s="1"/>
  <c r="AB84" i="12"/>
  <c r="S84" i="12"/>
  <c r="Z85" i="12"/>
  <c r="I85" i="12"/>
  <c r="Q85" i="12"/>
  <c r="K84" i="12"/>
  <c r="R85" i="12"/>
  <c r="G85" i="12"/>
  <c r="H85" i="12" s="1"/>
  <c r="J85" i="12"/>
  <c r="X85" i="12"/>
  <c r="Y85" i="12" s="1"/>
  <c r="B89" i="12"/>
  <c r="D90" i="12"/>
  <c r="AF85" i="12"/>
  <c r="AG85" i="12" s="1"/>
  <c r="W86" i="12" s="1"/>
  <c r="AE86" i="12"/>
  <c r="F86" i="12"/>
  <c r="C89" i="12"/>
  <c r="M88" i="12" l="1"/>
  <c r="N88" i="12" s="1"/>
  <c r="AJ88" i="12"/>
  <c r="AD89" i="12"/>
  <c r="AL88" i="12"/>
  <c r="AK88" i="12"/>
  <c r="AI88" i="12"/>
  <c r="L89" i="12"/>
  <c r="T89" i="12"/>
  <c r="E89" i="12" s="1"/>
  <c r="AC89" i="12"/>
  <c r="U89" i="12"/>
  <c r="V89" i="12" s="1"/>
  <c r="O86" i="12"/>
  <c r="P86" i="12" s="1"/>
  <c r="K85" i="12"/>
  <c r="Z86" i="12"/>
  <c r="I86" i="12"/>
  <c r="Q86" i="12"/>
  <c r="AA86" i="12"/>
  <c r="AB85" i="12"/>
  <c r="R86" i="12"/>
  <c r="S85" i="12"/>
  <c r="G86" i="12"/>
  <c r="H86" i="12" s="1"/>
  <c r="J86" i="12"/>
  <c r="X86" i="12"/>
  <c r="Y86" i="12" s="1"/>
  <c r="B90" i="12"/>
  <c r="D91" i="12"/>
  <c r="N87" i="12"/>
  <c r="AF86" i="12"/>
  <c r="AG86" i="12" s="1"/>
  <c r="W87" i="12" s="1"/>
  <c r="AE87" i="12"/>
  <c r="F87" i="12"/>
  <c r="C90" i="12"/>
  <c r="AJ89" i="12" l="1"/>
  <c r="AK89" i="12"/>
  <c r="AI89" i="12"/>
  <c r="AD90" i="12"/>
  <c r="AL89" i="12"/>
  <c r="M89" i="12"/>
  <c r="L90" i="12"/>
  <c r="U90" i="12"/>
  <c r="V90" i="12" s="1"/>
  <c r="T90" i="12"/>
  <c r="E90" i="12" s="1"/>
  <c r="AC90" i="12"/>
  <c r="K86" i="12"/>
  <c r="S86" i="12"/>
  <c r="R87" i="12"/>
  <c r="Z87" i="12"/>
  <c r="I87" i="12"/>
  <c r="Q87" i="12"/>
  <c r="AA87" i="12"/>
  <c r="AB86" i="12"/>
  <c r="G87" i="12"/>
  <c r="H87" i="12" s="1"/>
  <c r="J87" i="12"/>
  <c r="O87" i="12"/>
  <c r="P87" i="12" s="1"/>
  <c r="X87" i="12"/>
  <c r="Y87" i="12" s="1"/>
  <c r="B91" i="12"/>
  <c r="D92" i="12"/>
  <c r="AF87" i="12"/>
  <c r="AG87" i="12" s="1"/>
  <c r="W88" i="12" s="1"/>
  <c r="AE88" i="12"/>
  <c r="F88" i="12"/>
  <c r="C91" i="12"/>
  <c r="AD91" i="12" l="1"/>
  <c r="AL90" i="12"/>
  <c r="M90" i="12"/>
  <c r="AJ90" i="12"/>
  <c r="AK90" i="12"/>
  <c r="AI90" i="12"/>
  <c r="L91" i="12"/>
  <c r="U91" i="12"/>
  <c r="V91" i="12" s="1"/>
  <c r="AC91" i="12"/>
  <c r="T91" i="12"/>
  <c r="E91" i="12" s="1"/>
  <c r="Z88" i="12"/>
  <c r="I88" i="12"/>
  <c r="Q88" i="12"/>
  <c r="S87" i="12"/>
  <c r="AA88" i="12"/>
  <c r="K87" i="12"/>
  <c r="O88" i="12"/>
  <c r="P88" i="12" s="1"/>
  <c r="AB87" i="12"/>
  <c r="R88" i="12"/>
  <c r="G88" i="12"/>
  <c r="H88" i="12" s="1"/>
  <c r="J88" i="12"/>
  <c r="X88" i="12"/>
  <c r="Y88" i="12" s="1"/>
  <c r="B92" i="12"/>
  <c r="D93" i="12"/>
  <c r="AF88" i="12"/>
  <c r="AG88" i="12" s="1"/>
  <c r="W89" i="12" s="1"/>
  <c r="C92" i="12"/>
  <c r="AE89" i="12"/>
  <c r="F89" i="12"/>
  <c r="N89" i="12"/>
  <c r="M91" i="12" l="1"/>
  <c r="AJ91" i="12"/>
  <c r="AD92" i="12"/>
  <c r="AL91" i="12"/>
  <c r="AK91" i="12"/>
  <c r="AI91" i="12"/>
  <c r="R89" i="12"/>
  <c r="T92" i="12"/>
  <c r="E92" i="12" s="1"/>
  <c r="U92" i="12"/>
  <c r="V92" i="12" s="1"/>
  <c r="AC92" i="12"/>
  <c r="S88" i="12"/>
  <c r="K88" i="12"/>
  <c r="AB88" i="12"/>
  <c r="L92" i="12"/>
  <c r="Z89" i="12"/>
  <c r="I89" i="12"/>
  <c r="Q89" i="12"/>
  <c r="AA89" i="12"/>
  <c r="G89" i="12"/>
  <c r="H89" i="12" s="1"/>
  <c r="J89" i="12"/>
  <c r="O89" i="12"/>
  <c r="P89" i="12" s="1"/>
  <c r="X89" i="12"/>
  <c r="Y89" i="12" s="1"/>
  <c r="B93" i="12"/>
  <c r="D94" i="12"/>
  <c r="N90" i="12"/>
  <c r="AF89" i="12"/>
  <c r="AG89" i="12" s="1"/>
  <c r="W90" i="12" s="1"/>
  <c r="F90" i="12"/>
  <c r="AE90" i="12"/>
  <c r="C93" i="12"/>
  <c r="AK92" i="12" l="1"/>
  <c r="AI92" i="12"/>
  <c r="AJ92" i="12"/>
  <c r="AD93" i="12"/>
  <c r="AL92" i="12"/>
  <c r="M92" i="12"/>
  <c r="U93" i="12"/>
  <c r="V93" i="12" s="1"/>
  <c r="AC93" i="12"/>
  <c r="T93" i="12"/>
  <c r="E93" i="12" s="1"/>
  <c r="AB89" i="12"/>
  <c r="K89" i="12"/>
  <c r="L93" i="12"/>
  <c r="Z90" i="12"/>
  <c r="I90" i="12"/>
  <c r="Q90" i="12"/>
  <c r="AA90" i="12"/>
  <c r="S89" i="12"/>
  <c r="R90" i="12"/>
  <c r="G90" i="12"/>
  <c r="H90" i="12" s="1"/>
  <c r="J90" i="12"/>
  <c r="O90" i="12"/>
  <c r="P90" i="12" s="1"/>
  <c r="X90" i="12"/>
  <c r="Y90" i="12" s="1"/>
  <c r="B94" i="12"/>
  <c r="D95" i="12"/>
  <c r="N91" i="12"/>
  <c r="AF90" i="12"/>
  <c r="AG90" i="12" s="1"/>
  <c r="W91" i="12" s="1"/>
  <c r="F91" i="12"/>
  <c r="AE91" i="12"/>
  <c r="C94" i="12"/>
  <c r="AK93" i="12" l="1"/>
  <c r="AI93" i="12"/>
  <c r="M93" i="12"/>
  <c r="AJ93" i="12"/>
  <c r="AD94" i="12"/>
  <c r="AL93" i="12"/>
  <c r="U94" i="12"/>
  <c r="V94" i="12" s="1"/>
  <c r="T94" i="12"/>
  <c r="AC94" i="12"/>
  <c r="K90" i="12"/>
  <c r="AA91" i="12"/>
  <c r="S90" i="12"/>
  <c r="R91" i="12"/>
  <c r="E94" i="12"/>
  <c r="L94" i="12"/>
  <c r="Z91" i="12"/>
  <c r="I91" i="12"/>
  <c r="Q91" i="12"/>
  <c r="AB90" i="12"/>
  <c r="G91" i="12"/>
  <c r="H91" i="12" s="1"/>
  <c r="J91" i="12"/>
  <c r="O91" i="12"/>
  <c r="P91" i="12" s="1"/>
  <c r="X91" i="12"/>
  <c r="Y91" i="12" s="1"/>
  <c r="B95" i="12"/>
  <c r="D96" i="12"/>
  <c r="AF91" i="12"/>
  <c r="AG91" i="12" s="1"/>
  <c r="W92" i="12" s="1"/>
  <c r="F92" i="12"/>
  <c r="C95" i="12"/>
  <c r="N92" i="12"/>
  <c r="AE92" i="12"/>
  <c r="AJ94" i="12" l="1"/>
  <c r="AK94" i="12"/>
  <c r="AI94" i="12"/>
  <c r="AD95" i="12"/>
  <c r="AL94" i="12"/>
  <c r="AA92" i="12"/>
  <c r="L95" i="12"/>
  <c r="T95" i="12"/>
  <c r="E95" i="12" s="1"/>
  <c r="U95" i="12"/>
  <c r="V95" i="12" s="1"/>
  <c r="AC95" i="12"/>
  <c r="K91" i="12"/>
  <c r="Z92" i="12"/>
  <c r="I92" i="12"/>
  <c r="Q92" i="12"/>
  <c r="R92" i="12"/>
  <c r="AB91" i="12"/>
  <c r="M94" i="12"/>
  <c r="S91" i="12"/>
  <c r="G92" i="12"/>
  <c r="H92" i="12" s="1"/>
  <c r="J92" i="12"/>
  <c r="O92" i="12"/>
  <c r="P92" i="12" s="1"/>
  <c r="X92" i="12"/>
  <c r="Y92" i="12" s="1"/>
  <c r="B96" i="12"/>
  <c r="D97" i="12"/>
  <c r="N93" i="12"/>
  <c r="AF92" i="12"/>
  <c r="AG92" i="12" s="1"/>
  <c r="W93" i="12" s="1"/>
  <c r="F93" i="12"/>
  <c r="AE93" i="12"/>
  <c r="C96" i="12"/>
  <c r="AK95" i="12" l="1"/>
  <c r="AI95" i="12"/>
  <c r="M95" i="12"/>
  <c r="AJ95" i="12"/>
  <c r="AD96" i="12"/>
  <c r="AL95" i="12"/>
  <c r="U96" i="12"/>
  <c r="V96" i="12" s="1"/>
  <c r="AC96" i="12"/>
  <c r="T96" i="12"/>
  <c r="E96" i="12" s="1"/>
  <c r="K92" i="12"/>
  <c r="AB92" i="12"/>
  <c r="L96" i="12"/>
  <c r="Z93" i="12"/>
  <c r="I93" i="12"/>
  <c r="Q93" i="12"/>
  <c r="R93" i="12"/>
  <c r="AA93" i="12"/>
  <c r="S92" i="12"/>
  <c r="G93" i="12"/>
  <c r="H93" i="12" s="1"/>
  <c r="J93" i="12"/>
  <c r="O93" i="12"/>
  <c r="P93" i="12" s="1"/>
  <c r="X93" i="12"/>
  <c r="Y93" i="12" s="1"/>
  <c r="B97" i="12"/>
  <c r="D98" i="12"/>
  <c r="N94" i="12"/>
  <c r="AF93" i="12"/>
  <c r="AG93" i="12" s="1"/>
  <c r="W94" i="12" s="1"/>
  <c r="C97" i="12"/>
  <c r="F94" i="12"/>
  <c r="AE94" i="12"/>
  <c r="AK96" i="12" l="1"/>
  <c r="AI96" i="12"/>
  <c r="M96" i="12"/>
  <c r="AJ96" i="12"/>
  <c r="AD97" i="12"/>
  <c r="AL96" i="12"/>
  <c r="L97" i="12"/>
  <c r="T97" i="12"/>
  <c r="U97" i="12"/>
  <c r="V97" i="12" s="1"/>
  <c r="AC97" i="12"/>
  <c r="AB93" i="12"/>
  <c r="AA94" i="12"/>
  <c r="S93" i="12"/>
  <c r="Z94" i="12"/>
  <c r="I94" i="12"/>
  <c r="Q94" i="12"/>
  <c r="R94" i="12"/>
  <c r="K93" i="12"/>
  <c r="G94" i="12"/>
  <c r="H94" i="12" s="1"/>
  <c r="J94" i="12"/>
  <c r="O94" i="12"/>
  <c r="P94" i="12" s="1"/>
  <c r="X94" i="12"/>
  <c r="Y94" i="12" s="1"/>
  <c r="E97" i="12"/>
  <c r="B98" i="12"/>
  <c r="D99" i="12"/>
  <c r="N95" i="12"/>
  <c r="AF94" i="12"/>
  <c r="AG94" i="12" s="1"/>
  <c r="W95" i="12" s="1"/>
  <c r="F95" i="12"/>
  <c r="AE95" i="12"/>
  <c r="C98" i="12"/>
  <c r="AD98" i="12" l="1"/>
  <c r="AL97" i="12"/>
  <c r="M97" i="12"/>
  <c r="AJ97" i="12"/>
  <c r="AK97" i="12"/>
  <c r="AI97" i="12"/>
  <c r="U98" i="12"/>
  <c r="V98" i="12" s="1"/>
  <c r="AC98" i="12"/>
  <c r="T98" i="12"/>
  <c r="E98" i="12" s="1"/>
  <c r="AB94" i="12"/>
  <c r="K94" i="12"/>
  <c r="Z95" i="12"/>
  <c r="I95" i="12"/>
  <c r="Q95" i="12"/>
  <c r="L98" i="12"/>
  <c r="AA95" i="12"/>
  <c r="R95" i="12"/>
  <c r="S94" i="12"/>
  <c r="G95" i="12"/>
  <c r="H95" i="12" s="1"/>
  <c r="J95" i="12"/>
  <c r="O95" i="12"/>
  <c r="P95" i="12" s="1"/>
  <c r="X95" i="12"/>
  <c r="Y95" i="12" s="1"/>
  <c r="B99" i="12"/>
  <c r="D100" i="12"/>
  <c r="N96" i="12"/>
  <c r="AF95" i="12"/>
  <c r="AG95" i="12" s="1"/>
  <c r="W96" i="12" s="1"/>
  <c r="AE96" i="12"/>
  <c r="C99" i="12"/>
  <c r="F96" i="12"/>
  <c r="AJ98" i="12" l="1"/>
  <c r="AK98" i="12"/>
  <c r="AI98" i="12"/>
  <c r="AD99" i="12"/>
  <c r="AL98" i="12"/>
  <c r="AA96" i="12"/>
  <c r="U99" i="12"/>
  <c r="V99" i="12" s="1"/>
  <c r="AC99" i="12"/>
  <c r="T99" i="12"/>
  <c r="R96" i="12"/>
  <c r="S95" i="12"/>
  <c r="K95" i="12"/>
  <c r="E99" i="12"/>
  <c r="L99" i="12"/>
  <c r="M98" i="12"/>
  <c r="Z96" i="12"/>
  <c r="I96" i="12"/>
  <c r="Q96" i="12"/>
  <c r="AB95" i="12"/>
  <c r="G96" i="12"/>
  <c r="H96" i="12" s="1"/>
  <c r="J96" i="12"/>
  <c r="O96" i="12"/>
  <c r="P96" i="12" s="1"/>
  <c r="X96" i="12"/>
  <c r="Y96" i="12" s="1"/>
  <c r="B100" i="12"/>
  <c r="D101" i="12"/>
  <c r="AF96" i="12"/>
  <c r="AG96" i="12" s="1"/>
  <c r="W97" i="12" s="1"/>
  <c r="F97" i="12"/>
  <c r="C100" i="12"/>
  <c r="AE97" i="12"/>
  <c r="N97" i="12"/>
  <c r="AJ99" i="12" l="1"/>
  <c r="AK99" i="12"/>
  <c r="AI99" i="12"/>
  <c r="AD100" i="12"/>
  <c r="AL99" i="12"/>
  <c r="AA97" i="12"/>
  <c r="R97" i="12"/>
  <c r="L100" i="12"/>
  <c r="T100" i="12"/>
  <c r="AC100" i="12"/>
  <c r="U100" i="12"/>
  <c r="V100" i="12" s="1"/>
  <c r="K96" i="12"/>
  <c r="Z97" i="12"/>
  <c r="I97" i="12"/>
  <c r="Q97" i="12"/>
  <c r="M99" i="12"/>
  <c r="AB96" i="12"/>
  <c r="S96" i="12"/>
  <c r="G97" i="12"/>
  <c r="H97" i="12" s="1"/>
  <c r="J97" i="12"/>
  <c r="O97" i="12"/>
  <c r="P97" i="12" s="1"/>
  <c r="E100" i="12"/>
  <c r="X97" i="12"/>
  <c r="Y97" i="12" s="1"/>
  <c r="B101" i="12"/>
  <c r="D102" i="12"/>
  <c r="AF97" i="12"/>
  <c r="AG97" i="12" s="1"/>
  <c r="W98" i="12" s="1"/>
  <c r="F98" i="12"/>
  <c r="N98" i="12"/>
  <c r="AE98" i="12"/>
  <c r="C101" i="12"/>
  <c r="AK100" i="12" l="1"/>
  <c r="AI100" i="12"/>
  <c r="AD101" i="12"/>
  <c r="AL100" i="12"/>
  <c r="M100" i="12"/>
  <c r="AJ100" i="12"/>
  <c r="L101" i="12"/>
  <c r="U101" i="12"/>
  <c r="V101" i="12" s="1"/>
  <c r="AC101" i="12"/>
  <c r="T101" i="12"/>
  <c r="E101" i="12" s="1"/>
  <c r="K97" i="12"/>
  <c r="AB97" i="12"/>
  <c r="R98" i="12"/>
  <c r="Z98" i="12"/>
  <c r="I98" i="12"/>
  <c r="Q98" i="12"/>
  <c r="AA98" i="12"/>
  <c r="S97" i="12"/>
  <c r="G98" i="12"/>
  <c r="H98" i="12" s="1"/>
  <c r="J98" i="12"/>
  <c r="O98" i="12"/>
  <c r="P98" i="12" s="1"/>
  <c r="X98" i="12"/>
  <c r="Y98" i="12" s="1"/>
  <c r="B102" i="12"/>
  <c r="D103" i="12"/>
  <c r="AF98" i="12"/>
  <c r="AG98" i="12" s="1"/>
  <c r="W99" i="12" s="1"/>
  <c r="AE99" i="12"/>
  <c r="C102" i="12"/>
  <c r="F99" i="12"/>
  <c r="N99" i="12"/>
  <c r="M101" i="12" l="1"/>
  <c r="AJ101" i="12"/>
  <c r="AK101" i="12"/>
  <c r="AI101" i="12"/>
  <c r="AD102" i="12"/>
  <c r="AL101" i="12"/>
  <c r="U102" i="12"/>
  <c r="V102" i="12" s="1"/>
  <c r="T102" i="12"/>
  <c r="E102" i="12" s="1"/>
  <c r="AC102" i="12"/>
  <c r="AA99" i="12"/>
  <c r="R99" i="12"/>
  <c r="Z99" i="12"/>
  <c r="I99" i="12"/>
  <c r="Q99" i="12"/>
  <c r="S98" i="12"/>
  <c r="L102" i="12"/>
  <c r="K98" i="12"/>
  <c r="AB98" i="12"/>
  <c r="G99" i="12"/>
  <c r="H99" i="12" s="1"/>
  <c r="J99" i="12"/>
  <c r="O99" i="12"/>
  <c r="P99" i="12" s="1"/>
  <c r="X99" i="12"/>
  <c r="Y99" i="12" s="1"/>
  <c r="B103" i="12"/>
  <c r="D104" i="12"/>
  <c r="AF99" i="12"/>
  <c r="AG99" i="12" s="1"/>
  <c r="W100" i="12" s="1"/>
  <c r="N100" i="12"/>
  <c r="F100" i="12"/>
  <c r="AE100" i="12"/>
  <c r="C103" i="12"/>
  <c r="M102" i="12" l="1"/>
  <c r="N102" i="12" s="1"/>
  <c r="AJ102" i="12"/>
  <c r="AK102" i="12"/>
  <c r="AI102" i="12"/>
  <c r="AD103" i="12"/>
  <c r="AL102" i="12"/>
  <c r="L103" i="12"/>
  <c r="T103" i="12"/>
  <c r="U103" i="12"/>
  <c r="V103" i="12" s="1"/>
  <c r="AC103" i="12"/>
  <c r="R100" i="12"/>
  <c r="S99" i="12"/>
  <c r="AA100" i="12"/>
  <c r="K99" i="12"/>
  <c r="Z100" i="12"/>
  <c r="I100" i="12"/>
  <c r="Q100" i="12"/>
  <c r="AB99" i="12"/>
  <c r="G100" i="12"/>
  <c r="H100" i="12" s="1"/>
  <c r="J100" i="12"/>
  <c r="O100" i="12"/>
  <c r="P100" i="12" s="1"/>
  <c r="X100" i="12"/>
  <c r="Y100" i="12" s="1"/>
  <c r="E103" i="12"/>
  <c r="B104" i="12"/>
  <c r="D105" i="12"/>
  <c r="AF100" i="12"/>
  <c r="AG100" i="12" s="1"/>
  <c r="W101" i="12" s="1"/>
  <c r="F101" i="12"/>
  <c r="N101" i="12"/>
  <c r="C104" i="12"/>
  <c r="AE101" i="12"/>
  <c r="M103" i="12" l="1"/>
  <c r="AJ103" i="12"/>
  <c r="AD104" i="12"/>
  <c r="AL103" i="12"/>
  <c r="AK103" i="12"/>
  <c r="AI103" i="12"/>
  <c r="U104" i="12"/>
  <c r="V104" i="12" s="1"/>
  <c r="AC104" i="12"/>
  <c r="T104" i="12"/>
  <c r="E104" i="12" s="1"/>
  <c r="S100" i="12"/>
  <c r="Z101" i="12"/>
  <c r="I101" i="12"/>
  <c r="Q101" i="12"/>
  <c r="R101" i="12"/>
  <c r="AA101" i="12"/>
  <c r="AB100" i="12"/>
  <c r="L104" i="12"/>
  <c r="AJ104" i="12" s="1"/>
  <c r="K100" i="12"/>
  <c r="G101" i="12"/>
  <c r="H101" i="12" s="1"/>
  <c r="J101" i="12"/>
  <c r="O101" i="12"/>
  <c r="P101" i="12" s="1"/>
  <c r="X101" i="12"/>
  <c r="Y101" i="12" s="1"/>
  <c r="B105" i="12"/>
  <c r="D106" i="12"/>
  <c r="AF101" i="12"/>
  <c r="AG101" i="12" s="1"/>
  <c r="W102" i="12" s="1"/>
  <c r="C105" i="12"/>
  <c r="AE102" i="12"/>
  <c r="F102" i="12"/>
  <c r="AD105" i="12" l="1"/>
  <c r="AL104" i="12"/>
  <c r="AK104" i="12"/>
  <c r="AI104" i="12"/>
  <c r="M104" i="12"/>
  <c r="L105" i="12"/>
  <c r="T105" i="12"/>
  <c r="E105" i="12" s="1"/>
  <c r="U105" i="12"/>
  <c r="V105" i="12" s="1"/>
  <c r="AC105" i="12"/>
  <c r="AB101" i="12"/>
  <c r="K101" i="12"/>
  <c r="S101" i="12"/>
  <c r="Z102" i="12"/>
  <c r="I102" i="12"/>
  <c r="Q102" i="12"/>
  <c r="AA102" i="12"/>
  <c r="R102" i="12"/>
  <c r="G102" i="12"/>
  <c r="H102" i="12" s="1"/>
  <c r="J102" i="12"/>
  <c r="O102" i="12"/>
  <c r="P102" i="12" s="1"/>
  <c r="X102" i="12"/>
  <c r="Y102" i="12" s="1"/>
  <c r="B106" i="12"/>
  <c r="D107" i="12"/>
  <c r="AF102" i="12"/>
  <c r="AG102" i="12" s="1"/>
  <c r="W103" i="12" s="1"/>
  <c r="F103" i="12"/>
  <c r="AE103" i="12"/>
  <c r="N103" i="12"/>
  <c r="C106" i="12"/>
  <c r="AJ105" i="12" l="1"/>
  <c r="AD106" i="12"/>
  <c r="AL105" i="12"/>
  <c r="AK105" i="12"/>
  <c r="AI105" i="12"/>
  <c r="M105" i="12"/>
  <c r="L106" i="12"/>
  <c r="U106" i="12"/>
  <c r="V106" i="12" s="1"/>
  <c r="T106" i="12"/>
  <c r="E106" i="12" s="1"/>
  <c r="AC106" i="12"/>
  <c r="Z103" i="12"/>
  <c r="I103" i="12"/>
  <c r="Q103" i="12"/>
  <c r="AA103" i="12"/>
  <c r="S102" i="12"/>
  <c r="R103" i="12"/>
  <c r="K102" i="12"/>
  <c r="AB102" i="12"/>
  <c r="G103" i="12"/>
  <c r="H103" i="12" s="1"/>
  <c r="J103" i="12"/>
  <c r="O103" i="12"/>
  <c r="P103" i="12" s="1"/>
  <c r="X103" i="12"/>
  <c r="Y103" i="12" s="1"/>
  <c r="B107" i="12"/>
  <c r="D108" i="12"/>
  <c r="AF103" i="12"/>
  <c r="AG103" i="12" s="1"/>
  <c r="W104" i="12" s="1"/>
  <c r="F104" i="12"/>
  <c r="N104" i="12"/>
  <c r="C107" i="12"/>
  <c r="AE104" i="12"/>
  <c r="M106" i="12" l="1"/>
  <c r="AJ106" i="12"/>
  <c r="AD107" i="12"/>
  <c r="AL106" i="12"/>
  <c r="AK106" i="12"/>
  <c r="AI106" i="12"/>
  <c r="L107" i="12"/>
  <c r="U107" i="12"/>
  <c r="V107" i="12" s="1"/>
  <c r="AC107" i="12"/>
  <c r="T107" i="12"/>
  <c r="E107" i="12" s="1"/>
  <c r="Z104" i="12"/>
  <c r="I104" i="12"/>
  <c r="Q104" i="12"/>
  <c r="AA104" i="12"/>
  <c r="K103" i="12"/>
  <c r="AB103" i="12"/>
  <c r="R104" i="12"/>
  <c r="S103" i="12"/>
  <c r="G104" i="12"/>
  <c r="H104" i="12" s="1"/>
  <c r="J104" i="12"/>
  <c r="O104" i="12"/>
  <c r="P104" i="12" s="1"/>
  <c r="X104" i="12"/>
  <c r="Y104" i="12" s="1"/>
  <c r="B108" i="12"/>
  <c r="D109" i="12"/>
  <c r="AF104" i="12"/>
  <c r="AG104" i="12" s="1"/>
  <c r="W105" i="12" s="1"/>
  <c r="C108" i="12"/>
  <c r="F105" i="12"/>
  <c r="AE105" i="12"/>
  <c r="N105" i="12"/>
  <c r="AK107" i="12" l="1"/>
  <c r="AI107" i="12"/>
  <c r="M107" i="12"/>
  <c r="AJ107" i="12"/>
  <c r="AD108" i="12"/>
  <c r="AL107" i="12"/>
  <c r="L108" i="12"/>
  <c r="T108" i="12"/>
  <c r="U108" i="12"/>
  <c r="V108" i="12" s="1"/>
  <c r="AC108" i="12"/>
  <c r="K104" i="12"/>
  <c r="AB104" i="12"/>
  <c r="R105" i="12"/>
  <c r="Z105" i="12"/>
  <c r="I105" i="12"/>
  <c r="Q105" i="12"/>
  <c r="AA105" i="12"/>
  <c r="S104" i="12"/>
  <c r="G105" i="12"/>
  <c r="H105" i="12" s="1"/>
  <c r="J105" i="12"/>
  <c r="O105" i="12"/>
  <c r="P105" i="12" s="1"/>
  <c r="E108" i="12"/>
  <c r="X105" i="12"/>
  <c r="Y105" i="12" s="1"/>
  <c r="B109" i="12"/>
  <c r="D110" i="12"/>
  <c r="AF105" i="12"/>
  <c r="AG105" i="12" s="1"/>
  <c r="W106" i="12" s="1"/>
  <c r="C109" i="12"/>
  <c r="F106" i="12"/>
  <c r="N106" i="12"/>
  <c r="AE106" i="12"/>
  <c r="M108" i="12" l="1"/>
  <c r="AJ108" i="12"/>
  <c r="AD109" i="12"/>
  <c r="AL108" i="12"/>
  <c r="AK108" i="12"/>
  <c r="AI108" i="12"/>
  <c r="AA106" i="12"/>
  <c r="L109" i="12"/>
  <c r="U109" i="12"/>
  <c r="V109" i="12" s="1"/>
  <c r="AC109" i="12"/>
  <c r="T109" i="12"/>
  <c r="E109" i="12" s="1"/>
  <c r="S105" i="12"/>
  <c r="Z106" i="12"/>
  <c r="I106" i="12"/>
  <c r="Q106" i="12"/>
  <c r="K105" i="12"/>
  <c r="R106" i="12"/>
  <c r="AB105" i="12"/>
  <c r="G106" i="12"/>
  <c r="H106" i="12" s="1"/>
  <c r="J106" i="12"/>
  <c r="O106" i="12"/>
  <c r="P106" i="12" s="1"/>
  <c r="X106" i="12"/>
  <c r="Y106" i="12" s="1"/>
  <c r="B110" i="12"/>
  <c r="D111" i="12"/>
  <c r="AF106" i="12"/>
  <c r="AG106" i="12" s="1"/>
  <c r="W107" i="12" s="1"/>
  <c r="N107" i="12"/>
  <c r="F107" i="12"/>
  <c r="AE107" i="12"/>
  <c r="C110" i="12"/>
  <c r="M109" i="12" l="1"/>
  <c r="N109" i="12" s="1"/>
  <c r="AJ109" i="12"/>
  <c r="AD110" i="12"/>
  <c r="AL109" i="12"/>
  <c r="AK109" i="12"/>
  <c r="AI109" i="12"/>
  <c r="L110" i="12"/>
  <c r="U110" i="12"/>
  <c r="V110" i="12" s="1"/>
  <c r="T110" i="12"/>
  <c r="AC110" i="12"/>
  <c r="AA107" i="12"/>
  <c r="S106" i="12"/>
  <c r="K106" i="12"/>
  <c r="Z107" i="12"/>
  <c r="I107" i="12"/>
  <c r="Q107" i="12"/>
  <c r="R107" i="12"/>
  <c r="AB106" i="12"/>
  <c r="G107" i="12"/>
  <c r="H107" i="12" s="1"/>
  <c r="J107" i="12"/>
  <c r="O107" i="12"/>
  <c r="P107" i="12" s="1"/>
  <c r="X107" i="12"/>
  <c r="Y107" i="12" s="1"/>
  <c r="B111" i="12"/>
  <c r="D112" i="12"/>
  <c r="AF107" i="12"/>
  <c r="AG107" i="12" s="1"/>
  <c r="W108" i="12" s="1"/>
  <c r="F108" i="12"/>
  <c r="AE108" i="12"/>
  <c r="C111" i="12"/>
  <c r="N108" i="12"/>
  <c r="AJ110" i="12" l="1"/>
  <c r="AK110" i="12"/>
  <c r="AI110" i="12"/>
  <c r="AD111" i="12"/>
  <c r="AL110" i="12"/>
  <c r="M110" i="12"/>
  <c r="N110" i="12" s="1"/>
  <c r="T111" i="12"/>
  <c r="E111" i="12" s="1"/>
  <c r="U111" i="12"/>
  <c r="V111" i="12" s="1"/>
  <c r="AC111" i="12"/>
  <c r="R108" i="12"/>
  <c r="E110" i="12"/>
  <c r="S107" i="12"/>
  <c r="K107" i="12"/>
  <c r="L111" i="12"/>
  <c r="Z108" i="12"/>
  <c r="I108" i="12"/>
  <c r="Q108" i="12"/>
  <c r="AA108" i="12"/>
  <c r="AB107" i="12"/>
  <c r="G108" i="12"/>
  <c r="H108" i="12" s="1"/>
  <c r="J108" i="12"/>
  <c r="O108" i="12"/>
  <c r="P108" i="12" s="1"/>
  <c r="X108" i="12"/>
  <c r="Y108" i="12" s="1"/>
  <c r="B112" i="12"/>
  <c r="D113" i="12"/>
  <c r="AF108" i="12"/>
  <c r="AG108" i="12" s="1"/>
  <c r="W109" i="12" s="1"/>
  <c r="F109" i="12"/>
  <c r="AE109" i="12"/>
  <c r="C112" i="12"/>
  <c r="AJ111" i="12" l="1"/>
  <c r="AK111" i="12"/>
  <c r="AI111" i="12"/>
  <c r="AD112" i="12"/>
  <c r="AL111" i="12"/>
  <c r="U112" i="12"/>
  <c r="V112" i="12" s="1"/>
  <c r="AC112" i="12"/>
  <c r="T112" i="12"/>
  <c r="E112" i="12" s="1"/>
  <c r="AA109" i="12"/>
  <c r="S108" i="12"/>
  <c r="K108" i="12"/>
  <c r="L112" i="12"/>
  <c r="Z109" i="12"/>
  <c r="I109" i="12"/>
  <c r="Q109" i="12"/>
  <c r="M111" i="12"/>
  <c r="R109" i="12"/>
  <c r="AB108" i="12"/>
  <c r="G109" i="12"/>
  <c r="H109" i="12" s="1"/>
  <c r="J109" i="12"/>
  <c r="O109" i="12"/>
  <c r="P109" i="12" s="1"/>
  <c r="X109" i="12"/>
  <c r="Y109" i="12" s="1"/>
  <c r="B113" i="12"/>
  <c r="D114" i="12"/>
  <c r="AF109" i="12"/>
  <c r="AG109" i="12" s="1"/>
  <c r="W110" i="12" s="1"/>
  <c r="C113" i="12"/>
  <c r="AE110" i="12"/>
  <c r="F110" i="12"/>
  <c r="AK112" i="12" l="1"/>
  <c r="AI112" i="12"/>
  <c r="AD113" i="12"/>
  <c r="AL112" i="12"/>
  <c r="M112" i="12"/>
  <c r="AJ112" i="12"/>
  <c r="L113" i="12"/>
  <c r="T113" i="12"/>
  <c r="E113" i="12" s="1"/>
  <c r="U113" i="12"/>
  <c r="V113" i="12" s="1"/>
  <c r="AC113" i="12"/>
  <c r="AB109" i="12"/>
  <c r="S109" i="12"/>
  <c r="Z110" i="12"/>
  <c r="I110" i="12"/>
  <c r="Q110" i="12"/>
  <c r="AA110" i="12"/>
  <c r="K109" i="12"/>
  <c r="R110" i="12"/>
  <c r="G110" i="12"/>
  <c r="H110" i="12" s="1"/>
  <c r="J110" i="12"/>
  <c r="O110" i="12"/>
  <c r="P110" i="12" s="1"/>
  <c r="X110" i="12"/>
  <c r="Y110" i="12" s="1"/>
  <c r="B114" i="12"/>
  <c r="D115" i="12"/>
  <c r="AF110" i="12"/>
  <c r="AG110" i="12" s="1"/>
  <c r="W111" i="12" s="1"/>
  <c r="AE111" i="12"/>
  <c r="F111" i="12"/>
  <c r="N111" i="12"/>
  <c r="C114" i="12"/>
  <c r="M113" i="12" l="1"/>
  <c r="AJ113" i="12"/>
  <c r="AD114" i="12"/>
  <c r="AL113" i="12"/>
  <c r="AK113" i="12"/>
  <c r="AI113" i="12"/>
  <c r="U114" i="12"/>
  <c r="V114" i="12" s="1"/>
  <c r="AC114" i="12"/>
  <c r="T114" i="12"/>
  <c r="E114" i="12" s="1"/>
  <c r="R111" i="12"/>
  <c r="K110" i="12"/>
  <c r="AB110" i="12"/>
  <c r="L114" i="12"/>
  <c r="Z111" i="12"/>
  <c r="I111" i="12"/>
  <c r="Q111" i="12"/>
  <c r="AA111" i="12"/>
  <c r="S110" i="12"/>
  <c r="G111" i="12"/>
  <c r="H111" i="12" s="1"/>
  <c r="J111" i="12"/>
  <c r="O111" i="12"/>
  <c r="P111" i="12" s="1"/>
  <c r="X111" i="12"/>
  <c r="Y111" i="12" s="1"/>
  <c r="B115" i="12"/>
  <c r="D116" i="12"/>
  <c r="AF111" i="12"/>
  <c r="AG111" i="12" s="1"/>
  <c r="W112" i="12" s="1"/>
  <c r="N112" i="12"/>
  <c r="AE112" i="12"/>
  <c r="F112" i="12"/>
  <c r="C115" i="12"/>
  <c r="AJ114" i="12" l="1"/>
  <c r="AK114" i="12"/>
  <c r="AI114" i="12"/>
  <c r="AD115" i="12"/>
  <c r="AL114" i="12"/>
  <c r="M114" i="12"/>
  <c r="L115" i="12"/>
  <c r="U115" i="12"/>
  <c r="V115" i="12" s="1"/>
  <c r="AC115" i="12"/>
  <c r="T115" i="12"/>
  <c r="E115" i="12" s="1"/>
  <c r="K111" i="12"/>
  <c r="AB111" i="12"/>
  <c r="S111" i="12"/>
  <c r="R112" i="12"/>
  <c r="AA112" i="12"/>
  <c r="Z112" i="12"/>
  <c r="I112" i="12"/>
  <c r="Q112" i="12"/>
  <c r="G112" i="12"/>
  <c r="H112" i="12" s="1"/>
  <c r="J112" i="12"/>
  <c r="O112" i="12"/>
  <c r="P112" i="12" s="1"/>
  <c r="X112" i="12"/>
  <c r="Y112" i="12" s="1"/>
  <c r="B116" i="12"/>
  <c r="D117" i="12"/>
  <c r="AF112" i="12"/>
  <c r="AG112" i="12" s="1"/>
  <c r="W113" i="12" s="1"/>
  <c r="F113" i="12"/>
  <c r="N113" i="12"/>
  <c r="C116" i="12"/>
  <c r="AE113" i="12"/>
  <c r="AJ115" i="12" l="1"/>
  <c r="AD116" i="12"/>
  <c r="AL115" i="12"/>
  <c r="AK115" i="12"/>
  <c r="AI115" i="12"/>
  <c r="M115" i="12"/>
  <c r="AA113" i="12"/>
  <c r="L116" i="12"/>
  <c r="T116" i="12"/>
  <c r="AC116" i="12"/>
  <c r="U116" i="12"/>
  <c r="V116" i="12" s="1"/>
  <c r="S112" i="12"/>
  <c r="Z113" i="12"/>
  <c r="I113" i="12"/>
  <c r="Q113" i="12"/>
  <c r="K112" i="12"/>
  <c r="R113" i="12"/>
  <c r="AB112" i="12"/>
  <c r="G113" i="12"/>
  <c r="H113" i="12" s="1"/>
  <c r="J113" i="12"/>
  <c r="O113" i="12"/>
  <c r="P113" i="12" s="1"/>
  <c r="E116" i="12"/>
  <c r="X113" i="12"/>
  <c r="Y113" i="12" s="1"/>
  <c r="B117" i="12"/>
  <c r="D118" i="12"/>
  <c r="AF113" i="12"/>
  <c r="AG113" i="12" s="1"/>
  <c r="W114" i="12" s="1"/>
  <c r="F114" i="12"/>
  <c r="C117" i="12"/>
  <c r="N114" i="12"/>
  <c r="AE114" i="12"/>
  <c r="AJ116" i="12" l="1"/>
  <c r="AK116" i="12"/>
  <c r="AI116" i="12"/>
  <c r="AD117" i="12"/>
  <c r="AL116" i="12"/>
  <c r="M116" i="12"/>
  <c r="L117" i="12"/>
  <c r="U117" i="12"/>
  <c r="V117" i="12" s="1"/>
  <c r="AC117" i="12"/>
  <c r="T117" i="12"/>
  <c r="AA114" i="12"/>
  <c r="S113" i="12"/>
  <c r="Z114" i="12"/>
  <c r="I114" i="12"/>
  <c r="Q114" i="12"/>
  <c r="K113" i="12"/>
  <c r="R114" i="12"/>
  <c r="AB113" i="12"/>
  <c r="G114" i="12"/>
  <c r="H114" i="12" s="1"/>
  <c r="J114" i="12"/>
  <c r="O114" i="12"/>
  <c r="P114" i="12" s="1"/>
  <c r="E117" i="12"/>
  <c r="X114" i="12"/>
  <c r="Y114" i="12" s="1"/>
  <c r="B118" i="12"/>
  <c r="D119" i="12"/>
  <c r="AF114" i="12"/>
  <c r="AG114" i="12" s="1"/>
  <c r="W115" i="12" s="1"/>
  <c r="AE115" i="12"/>
  <c r="C118" i="12"/>
  <c r="F115" i="12"/>
  <c r="N115" i="12"/>
  <c r="AD118" i="12" l="1"/>
  <c r="AL117" i="12"/>
  <c r="M117" i="12"/>
  <c r="AJ117" i="12"/>
  <c r="AK117" i="12"/>
  <c r="AI117" i="12"/>
  <c r="L118" i="12"/>
  <c r="U118" i="12"/>
  <c r="V118" i="12" s="1"/>
  <c r="T118" i="12"/>
  <c r="AC118" i="12"/>
  <c r="R115" i="12"/>
  <c r="Z115" i="12"/>
  <c r="I115" i="12"/>
  <c r="Q115" i="12"/>
  <c r="AA115" i="12"/>
  <c r="S114" i="12"/>
  <c r="K114" i="12"/>
  <c r="AB114" i="12"/>
  <c r="G115" i="12"/>
  <c r="H115" i="12" s="1"/>
  <c r="J115" i="12"/>
  <c r="O115" i="12"/>
  <c r="P115" i="12" s="1"/>
  <c r="E118" i="12"/>
  <c r="X115" i="12"/>
  <c r="Y115" i="12" s="1"/>
  <c r="B119" i="12"/>
  <c r="D120" i="12"/>
  <c r="AF115" i="12"/>
  <c r="AG115" i="12" s="1"/>
  <c r="W116" i="12" s="1"/>
  <c r="C119" i="12"/>
  <c r="F116" i="12"/>
  <c r="N116" i="12"/>
  <c r="AE116" i="12"/>
  <c r="M118" i="12" l="1"/>
  <c r="N118" i="12" s="1"/>
  <c r="AJ118" i="12"/>
  <c r="AD119" i="12"/>
  <c r="AL118" i="12"/>
  <c r="AK118" i="12"/>
  <c r="AI118" i="12"/>
  <c r="L119" i="12"/>
  <c r="T119" i="12"/>
  <c r="E119" i="12" s="1"/>
  <c r="U119" i="12"/>
  <c r="V119" i="12" s="1"/>
  <c r="AC119" i="12"/>
  <c r="AB115" i="12"/>
  <c r="K115" i="12"/>
  <c r="AA116" i="12"/>
  <c r="S115" i="12"/>
  <c r="Z116" i="12"/>
  <c r="I116" i="12"/>
  <c r="Q116" i="12"/>
  <c r="R116" i="12"/>
  <c r="G116" i="12"/>
  <c r="H116" i="12" s="1"/>
  <c r="J116" i="12"/>
  <c r="O116" i="12"/>
  <c r="P116" i="12" s="1"/>
  <c r="X116" i="12"/>
  <c r="Y116" i="12" s="1"/>
  <c r="B120" i="12"/>
  <c r="D121" i="12"/>
  <c r="AF116" i="12"/>
  <c r="AG116" i="12" s="1"/>
  <c r="W117" i="12" s="1"/>
  <c r="N117" i="12"/>
  <c r="F117" i="12"/>
  <c r="C120" i="12"/>
  <c r="AE117" i="12"/>
  <c r="M119" i="12" l="1"/>
  <c r="N119" i="12" s="1"/>
  <c r="AJ119" i="12"/>
  <c r="AD120" i="12"/>
  <c r="AL119" i="12"/>
  <c r="AK119" i="12"/>
  <c r="AI119" i="12"/>
  <c r="AA117" i="12"/>
  <c r="U120" i="12"/>
  <c r="V120" i="12" s="1"/>
  <c r="AC120" i="12"/>
  <c r="T120" i="12"/>
  <c r="E120" i="12" s="1"/>
  <c r="Z117" i="12"/>
  <c r="I117" i="12"/>
  <c r="Q117" i="12"/>
  <c r="S116" i="12"/>
  <c r="K116" i="12"/>
  <c r="L120" i="12"/>
  <c r="R117" i="12"/>
  <c r="AB116" i="12"/>
  <c r="G117" i="12"/>
  <c r="H117" i="12" s="1"/>
  <c r="J117" i="12"/>
  <c r="O117" i="12"/>
  <c r="P117" i="12" s="1"/>
  <c r="X117" i="12"/>
  <c r="Y117" i="12" s="1"/>
  <c r="B121" i="12"/>
  <c r="D122" i="12"/>
  <c r="AF117" i="12"/>
  <c r="AG117" i="12" s="1"/>
  <c r="W118" i="12" s="1"/>
  <c r="F118" i="12"/>
  <c r="C121" i="12"/>
  <c r="AE118" i="12"/>
  <c r="R118" i="12" s="1"/>
  <c r="AD121" i="12" l="1"/>
  <c r="AL120" i="12"/>
  <c r="AK120" i="12"/>
  <c r="AI120" i="12"/>
  <c r="M120" i="12"/>
  <c r="AJ120" i="12"/>
  <c r="L121" i="12"/>
  <c r="T121" i="12"/>
  <c r="AC121" i="12"/>
  <c r="U121" i="12"/>
  <c r="V121" i="12" s="1"/>
  <c r="S117" i="12"/>
  <c r="AA118" i="12"/>
  <c r="K117" i="12"/>
  <c r="Z118" i="12"/>
  <c r="I118" i="12"/>
  <c r="Q118" i="12"/>
  <c r="AB117" i="12"/>
  <c r="G118" i="12"/>
  <c r="H118" i="12" s="1"/>
  <c r="J118" i="12"/>
  <c r="O118" i="12"/>
  <c r="P118" i="12" s="1"/>
  <c r="X118" i="12"/>
  <c r="Y118" i="12" s="1"/>
  <c r="E121" i="12"/>
  <c r="B122" i="12"/>
  <c r="D123" i="12"/>
  <c r="AF118" i="12"/>
  <c r="AG118" i="12" s="1"/>
  <c r="W119" i="12" s="1"/>
  <c r="AE119" i="12"/>
  <c r="R119" i="12" s="1"/>
  <c r="C122" i="12"/>
  <c r="F119" i="12"/>
  <c r="AK121" i="12" l="1"/>
  <c r="AI121" i="12"/>
  <c r="M121" i="12"/>
  <c r="AJ121" i="12"/>
  <c r="AD122" i="12"/>
  <c r="AL121" i="12"/>
  <c r="L122" i="12"/>
  <c r="U122" i="12"/>
  <c r="V122" i="12" s="1"/>
  <c r="AC122" i="12"/>
  <c r="T122" i="12"/>
  <c r="E122" i="12" s="1"/>
  <c r="AA119" i="12"/>
  <c r="S118" i="12"/>
  <c r="K118" i="12"/>
  <c r="Z119" i="12"/>
  <c r="I119" i="12"/>
  <c r="Q119" i="12"/>
  <c r="AB118" i="12"/>
  <c r="G119" i="12"/>
  <c r="H119" i="12" s="1"/>
  <c r="J119" i="12"/>
  <c r="O119" i="12"/>
  <c r="P119" i="12" s="1"/>
  <c r="X119" i="12"/>
  <c r="Y119" i="12" s="1"/>
  <c r="B123" i="12"/>
  <c r="D124" i="12"/>
  <c r="AF119" i="12"/>
  <c r="AG119" i="12" s="1"/>
  <c r="W120" i="12" s="1"/>
  <c r="N120" i="12"/>
  <c r="C123" i="12"/>
  <c r="F120" i="12"/>
  <c r="AE120" i="12"/>
  <c r="M122" i="12" l="1"/>
  <c r="N122" i="12" s="1"/>
  <c r="AJ122" i="12"/>
  <c r="AD123" i="12"/>
  <c r="AL122" i="12"/>
  <c r="AK122" i="12"/>
  <c r="AI122" i="12"/>
  <c r="R120" i="12"/>
  <c r="L123" i="12"/>
  <c r="U123" i="12"/>
  <c r="V123" i="12" s="1"/>
  <c r="AC123" i="12"/>
  <c r="T123" i="12"/>
  <c r="E123" i="12" s="1"/>
  <c r="AA120" i="12"/>
  <c r="S119" i="12"/>
  <c r="Z120" i="12"/>
  <c r="I120" i="12"/>
  <c r="Q120" i="12"/>
  <c r="K119" i="12"/>
  <c r="AB119" i="12"/>
  <c r="G120" i="12"/>
  <c r="H120" i="12" s="1"/>
  <c r="J120" i="12"/>
  <c r="O120" i="12"/>
  <c r="P120" i="12" s="1"/>
  <c r="X120" i="12"/>
  <c r="Y120" i="12" s="1"/>
  <c r="B124" i="12"/>
  <c r="D125" i="12"/>
  <c r="AF120" i="12"/>
  <c r="AG120" i="12" s="1"/>
  <c r="W121" i="12" s="1"/>
  <c r="N121" i="12"/>
  <c r="F121" i="12"/>
  <c r="C124" i="12"/>
  <c r="AE121" i="12"/>
  <c r="AJ123" i="12" l="1"/>
  <c r="AK123" i="12"/>
  <c r="AI123" i="12"/>
  <c r="AD124" i="12"/>
  <c r="AL123" i="12"/>
  <c r="T124" i="12"/>
  <c r="E124" i="12" s="1"/>
  <c r="U124" i="12"/>
  <c r="V124" i="12" s="1"/>
  <c r="AC124" i="12"/>
  <c r="M123" i="12"/>
  <c r="R121" i="12"/>
  <c r="AA121" i="12"/>
  <c r="S120" i="12"/>
  <c r="Z121" i="12"/>
  <c r="I121" i="12"/>
  <c r="Q121" i="12"/>
  <c r="L124" i="12"/>
  <c r="K120" i="12"/>
  <c r="AB120" i="12"/>
  <c r="G121" i="12"/>
  <c r="H121" i="12" s="1"/>
  <c r="J121" i="12"/>
  <c r="O121" i="12"/>
  <c r="P121" i="12" s="1"/>
  <c r="X121" i="12"/>
  <c r="Y121" i="12" s="1"/>
  <c r="B125" i="12"/>
  <c r="D126" i="12"/>
  <c r="AF121" i="12"/>
  <c r="AG121" i="12" s="1"/>
  <c r="W122" i="12" s="1"/>
  <c r="F122" i="12"/>
  <c r="AE122" i="12"/>
  <c r="C125" i="12"/>
  <c r="AJ124" i="12" l="1"/>
  <c r="AD125" i="12"/>
  <c r="AL124" i="12"/>
  <c r="AK124" i="12"/>
  <c r="AI124" i="12"/>
  <c r="M124" i="12"/>
  <c r="N124" i="12" s="1"/>
  <c r="L125" i="12"/>
  <c r="U125" i="12"/>
  <c r="V125" i="12" s="1"/>
  <c r="AC125" i="12"/>
  <c r="T125" i="12"/>
  <c r="S121" i="12"/>
  <c r="AA122" i="12"/>
  <c r="K121" i="12"/>
  <c r="Z122" i="12"/>
  <c r="I122" i="12"/>
  <c r="Q122" i="12"/>
  <c r="AB121" i="12"/>
  <c r="R122" i="12"/>
  <c r="O122" i="12"/>
  <c r="P122" i="12" s="1"/>
  <c r="G122" i="12"/>
  <c r="H122" i="12" s="1"/>
  <c r="J122" i="12"/>
  <c r="E125" i="12"/>
  <c r="X122" i="12"/>
  <c r="Y122" i="12" s="1"/>
  <c r="B126" i="12"/>
  <c r="D127" i="12"/>
  <c r="AF122" i="12"/>
  <c r="AG122" i="12" s="1"/>
  <c r="W123" i="12" s="1"/>
  <c r="N123" i="12"/>
  <c r="C126" i="12"/>
  <c r="AE123" i="12"/>
  <c r="F123" i="12"/>
  <c r="AK125" i="12" l="1"/>
  <c r="AI125" i="12"/>
  <c r="M125" i="12"/>
  <c r="AJ125" i="12"/>
  <c r="AD126" i="12"/>
  <c r="AL125" i="12"/>
  <c r="R123" i="12"/>
  <c r="L126" i="12"/>
  <c r="U126" i="12"/>
  <c r="V126" i="12" s="1"/>
  <c r="T126" i="12"/>
  <c r="AC126" i="12"/>
  <c r="AA123" i="12"/>
  <c r="K122" i="12"/>
  <c r="Z123" i="12"/>
  <c r="I123" i="12"/>
  <c r="Q123" i="12"/>
  <c r="S122" i="12"/>
  <c r="AB122" i="12"/>
  <c r="G123" i="12"/>
  <c r="H123" i="12" s="1"/>
  <c r="J123" i="12"/>
  <c r="O123" i="12"/>
  <c r="P123" i="12" s="1"/>
  <c r="E126" i="12"/>
  <c r="X123" i="12"/>
  <c r="Y123" i="12" s="1"/>
  <c r="B127" i="12"/>
  <c r="D128" i="12"/>
  <c r="AF123" i="12"/>
  <c r="AG123" i="12" s="1"/>
  <c r="W124" i="12" s="1"/>
  <c r="F124" i="12"/>
  <c r="C127" i="12"/>
  <c r="AE124" i="12"/>
  <c r="M126" i="12" l="1"/>
  <c r="N126" i="12" s="1"/>
  <c r="AJ126" i="12"/>
  <c r="AD127" i="12"/>
  <c r="AL126" i="12"/>
  <c r="AK126" i="12"/>
  <c r="AI126" i="12"/>
  <c r="L127" i="12"/>
  <c r="T127" i="12"/>
  <c r="E127" i="12" s="1"/>
  <c r="U127" i="12"/>
  <c r="V127" i="12" s="1"/>
  <c r="AC127" i="12"/>
  <c r="Z124" i="12"/>
  <c r="I124" i="12"/>
  <c r="Q124" i="12"/>
  <c r="AA124" i="12"/>
  <c r="S123" i="12"/>
  <c r="K123" i="12"/>
  <c r="AB123" i="12"/>
  <c r="R124" i="12"/>
  <c r="O124" i="12"/>
  <c r="P124" i="12" s="1"/>
  <c r="G124" i="12"/>
  <c r="H124" i="12" s="1"/>
  <c r="J124" i="12"/>
  <c r="X124" i="12"/>
  <c r="Y124" i="12" s="1"/>
  <c r="B128" i="12"/>
  <c r="D129" i="12"/>
  <c r="AF124" i="12"/>
  <c r="AG124" i="12" s="1"/>
  <c r="W125" i="12" s="1"/>
  <c r="C128" i="12"/>
  <c r="F125" i="12"/>
  <c r="N125" i="12"/>
  <c r="AE125" i="12"/>
  <c r="M127" i="12" l="1"/>
  <c r="N127" i="12" s="1"/>
  <c r="AJ127" i="12"/>
  <c r="AK127" i="12"/>
  <c r="AI127" i="12"/>
  <c r="AD128" i="12"/>
  <c r="AL127" i="12"/>
  <c r="L128" i="12"/>
  <c r="U128" i="12"/>
  <c r="V128" i="12" s="1"/>
  <c r="AC128" i="12"/>
  <c r="T128" i="12"/>
  <c r="R125" i="12"/>
  <c r="K124" i="12"/>
  <c r="S124" i="12"/>
  <c r="AB124" i="12"/>
  <c r="Z125" i="12"/>
  <c r="I125" i="12"/>
  <c r="Q125" i="12"/>
  <c r="AA125" i="12"/>
  <c r="G125" i="12"/>
  <c r="H125" i="12" s="1"/>
  <c r="J125" i="12"/>
  <c r="O125" i="12"/>
  <c r="P125" i="12" s="1"/>
  <c r="E128" i="12"/>
  <c r="X125" i="12"/>
  <c r="Y125" i="12" s="1"/>
  <c r="B129" i="12"/>
  <c r="D130" i="12"/>
  <c r="AF125" i="12"/>
  <c r="AG125" i="12" s="1"/>
  <c r="W126" i="12" s="1"/>
  <c r="F126" i="12"/>
  <c r="C129" i="12"/>
  <c r="AE126" i="12"/>
  <c r="AD129" i="12" l="1"/>
  <c r="AL128" i="12"/>
  <c r="AK128" i="12"/>
  <c r="AI128" i="12"/>
  <c r="M128" i="12"/>
  <c r="N128" i="12" s="1"/>
  <c r="AJ128" i="12"/>
  <c r="AA126" i="12"/>
  <c r="L129" i="12"/>
  <c r="T129" i="12"/>
  <c r="E129" i="12" s="1"/>
  <c r="U129" i="12"/>
  <c r="V129" i="12" s="1"/>
  <c r="AC129" i="12"/>
  <c r="S125" i="12"/>
  <c r="Z126" i="12"/>
  <c r="I126" i="12"/>
  <c r="Q126" i="12"/>
  <c r="K125" i="12"/>
  <c r="AB125" i="12"/>
  <c r="R126" i="12"/>
  <c r="G126" i="12"/>
  <c r="H126" i="12" s="1"/>
  <c r="J126" i="12"/>
  <c r="O126" i="12"/>
  <c r="P126" i="12" s="1"/>
  <c r="X126" i="12"/>
  <c r="Y126" i="12" s="1"/>
  <c r="B130" i="12"/>
  <c r="D131" i="12"/>
  <c r="AF126" i="12"/>
  <c r="AG126" i="12" s="1"/>
  <c r="W127" i="12" s="1"/>
  <c r="F127" i="12"/>
  <c r="C130" i="12"/>
  <c r="AE127" i="12"/>
  <c r="M129" i="12" l="1"/>
  <c r="AJ129" i="12"/>
  <c r="AD130" i="12"/>
  <c r="AL129" i="12"/>
  <c r="AK129" i="12"/>
  <c r="AI129" i="12"/>
  <c r="L130" i="12"/>
  <c r="U130" i="12"/>
  <c r="V130" i="12" s="1"/>
  <c r="AC130" i="12"/>
  <c r="T130" i="12"/>
  <c r="AB126" i="12"/>
  <c r="K126" i="12"/>
  <c r="Z127" i="12"/>
  <c r="I127" i="12"/>
  <c r="Q127" i="12"/>
  <c r="R127" i="12"/>
  <c r="AA127" i="12"/>
  <c r="S126" i="12"/>
  <c r="G127" i="12"/>
  <c r="H127" i="12" s="1"/>
  <c r="J127" i="12"/>
  <c r="O127" i="12"/>
  <c r="P127" i="12" s="1"/>
  <c r="X127" i="12"/>
  <c r="Y127" i="12" s="1"/>
  <c r="E130" i="12"/>
  <c r="B131" i="12"/>
  <c r="D132" i="12"/>
  <c r="AF127" i="12"/>
  <c r="AG127" i="12" s="1"/>
  <c r="W128" i="12" s="1"/>
  <c r="AE128" i="12"/>
  <c r="C131" i="12"/>
  <c r="F128" i="12"/>
  <c r="AK130" i="12" l="1"/>
  <c r="AI130" i="12"/>
  <c r="M130" i="12"/>
  <c r="AJ130" i="12"/>
  <c r="AD131" i="12"/>
  <c r="AL130" i="12"/>
  <c r="L131" i="12"/>
  <c r="U131" i="12"/>
  <c r="V131" i="12" s="1"/>
  <c r="AC131" i="12"/>
  <c r="T131" i="12"/>
  <c r="E131" i="12" s="1"/>
  <c r="K127" i="12"/>
  <c r="Z128" i="12"/>
  <c r="I128" i="12"/>
  <c r="Q128" i="12"/>
  <c r="AA128" i="12"/>
  <c r="S127" i="12"/>
  <c r="AB127" i="12"/>
  <c r="R128" i="12"/>
  <c r="G128" i="12"/>
  <c r="H128" i="12" s="1"/>
  <c r="J128" i="12"/>
  <c r="O128" i="12"/>
  <c r="P128" i="12" s="1"/>
  <c r="X128" i="12"/>
  <c r="Y128" i="12" s="1"/>
  <c r="B132" i="12"/>
  <c r="D133" i="12"/>
  <c r="N129" i="12"/>
  <c r="AF128" i="12"/>
  <c r="AG128" i="12" s="1"/>
  <c r="W129" i="12" s="1"/>
  <c r="AE129" i="12"/>
  <c r="C132" i="12"/>
  <c r="F129" i="12"/>
  <c r="M131" i="12" l="1"/>
  <c r="AJ131" i="12"/>
  <c r="AD132" i="12"/>
  <c r="AL131" i="12"/>
  <c r="AK131" i="12"/>
  <c r="AI131" i="12"/>
  <c r="L132" i="12"/>
  <c r="T132" i="12"/>
  <c r="E132" i="12" s="1"/>
  <c r="AC132" i="12"/>
  <c r="U132" i="12"/>
  <c r="V132" i="12" s="1"/>
  <c r="K128" i="12"/>
  <c r="S128" i="12"/>
  <c r="R129" i="12"/>
  <c r="AA129" i="12"/>
  <c r="AB128" i="12"/>
  <c r="Z129" i="12"/>
  <c r="I129" i="12"/>
  <c r="Q129" i="12"/>
  <c r="G129" i="12"/>
  <c r="H129" i="12" s="1"/>
  <c r="J129" i="12"/>
  <c r="O129" i="12"/>
  <c r="P129" i="12" s="1"/>
  <c r="X129" i="12"/>
  <c r="Y129" i="12" s="1"/>
  <c r="B133" i="12"/>
  <c r="D134" i="12"/>
  <c r="N130" i="12"/>
  <c r="AF129" i="12"/>
  <c r="AG129" i="12" s="1"/>
  <c r="W130" i="12" s="1"/>
  <c r="AE130" i="12"/>
  <c r="F130" i="12"/>
  <c r="C133" i="12"/>
  <c r="M132" i="12" l="1"/>
  <c r="AJ132" i="12"/>
  <c r="AK132" i="12"/>
  <c r="AI132" i="12"/>
  <c r="AD133" i="12"/>
  <c r="AL132" i="12"/>
  <c r="U133" i="12"/>
  <c r="V133" i="12" s="1"/>
  <c r="AC133" i="12"/>
  <c r="T133" i="12"/>
  <c r="E133" i="12"/>
  <c r="L133" i="12"/>
  <c r="Z130" i="12"/>
  <c r="I130" i="12"/>
  <c r="Q130" i="12"/>
  <c r="AA130" i="12"/>
  <c r="R130" i="12"/>
  <c r="S129" i="12"/>
  <c r="K129" i="12"/>
  <c r="AB129" i="12"/>
  <c r="G130" i="12"/>
  <c r="H130" i="12" s="1"/>
  <c r="J130" i="12"/>
  <c r="O130" i="12"/>
  <c r="P130" i="12" s="1"/>
  <c r="X130" i="12"/>
  <c r="Y130" i="12" s="1"/>
  <c r="B134" i="12"/>
  <c r="D135" i="12"/>
  <c r="AF130" i="12"/>
  <c r="AG130" i="12" s="1"/>
  <c r="W131" i="12" s="1"/>
  <c r="AE131" i="12"/>
  <c r="C134" i="12"/>
  <c r="F131" i="12"/>
  <c r="N131" i="12"/>
  <c r="AK133" i="12" l="1"/>
  <c r="AI133" i="12"/>
  <c r="AD134" i="12"/>
  <c r="AL133" i="12"/>
  <c r="AJ133" i="12"/>
  <c r="M133" i="12"/>
  <c r="R131" i="12"/>
  <c r="L134" i="12"/>
  <c r="U134" i="12"/>
  <c r="V134" i="12" s="1"/>
  <c r="T134" i="12"/>
  <c r="AC134" i="12"/>
  <c r="AA131" i="12"/>
  <c r="K130" i="12"/>
  <c r="Z131" i="12"/>
  <c r="I131" i="12"/>
  <c r="Q131" i="12"/>
  <c r="AB130" i="12"/>
  <c r="S130" i="12"/>
  <c r="G131" i="12"/>
  <c r="H131" i="12" s="1"/>
  <c r="J131" i="12"/>
  <c r="O131" i="12"/>
  <c r="P131" i="12" s="1"/>
  <c r="E134" i="12"/>
  <c r="X131" i="12"/>
  <c r="Y131" i="12" s="1"/>
  <c r="B135" i="12"/>
  <c r="D136" i="12"/>
  <c r="AF131" i="12"/>
  <c r="AG131" i="12" s="1"/>
  <c r="W132" i="12" s="1"/>
  <c r="F132" i="12"/>
  <c r="N132" i="12"/>
  <c r="C135" i="12"/>
  <c r="AE132" i="12"/>
  <c r="M134" i="12" l="1"/>
  <c r="AJ134" i="12"/>
  <c r="AD135" i="12"/>
  <c r="AL134" i="12"/>
  <c r="AK134" i="12"/>
  <c r="AI134" i="12"/>
  <c r="L135" i="12"/>
  <c r="T135" i="12"/>
  <c r="U135" i="12"/>
  <c r="V135" i="12" s="1"/>
  <c r="AC135" i="12"/>
  <c r="R132" i="12"/>
  <c r="AA132" i="12"/>
  <c r="S131" i="12"/>
  <c r="Z132" i="12"/>
  <c r="I132" i="12"/>
  <c r="Q132" i="12"/>
  <c r="K131" i="12"/>
  <c r="AB131" i="12"/>
  <c r="G132" i="12"/>
  <c r="H132" i="12" s="1"/>
  <c r="J132" i="12"/>
  <c r="E135" i="12"/>
  <c r="O132" i="12"/>
  <c r="P132" i="12" s="1"/>
  <c r="X132" i="12"/>
  <c r="Y132" i="12" s="1"/>
  <c r="B136" i="12"/>
  <c r="D137" i="12"/>
  <c r="AF132" i="12"/>
  <c r="AG132" i="12" s="1"/>
  <c r="W133" i="12" s="1"/>
  <c r="N133" i="12"/>
  <c r="F133" i="12"/>
  <c r="AE133" i="12"/>
  <c r="C136" i="12"/>
  <c r="AK135" i="12" l="1"/>
  <c r="AI135" i="12"/>
  <c r="M135" i="12"/>
  <c r="AJ135" i="12"/>
  <c r="AD136" i="12"/>
  <c r="AL135" i="12"/>
  <c r="AA133" i="12"/>
  <c r="L136" i="12"/>
  <c r="U136" i="12"/>
  <c r="V136" i="12" s="1"/>
  <c r="AC136" i="12"/>
  <c r="T136" i="12"/>
  <c r="E136" i="12" s="1"/>
  <c r="K132" i="12"/>
  <c r="Z133" i="12"/>
  <c r="I133" i="12"/>
  <c r="Q133" i="12"/>
  <c r="AB132" i="12"/>
  <c r="R133" i="12"/>
  <c r="S132" i="12"/>
  <c r="G133" i="12"/>
  <c r="H133" i="12" s="1"/>
  <c r="J133" i="12"/>
  <c r="O133" i="12"/>
  <c r="P133" i="12" s="1"/>
  <c r="X133" i="12"/>
  <c r="Y133" i="12" s="1"/>
  <c r="B137" i="12"/>
  <c r="D138" i="12"/>
  <c r="AF133" i="12"/>
  <c r="AG133" i="12" s="1"/>
  <c r="W134" i="12" s="1"/>
  <c r="N134" i="12"/>
  <c r="AE134" i="12"/>
  <c r="C137" i="12"/>
  <c r="F134" i="12"/>
  <c r="AJ136" i="12" l="1"/>
  <c r="AK136" i="12"/>
  <c r="AI136" i="12"/>
  <c r="AD137" i="12"/>
  <c r="AL136" i="12"/>
  <c r="M136" i="12"/>
  <c r="N136" i="12" s="1"/>
  <c r="L137" i="12"/>
  <c r="T137" i="12"/>
  <c r="U137" i="12"/>
  <c r="V137" i="12" s="1"/>
  <c r="AC137" i="12"/>
  <c r="AA134" i="12"/>
  <c r="R134" i="12"/>
  <c r="S133" i="12"/>
  <c r="K133" i="12"/>
  <c r="Z134" i="12"/>
  <c r="I134" i="12"/>
  <c r="Q134" i="12"/>
  <c r="AB133" i="12"/>
  <c r="G134" i="12"/>
  <c r="H134" i="12" s="1"/>
  <c r="J134" i="12"/>
  <c r="O134" i="12"/>
  <c r="P134" i="12" s="1"/>
  <c r="E137" i="12"/>
  <c r="X134" i="12"/>
  <c r="Y134" i="12" s="1"/>
  <c r="B138" i="12"/>
  <c r="D139" i="12"/>
  <c r="AF134" i="12"/>
  <c r="AG134" i="12" s="1"/>
  <c r="W135" i="12" s="1"/>
  <c r="AE135" i="12"/>
  <c r="C138" i="12"/>
  <c r="F135" i="12"/>
  <c r="N135" i="12"/>
  <c r="M137" i="12" l="1"/>
  <c r="AJ137" i="12"/>
  <c r="AD138" i="12"/>
  <c r="AL137" i="12"/>
  <c r="AK137" i="12"/>
  <c r="AI137" i="12"/>
  <c r="L138" i="12"/>
  <c r="U138" i="12"/>
  <c r="V138" i="12" s="1"/>
  <c r="T138" i="12"/>
  <c r="E138" i="12" s="1"/>
  <c r="AC138" i="12"/>
  <c r="R135" i="12"/>
  <c r="AA135" i="12"/>
  <c r="S134" i="12"/>
  <c r="K134" i="12"/>
  <c r="Z135" i="12"/>
  <c r="I135" i="12"/>
  <c r="Q135" i="12"/>
  <c r="AB134" i="12"/>
  <c r="G135" i="12"/>
  <c r="H135" i="12" s="1"/>
  <c r="J135" i="12"/>
  <c r="O135" i="12"/>
  <c r="P135" i="12" s="1"/>
  <c r="X135" i="12"/>
  <c r="Y135" i="12" s="1"/>
  <c r="B139" i="12"/>
  <c r="D140" i="12"/>
  <c r="AF135" i="12"/>
  <c r="AG135" i="12" s="1"/>
  <c r="W136" i="12" s="1"/>
  <c r="AE136" i="12"/>
  <c r="R136" i="12" s="1"/>
  <c r="C139" i="12"/>
  <c r="F136" i="12"/>
  <c r="AK138" i="12" l="1"/>
  <c r="AI138" i="12"/>
  <c r="M138" i="12"/>
  <c r="AJ138" i="12"/>
  <c r="AD139" i="12"/>
  <c r="AL138" i="12"/>
  <c r="L139" i="12"/>
  <c r="U139" i="12"/>
  <c r="V139" i="12" s="1"/>
  <c r="AC139" i="12"/>
  <c r="T139" i="12"/>
  <c r="AA136" i="12"/>
  <c r="S135" i="12"/>
  <c r="K135" i="12"/>
  <c r="Z136" i="12"/>
  <c r="I136" i="12"/>
  <c r="Q136" i="12"/>
  <c r="AB135" i="12"/>
  <c r="G136" i="12"/>
  <c r="H136" i="12" s="1"/>
  <c r="J136" i="12"/>
  <c r="O136" i="12"/>
  <c r="P136" i="12" s="1"/>
  <c r="X136" i="12"/>
  <c r="Y136" i="12" s="1"/>
  <c r="B140" i="12"/>
  <c r="D141" i="12"/>
  <c r="AF136" i="12"/>
  <c r="AG136" i="12" s="1"/>
  <c r="W137" i="12" s="1"/>
  <c r="C140" i="12"/>
  <c r="AE137" i="12"/>
  <c r="N137" i="12"/>
  <c r="F137" i="12"/>
  <c r="AD140" i="12" l="1"/>
  <c r="AL139" i="12"/>
  <c r="AK139" i="12"/>
  <c r="AI139" i="12"/>
  <c r="AJ139" i="12"/>
  <c r="M139" i="12"/>
  <c r="E139" i="12"/>
  <c r="L140" i="12"/>
  <c r="T140" i="12"/>
  <c r="E140" i="12" s="1"/>
  <c r="AC140" i="12"/>
  <c r="AL140" i="12" s="1"/>
  <c r="U140" i="12"/>
  <c r="V140" i="12" s="1"/>
  <c r="Z137" i="12"/>
  <c r="I137" i="12"/>
  <c r="Q137" i="12"/>
  <c r="AA137" i="12"/>
  <c r="S136" i="12"/>
  <c r="R137" i="12"/>
  <c r="K136" i="12"/>
  <c r="AB136" i="12"/>
  <c r="G137" i="12"/>
  <c r="H137" i="12" s="1"/>
  <c r="J137" i="12"/>
  <c r="O137" i="12"/>
  <c r="P137" i="12" s="1"/>
  <c r="X137" i="12"/>
  <c r="Y137" i="12" s="1"/>
  <c r="B141" i="12"/>
  <c r="D142" i="12"/>
  <c r="AF137" i="12"/>
  <c r="AG137" i="12" s="1"/>
  <c r="W138" i="12" s="1"/>
  <c r="N138" i="12"/>
  <c r="F138" i="12"/>
  <c r="C141" i="12"/>
  <c r="AE138" i="12"/>
  <c r="AD141" i="12" l="1"/>
  <c r="M140" i="12"/>
  <c r="AJ140" i="12"/>
  <c r="AK140" i="12"/>
  <c r="AI140" i="12"/>
  <c r="L141" i="12"/>
  <c r="U141" i="12"/>
  <c r="V141" i="12" s="1"/>
  <c r="AC141" i="12"/>
  <c r="T141" i="12"/>
  <c r="K137" i="12"/>
  <c r="AB137" i="12"/>
  <c r="Z138" i="12"/>
  <c r="I138" i="12"/>
  <c r="Q138" i="12"/>
  <c r="R138" i="12"/>
  <c r="AA138" i="12"/>
  <c r="S137" i="12"/>
  <c r="G138" i="12"/>
  <c r="H138" i="12" s="1"/>
  <c r="J138" i="12"/>
  <c r="O138" i="12"/>
  <c r="P138" i="12" s="1"/>
  <c r="X138" i="12"/>
  <c r="Y138" i="12" s="1"/>
  <c r="E141" i="12"/>
  <c r="B142" i="12"/>
  <c r="D143" i="12"/>
  <c r="AF138" i="12"/>
  <c r="AG138" i="12" s="1"/>
  <c r="W139" i="12" s="1"/>
  <c r="F139" i="12"/>
  <c r="C142" i="12"/>
  <c r="AE139" i="12"/>
  <c r="N139" i="12"/>
  <c r="AD142" i="12" l="1"/>
  <c r="AL141" i="12"/>
  <c r="AK141" i="12"/>
  <c r="AI141" i="12"/>
  <c r="M141" i="12"/>
  <c r="AJ141" i="12"/>
  <c r="L142" i="12"/>
  <c r="U142" i="12"/>
  <c r="V142" i="12" s="1"/>
  <c r="T142" i="12"/>
  <c r="AC142" i="12"/>
  <c r="AA139" i="12"/>
  <c r="Z139" i="12"/>
  <c r="I139" i="12"/>
  <c r="Q139" i="12"/>
  <c r="AB138" i="12"/>
  <c r="S138" i="12"/>
  <c r="R139" i="12"/>
  <c r="K138" i="12"/>
  <c r="G139" i="12"/>
  <c r="H139" i="12" s="1"/>
  <c r="J139" i="12"/>
  <c r="O139" i="12"/>
  <c r="P139" i="12" s="1"/>
  <c r="X139" i="12"/>
  <c r="Y139" i="12" s="1"/>
  <c r="E142" i="12"/>
  <c r="B143" i="12"/>
  <c r="D144" i="12"/>
  <c r="N140" i="12"/>
  <c r="AF139" i="12"/>
  <c r="AG139" i="12" s="1"/>
  <c r="W140" i="12" s="1"/>
  <c r="F140" i="12"/>
  <c r="AE140" i="12"/>
  <c r="C143" i="12"/>
  <c r="M142" i="12" l="1"/>
  <c r="AJ142" i="12"/>
  <c r="AK142" i="12"/>
  <c r="AI142" i="12"/>
  <c r="AD143" i="12"/>
  <c r="AL142" i="12"/>
  <c r="L143" i="12"/>
  <c r="T143" i="12"/>
  <c r="E143" i="12" s="1"/>
  <c r="U143" i="12"/>
  <c r="V143" i="12" s="1"/>
  <c r="AC143" i="12"/>
  <c r="R140" i="12"/>
  <c r="S139" i="12"/>
  <c r="K139" i="12"/>
  <c r="Z140" i="12"/>
  <c r="I140" i="12"/>
  <c r="Q140" i="12"/>
  <c r="AA140" i="12"/>
  <c r="AB139" i="12"/>
  <c r="G140" i="12"/>
  <c r="H140" i="12" s="1"/>
  <c r="J140" i="12"/>
  <c r="O140" i="12"/>
  <c r="P140" i="12" s="1"/>
  <c r="X140" i="12"/>
  <c r="Y140" i="12" s="1"/>
  <c r="B144" i="12"/>
  <c r="D145" i="12"/>
  <c r="AF140" i="12"/>
  <c r="AG140" i="12" s="1"/>
  <c r="W141" i="12" s="1"/>
  <c r="AE141" i="12"/>
  <c r="F141" i="12"/>
  <c r="N141" i="12"/>
  <c r="C144" i="12"/>
  <c r="AK143" i="12" l="1"/>
  <c r="AI143" i="12"/>
  <c r="M143" i="12"/>
  <c r="N143" i="12" s="1"/>
  <c r="AJ143" i="12"/>
  <c r="AD144" i="12"/>
  <c r="AL143" i="12"/>
  <c r="R141" i="12"/>
  <c r="L144" i="12"/>
  <c r="U144" i="12"/>
  <c r="V144" i="12" s="1"/>
  <c r="AC144" i="12"/>
  <c r="T144" i="12"/>
  <c r="AA141" i="12"/>
  <c r="AB140" i="12"/>
  <c r="Z141" i="12"/>
  <c r="I141" i="12"/>
  <c r="Q141" i="12"/>
  <c r="S140" i="12"/>
  <c r="K140" i="12"/>
  <c r="G141" i="12"/>
  <c r="H141" i="12" s="1"/>
  <c r="J141" i="12"/>
  <c r="O141" i="12"/>
  <c r="P141" i="12" s="1"/>
  <c r="X141" i="12"/>
  <c r="Y141" i="12" s="1"/>
  <c r="E144" i="12"/>
  <c r="B145" i="12"/>
  <c r="D146" i="12"/>
  <c r="AF141" i="12"/>
  <c r="AG141" i="12" s="1"/>
  <c r="W142" i="12" s="1"/>
  <c r="N142" i="12"/>
  <c r="C145" i="12"/>
  <c r="F142" i="12"/>
  <c r="AE142" i="12"/>
  <c r="AK144" i="12" l="1"/>
  <c r="AI144" i="12"/>
  <c r="M144" i="12"/>
  <c r="AJ144" i="12"/>
  <c r="AD145" i="12"/>
  <c r="AL144" i="12"/>
  <c r="AA142" i="12"/>
  <c r="L145" i="12"/>
  <c r="T145" i="12"/>
  <c r="E145" i="12" s="1"/>
  <c r="U145" i="12"/>
  <c r="V145" i="12" s="1"/>
  <c r="AC145" i="12"/>
  <c r="Z142" i="12"/>
  <c r="I142" i="12"/>
  <c r="Q142" i="12"/>
  <c r="S141" i="12"/>
  <c r="K141" i="12"/>
  <c r="R142" i="12"/>
  <c r="AB141" i="12"/>
  <c r="G142" i="12"/>
  <c r="H142" i="12" s="1"/>
  <c r="J142" i="12"/>
  <c r="O142" i="12"/>
  <c r="P142" i="12" s="1"/>
  <c r="X142" i="12"/>
  <c r="Y142" i="12" s="1"/>
  <c r="B146" i="12"/>
  <c r="D147" i="12"/>
  <c r="AF142" i="12"/>
  <c r="AG142" i="12" s="1"/>
  <c r="W143" i="12" s="1"/>
  <c r="AE143" i="12"/>
  <c r="C146" i="12"/>
  <c r="F143" i="12"/>
  <c r="M145" i="12" l="1"/>
  <c r="AJ145" i="12"/>
  <c r="AD146" i="12"/>
  <c r="AL145" i="12"/>
  <c r="AK145" i="12"/>
  <c r="AI145" i="12"/>
  <c r="L146" i="12"/>
  <c r="U146" i="12"/>
  <c r="V146" i="12" s="1"/>
  <c r="AC146" i="12"/>
  <c r="T146" i="12"/>
  <c r="AB142" i="12"/>
  <c r="K142" i="12"/>
  <c r="Z143" i="12"/>
  <c r="I143" i="12"/>
  <c r="Q143" i="12"/>
  <c r="AA143" i="12"/>
  <c r="S142" i="12"/>
  <c r="R143" i="12"/>
  <c r="G143" i="12"/>
  <c r="H143" i="12" s="1"/>
  <c r="J143" i="12"/>
  <c r="O143" i="12"/>
  <c r="P143" i="12" s="1"/>
  <c r="E146" i="12"/>
  <c r="X143" i="12"/>
  <c r="Y143" i="12" s="1"/>
  <c r="B147" i="12"/>
  <c r="D148" i="12"/>
  <c r="AF143" i="12"/>
  <c r="AG143" i="12" s="1"/>
  <c r="W144" i="12" s="1"/>
  <c r="F144" i="12"/>
  <c r="N144" i="12"/>
  <c r="C147" i="12"/>
  <c r="AE144" i="12"/>
  <c r="M146" i="12" l="1"/>
  <c r="AJ146" i="12"/>
  <c r="AD147" i="12"/>
  <c r="AL146" i="12"/>
  <c r="AK146" i="12"/>
  <c r="AI146" i="12"/>
  <c r="L147" i="12"/>
  <c r="U147" i="12"/>
  <c r="V147" i="12" s="1"/>
  <c r="AC147" i="12"/>
  <c r="T147" i="12"/>
  <c r="AA144" i="12"/>
  <c r="R144" i="12"/>
  <c r="K143" i="12"/>
  <c r="S143" i="12"/>
  <c r="Z144" i="12"/>
  <c r="I144" i="12"/>
  <c r="Q144" i="12"/>
  <c r="AB143" i="12"/>
  <c r="G144" i="12"/>
  <c r="H144" i="12" s="1"/>
  <c r="J144" i="12"/>
  <c r="O144" i="12"/>
  <c r="P144" i="12" s="1"/>
  <c r="E147" i="12"/>
  <c r="X144" i="12"/>
  <c r="Y144" i="12" s="1"/>
  <c r="B148" i="12"/>
  <c r="D149" i="12"/>
  <c r="AF144" i="12"/>
  <c r="AG144" i="12" s="1"/>
  <c r="W145" i="12" s="1"/>
  <c r="F145" i="12"/>
  <c r="AE145" i="12"/>
  <c r="C148" i="12"/>
  <c r="N145" i="12"/>
  <c r="M147" i="12" l="1"/>
  <c r="AJ147" i="12"/>
  <c r="AK147" i="12"/>
  <c r="AI147" i="12"/>
  <c r="AD148" i="12"/>
  <c r="AL147" i="12"/>
  <c r="L148" i="12"/>
  <c r="T148" i="12"/>
  <c r="E148" i="12" s="1"/>
  <c r="AC148" i="12"/>
  <c r="U148" i="12"/>
  <c r="V148" i="12" s="1"/>
  <c r="Z145" i="12"/>
  <c r="I145" i="12"/>
  <c r="Q145" i="12"/>
  <c r="S144" i="12"/>
  <c r="R145" i="12"/>
  <c r="K144" i="12"/>
  <c r="AA145" i="12"/>
  <c r="AB144" i="12"/>
  <c r="G145" i="12"/>
  <c r="H145" i="12" s="1"/>
  <c r="J145" i="12"/>
  <c r="O145" i="12"/>
  <c r="P145" i="12" s="1"/>
  <c r="X145" i="12"/>
  <c r="Y145" i="12" s="1"/>
  <c r="B149" i="12"/>
  <c r="D150" i="12"/>
  <c r="N146" i="12"/>
  <c r="AF145" i="12"/>
  <c r="AG145" i="12" s="1"/>
  <c r="W146" i="12" s="1"/>
  <c r="AE146" i="12"/>
  <c r="C149" i="12"/>
  <c r="F146" i="12"/>
  <c r="AD149" i="12" l="1"/>
  <c r="AL148" i="12"/>
  <c r="M148" i="12"/>
  <c r="AJ148" i="12"/>
  <c r="AK148" i="12"/>
  <c r="AI148" i="12"/>
  <c r="L149" i="12"/>
  <c r="U149" i="12"/>
  <c r="V149" i="12" s="1"/>
  <c r="AC149" i="12"/>
  <c r="T149" i="12"/>
  <c r="K145" i="12"/>
  <c r="AB145" i="12"/>
  <c r="Z146" i="12"/>
  <c r="I146" i="12"/>
  <c r="Q146" i="12"/>
  <c r="AA146" i="12"/>
  <c r="R146" i="12"/>
  <c r="S145" i="12"/>
  <c r="G146" i="12"/>
  <c r="H146" i="12" s="1"/>
  <c r="J146" i="12"/>
  <c r="O146" i="12"/>
  <c r="P146" i="12" s="1"/>
  <c r="X146" i="12"/>
  <c r="Y146" i="12" s="1"/>
  <c r="E149" i="12"/>
  <c r="B150" i="12"/>
  <c r="D151" i="12"/>
  <c r="AF146" i="12"/>
  <c r="AG146" i="12" s="1"/>
  <c r="W147" i="12" s="1"/>
  <c r="F147" i="12"/>
  <c r="N147" i="12"/>
  <c r="C150" i="12"/>
  <c r="AE147" i="12"/>
  <c r="AK149" i="12" l="1"/>
  <c r="AI149" i="12"/>
  <c r="M149" i="12"/>
  <c r="N149" i="12" s="1"/>
  <c r="AJ149" i="12"/>
  <c r="AD150" i="12"/>
  <c r="AL149" i="12"/>
  <c r="AA147" i="12"/>
  <c r="L150" i="12"/>
  <c r="U150" i="12"/>
  <c r="V150" i="12" s="1"/>
  <c r="T150" i="12"/>
  <c r="E150" i="12" s="1"/>
  <c r="AC150" i="12"/>
  <c r="R147" i="12"/>
  <c r="AB146" i="12"/>
  <c r="S146" i="12"/>
  <c r="Z147" i="12"/>
  <c r="I147" i="12"/>
  <c r="Q147" i="12"/>
  <c r="K146" i="12"/>
  <c r="G147" i="12"/>
  <c r="H147" i="12" s="1"/>
  <c r="J147" i="12"/>
  <c r="O147" i="12"/>
  <c r="P147" i="12" s="1"/>
  <c r="X147" i="12"/>
  <c r="Y147" i="12" s="1"/>
  <c r="B151" i="12"/>
  <c r="D152" i="12"/>
  <c r="AF147" i="12"/>
  <c r="AG147" i="12" s="1"/>
  <c r="W148" i="12" s="1"/>
  <c r="N148" i="12"/>
  <c r="F148" i="12"/>
  <c r="C151" i="12"/>
  <c r="AE148" i="12"/>
  <c r="AK150" i="12" l="1"/>
  <c r="AI150" i="12"/>
  <c r="M150" i="12"/>
  <c r="N150" i="12" s="1"/>
  <c r="AJ150" i="12"/>
  <c r="AD151" i="12"/>
  <c r="AL150" i="12"/>
  <c r="T151" i="12"/>
  <c r="E151" i="12" s="1"/>
  <c r="U151" i="12"/>
  <c r="V151" i="12" s="1"/>
  <c r="AC151" i="12"/>
  <c r="AA148" i="12"/>
  <c r="S147" i="12"/>
  <c r="Z148" i="12"/>
  <c r="I148" i="12"/>
  <c r="Q148" i="12"/>
  <c r="L151" i="12"/>
  <c r="K147" i="12"/>
  <c r="R148" i="12"/>
  <c r="AB147" i="12"/>
  <c r="G148" i="12"/>
  <c r="H148" i="12" s="1"/>
  <c r="J148" i="12"/>
  <c r="O148" i="12"/>
  <c r="P148" i="12" s="1"/>
  <c r="X148" i="12"/>
  <c r="Y148" i="12" s="1"/>
  <c r="B152" i="12"/>
  <c r="D153" i="12"/>
  <c r="AF148" i="12"/>
  <c r="AG148" i="12" s="1"/>
  <c r="W149" i="12" s="1"/>
  <c r="F149" i="12"/>
  <c r="C152" i="12"/>
  <c r="AE149" i="12"/>
  <c r="AK151" i="12" l="1"/>
  <c r="AI151" i="12"/>
  <c r="AJ151" i="12"/>
  <c r="AD152" i="12"/>
  <c r="AL151" i="12"/>
  <c r="M151" i="12"/>
  <c r="U152" i="12"/>
  <c r="V152" i="12" s="1"/>
  <c r="AC152" i="12"/>
  <c r="T152" i="12"/>
  <c r="E152" i="12" s="1"/>
  <c r="K148" i="12"/>
  <c r="Z149" i="12"/>
  <c r="I149" i="12"/>
  <c r="Q149" i="12"/>
  <c r="AB148" i="12"/>
  <c r="L152" i="12"/>
  <c r="AA149" i="12"/>
  <c r="S148" i="12"/>
  <c r="R149" i="12"/>
  <c r="G149" i="12"/>
  <c r="H149" i="12" s="1"/>
  <c r="J149" i="12"/>
  <c r="O149" i="12"/>
  <c r="P149" i="12" s="1"/>
  <c r="X149" i="12"/>
  <c r="Y149" i="12" s="1"/>
  <c r="B153" i="12"/>
  <c r="D154" i="12"/>
  <c r="AF149" i="12"/>
  <c r="AG149" i="12" s="1"/>
  <c r="W150" i="12" s="1"/>
  <c r="AE150" i="12"/>
  <c r="C153" i="12"/>
  <c r="F150" i="12"/>
  <c r="M152" i="12" l="1"/>
  <c r="AJ152" i="12"/>
  <c r="AD153" i="12"/>
  <c r="AL152" i="12"/>
  <c r="AK152" i="12"/>
  <c r="AI152" i="12"/>
  <c r="T153" i="12"/>
  <c r="E153" i="12" s="1"/>
  <c r="AC153" i="12"/>
  <c r="U153" i="12"/>
  <c r="V153" i="12" s="1"/>
  <c r="AA150" i="12"/>
  <c r="L153" i="12"/>
  <c r="AB149" i="12"/>
  <c r="K149" i="12"/>
  <c r="Z150" i="12"/>
  <c r="I150" i="12"/>
  <c r="Q150" i="12"/>
  <c r="S149" i="12"/>
  <c r="R150" i="12"/>
  <c r="G150" i="12"/>
  <c r="H150" i="12" s="1"/>
  <c r="J150" i="12"/>
  <c r="O150" i="12"/>
  <c r="P150" i="12" s="1"/>
  <c r="X150" i="12"/>
  <c r="Y150" i="12" s="1"/>
  <c r="B154" i="12"/>
  <c r="D155" i="12"/>
  <c r="AF150" i="12"/>
  <c r="AG150" i="12" s="1"/>
  <c r="W151" i="12" s="1"/>
  <c r="N151" i="12"/>
  <c r="AE151" i="12"/>
  <c r="F151" i="12"/>
  <c r="C154" i="12"/>
  <c r="AD154" i="12" l="1"/>
  <c r="AL153" i="12"/>
  <c r="AJ153" i="12"/>
  <c r="AK153" i="12"/>
  <c r="AI153" i="12"/>
  <c r="R151" i="12"/>
  <c r="U154" i="12"/>
  <c r="V154" i="12" s="1"/>
  <c r="T154" i="12"/>
  <c r="E154" i="12" s="1"/>
  <c r="AC154" i="12"/>
  <c r="M153" i="12"/>
  <c r="AA151" i="12"/>
  <c r="S150" i="12"/>
  <c r="K150" i="12"/>
  <c r="Z151" i="12"/>
  <c r="I151" i="12"/>
  <c r="Q151" i="12"/>
  <c r="L154" i="12"/>
  <c r="AB150" i="12"/>
  <c r="G151" i="12"/>
  <c r="H151" i="12" s="1"/>
  <c r="J151" i="12"/>
  <c r="O151" i="12"/>
  <c r="P151" i="12" s="1"/>
  <c r="X151" i="12"/>
  <c r="Y151" i="12" s="1"/>
  <c r="B155" i="12"/>
  <c r="D156" i="12"/>
  <c r="AF151" i="12"/>
  <c r="AG151" i="12" s="1"/>
  <c r="W152" i="12" s="1"/>
  <c r="C155" i="12"/>
  <c r="AE152" i="12"/>
  <c r="N152" i="12"/>
  <c r="F152" i="12"/>
  <c r="AK154" i="12" l="1"/>
  <c r="AI154" i="12"/>
  <c r="AA152" i="12"/>
  <c r="M154" i="12"/>
  <c r="AJ154" i="12"/>
  <c r="AD155" i="12"/>
  <c r="AL154" i="12"/>
  <c r="S151" i="12"/>
  <c r="L155" i="12"/>
  <c r="U155" i="12"/>
  <c r="V155" i="12" s="1"/>
  <c r="AC155" i="12"/>
  <c r="T155" i="12"/>
  <c r="R152" i="12"/>
  <c r="K151" i="12"/>
  <c r="Z152" i="12"/>
  <c r="I152" i="12"/>
  <c r="Q152" i="12"/>
  <c r="AB151" i="12"/>
  <c r="G152" i="12"/>
  <c r="H152" i="12" s="1"/>
  <c r="J152" i="12"/>
  <c r="E155" i="12"/>
  <c r="O152" i="12"/>
  <c r="P152" i="12" s="1"/>
  <c r="X152" i="12"/>
  <c r="Y152" i="12" s="1"/>
  <c r="B156" i="12"/>
  <c r="D157" i="12"/>
  <c r="AF152" i="12"/>
  <c r="AG152" i="12" s="1"/>
  <c r="W153" i="12" s="1"/>
  <c r="N153" i="12"/>
  <c r="C156" i="12"/>
  <c r="F153" i="12"/>
  <c r="AE153" i="12"/>
  <c r="M155" i="12" l="1"/>
  <c r="N155" i="12" s="1"/>
  <c r="AJ155" i="12"/>
  <c r="AD156" i="12"/>
  <c r="AL155" i="12"/>
  <c r="AK155" i="12"/>
  <c r="AI155" i="12"/>
  <c r="L156" i="12"/>
  <c r="T156" i="12"/>
  <c r="E156" i="12" s="1"/>
  <c r="U156" i="12"/>
  <c r="V156" i="12" s="1"/>
  <c r="AC156" i="12"/>
  <c r="R153" i="12"/>
  <c r="AA153" i="12"/>
  <c r="S152" i="12"/>
  <c r="K152" i="12"/>
  <c r="Z153" i="12"/>
  <c r="I153" i="12"/>
  <c r="Q153" i="12"/>
  <c r="AB152" i="12"/>
  <c r="G153" i="12"/>
  <c r="H153" i="12" s="1"/>
  <c r="J153" i="12"/>
  <c r="O153" i="12"/>
  <c r="P153" i="12" s="1"/>
  <c r="X153" i="12"/>
  <c r="Y153" i="12" s="1"/>
  <c r="B157" i="12"/>
  <c r="D158" i="12"/>
  <c r="N154" i="12"/>
  <c r="AF153" i="12"/>
  <c r="AG153" i="12" s="1"/>
  <c r="W154" i="12" s="1"/>
  <c r="F154" i="12"/>
  <c r="AE154" i="12"/>
  <c r="C157" i="12"/>
  <c r="AD157" i="12" l="1"/>
  <c r="AL156" i="12"/>
  <c r="AK156" i="12"/>
  <c r="AI156" i="12"/>
  <c r="M156" i="12"/>
  <c r="AJ156" i="12"/>
  <c r="L157" i="12"/>
  <c r="U157" i="12"/>
  <c r="V157" i="12" s="1"/>
  <c r="AC157" i="12"/>
  <c r="T157" i="12"/>
  <c r="E157" i="12" s="1"/>
  <c r="S153" i="12"/>
  <c r="Z154" i="12"/>
  <c r="I154" i="12"/>
  <c r="Q154" i="12"/>
  <c r="AA154" i="12"/>
  <c r="R154" i="12"/>
  <c r="AB153" i="12"/>
  <c r="K153" i="12"/>
  <c r="G154" i="12"/>
  <c r="H154" i="12" s="1"/>
  <c r="J154" i="12"/>
  <c r="O154" i="12"/>
  <c r="P154" i="12" s="1"/>
  <c r="X154" i="12"/>
  <c r="Y154" i="12" s="1"/>
  <c r="B158" i="12"/>
  <c r="D159" i="12"/>
  <c r="AF154" i="12"/>
  <c r="AG154" i="12" s="1"/>
  <c r="W155" i="12" s="1"/>
  <c r="C158" i="12"/>
  <c r="F155" i="12"/>
  <c r="AE155" i="12"/>
  <c r="AD158" i="12" l="1"/>
  <c r="AL157" i="12"/>
  <c r="AK157" i="12"/>
  <c r="AI157" i="12"/>
  <c r="AJ157" i="12"/>
  <c r="M157" i="12"/>
  <c r="U158" i="12"/>
  <c r="V158" i="12" s="1"/>
  <c r="T158" i="12"/>
  <c r="AC158" i="12"/>
  <c r="K154" i="12"/>
  <c r="AB154" i="12"/>
  <c r="E158" i="12"/>
  <c r="L158" i="12"/>
  <c r="Z155" i="12"/>
  <c r="I155" i="12"/>
  <c r="Q155" i="12"/>
  <c r="AA155" i="12"/>
  <c r="S154" i="12"/>
  <c r="R155" i="12"/>
  <c r="O155" i="12"/>
  <c r="P155" i="12" s="1"/>
  <c r="G155" i="12"/>
  <c r="H155" i="12" s="1"/>
  <c r="J155" i="12"/>
  <c r="X155" i="12"/>
  <c r="Y155" i="12" s="1"/>
  <c r="B159" i="12"/>
  <c r="D160" i="12"/>
  <c r="AF155" i="12"/>
  <c r="AG155" i="12" s="1"/>
  <c r="W156" i="12" s="1"/>
  <c r="F156" i="12"/>
  <c r="N156" i="12"/>
  <c r="C159" i="12"/>
  <c r="AE156" i="12"/>
  <c r="AD159" i="12" l="1"/>
  <c r="AL158" i="12"/>
  <c r="AK158" i="12"/>
  <c r="AI158" i="12"/>
  <c r="AJ158" i="12"/>
  <c r="AA156" i="12"/>
  <c r="L159" i="12"/>
  <c r="T159" i="12"/>
  <c r="E159" i="12" s="1"/>
  <c r="U159" i="12"/>
  <c r="V159" i="12" s="1"/>
  <c r="AC159" i="12"/>
  <c r="Z156" i="12"/>
  <c r="I156" i="12"/>
  <c r="Q156" i="12"/>
  <c r="S155" i="12"/>
  <c r="K155" i="12"/>
  <c r="R156" i="12"/>
  <c r="AB155" i="12"/>
  <c r="M158" i="12"/>
  <c r="N158" i="12" s="1"/>
  <c r="G156" i="12"/>
  <c r="H156" i="12" s="1"/>
  <c r="J156" i="12"/>
  <c r="O156" i="12"/>
  <c r="P156" i="12" s="1"/>
  <c r="X156" i="12"/>
  <c r="Y156" i="12" s="1"/>
  <c r="B160" i="12"/>
  <c r="D161" i="12"/>
  <c r="AF156" i="12"/>
  <c r="AG156" i="12" s="1"/>
  <c r="W157" i="12" s="1"/>
  <c r="N157" i="12"/>
  <c r="C160" i="12"/>
  <c r="F157" i="12"/>
  <c r="AE157" i="12"/>
  <c r="M159" i="12" l="1"/>
  <c r="AJ159" i="12"/>
  <c r="AD160" i="12"/>
  <c r="AL159" i="12"/>
  <c r="AK159" i="12"/>
  <c r="AI159" i="12"/>
  <c r="L160" i="12"/>
  <c r="U160" i="12"/>
  <c r="V160" i="12" s="1"/>
  <c r="AC160" i="12"/>
  <c r="T160" i="12"/>
  <c r="E160" i="12" s="1"/>
  <c r="AB156" i="12"/>
  <c r="K156" i="12"/>
  <c r="R157" i="12"/>
  <c r="AA157" i="12"/>
  <c r="S156" i="12"/>
  <c r="Z157" i="12"/>
  <c r="I157" i="12"/>
  <c r="Q157" i="12"/>
  <c r="G157" i="12"/>
  <c r="H157" i="12" s="1"/>
  <c r="J157" i="12"/>
  <c r="O157" i="12"/>
  <c r="P157" i="12" s="1"/>
  <c r="X157" i="12"/>
  <c r="Y157" i="12" s="1"/>
  <c r="B161" i="12"/>
  <c r="D162" i="12"/>
  <c r="AF157" i="12"/>
  <c r="AG157" i="12" s="1"/>
  <c r="W158" i="12" s="1"/>
  <c r="F158" i="12"/>
  <c r="C161" i="12"/>
  <c r="AE158" i="12"/>
  <c r="M160" i="12" l="1"/>
  <c r="AJ160" i="12"/>
  <c r="AK160" i="12"/>
  <c r="AI160" i="12"/>
  <c r="AD161" i="12"/>
  <c r="AL160" i="12"/>
  <c r="L161" i="12"/>
  <c r="T161" i="12"/>
  <c r="E161" i="12" s="1"/>
  <c r="U161" i="12"/>
  <c r="V161" i="12" s="1"/>
  <c r="AC161" i="12"/>
  <c r="AB157" i="12"/>
  <c r="Z158" i="12"/>
  <c r="I158" i="12"/>
  <c r="Q158" i="12"/>
  <c r="AA158" i="12"/>
  <c r="S157" i="12"/>
  <c r="K157" i="12"/>
  <c r="R158" i="12"/>
  <c r="O158" i="12"/>
  <c r="P158" i="12" s="1"/>
  <c r="G158" i="12"/>
  <c r="H158" i="12" s="1"/>
  <c r="J158" i="12"/>
  <c r="X158" i="12"/>
  <c r="Y158" i="12" s="1"/>
  <c r="B162" i="12"/>
  <c r="D163" i="12"/>
  <c r="N159" i="12"/>
  <c r="AF158" i="12"/>
  <c r="AG158" i="12" s="1"/>
  <c r="W159" i="12" s="1"/>
  <c r="AE159" i="12"/>
  <c r="F159" i="12"/>
  <c r="C162" i="12"/>
  <c r="M161" i="12" l="1"/>
  <c r="AJ161" i="12"/>
  <c r="AD162" i="12"/>
  <c r="AL161" i="12"/>
  <c r="AK161" i="12"/>
  <c r="AI161" i="12"/>
  <c r="AA159" i="12"/>
  <c r="L162" i="12"/>
  <c r="U162" i="12"/>
  <c r="V162" i="12" s="1"/>
  <c r="AC162" i="12"/>
  <c r="T162" i="12"/>
  <c r="R159" i="12"/>
  <c r="S158" i="12"/>
  <c r="Z159" i="12"/>
  <c r="I159" i="12"/>
  <c r="Q159" i="12"/>
  <c r="K158" i="12"/>
  <c r="AB158" i="12"/>
  <c r="G159" i="12"/>
  <c r="H159" i="12" s="1"/>
  <c r="J159" i="12"/>
  <c r="O159" i="12"/>
  <c r="P159" i="12" s="1"/>
  <c r="X159" i="12"/>
  <c r="Y159" i="12" s="1"/>
  <c r="E162" i="12"/>
  <c r="B163" i="12"/>
  <c r="D164" i="12"/>
  <c r="AF159" i="12"/>
  <c r="AG159" i="12" s="1"/>
  <c r="W160" i="12" s="1"/>
  <c r="N160" i="12"/>
  <c r="F160" i="12"/>
  <c r="AE160" i="12"/>
  <c r="C163" i="12"/>
  <c r="M162" i="12" l="1"/>
  <c r="AJ162" i="12"/>
  <c r="AD163" i="12"/>
  <c r="AL162" i="12"/>
  <c r="AK162" i="12"/>
  <c r="AI162" i="12"/>
  <c r="U163" i="12"/>
  <c r="V163" i="12" s="1"/>
  <c r="AC163" i="12"/>
  <c r="T163" i="12"/>
  <c r="E163" i="12" s="1"/>
  <c r="AA160" i="12"/>
  <c r="S159" i="12"/>
  <c r="K159" i="12"/>
  <c r="L163" i="12"/>
  <c r="Z160" i="12"/>
  <c r="I160" i="12"/>
  <c r="Q160" i="12"/>
  <c r="R160" i="12"/>
  <c r="AB159" i="12"/>
  <c r="G160" i="12"/>
  <c r="H160" i="12" s="1"/>
  <c r="J160" i="12"/>
  <c r="O160" i="12"/>
  <c r="P160" i="12" s="1"/>
  <c r="X160" i="12"/>
  <c r="Y160" i="12" s="1"/>
  <c r="B164" i="12"/>
  <c r="D165" i="12"/>
  <c r="AF160" i="12"/>
  <c r="AG160" i="12" s="1"/>
  <c r="W161" i="12" s="1"/>
  <c r="N161" i="12"/>
  <c r="C164" i="12"/>
  <c r="F161" i="12"/>
  <c r="AE161" i="12"/>
  <c r="AJ163" i="12" l="1"/>
  <c r="AK163" i="12"/>
  <c r="AI163" i="12"/>
  <c r="AD164" i="12"/>
  <c r="AL163" i="12"/>
  <c r="L164" i="12"/>
  <c r="T164" i="12"/>
  <c r="AC164" i="12"/>
  <c r="U164" i="12"/>
  <c r="V164" i="12" s="1"/>
  <c r="AA161" i="12"/>
  <c r="AB160" i="12"/>
  <c r="M163" i="12"/>
  <c r="K160" i="12"/>
  <c r="Z161" i="12"/>
  <c r="I161" i="12"/>
  <c r="Q161" i="12"/>
  <c r="R161" i="12"/>
  <c r="S160" i="12"/>
  <c r="G161" i="12"/>
  <c r="H161" i="12" s="1"/>
  <c r="J161" i="12"/>
  <c r="O161" i="12"/>
  <c r="P161" i="12" s="1"/>
  <c r="X161" i="12"/>
  <c r="Y161" i="12" s="1"/>
  <c r="B165" i="12"/>
  <c r="D166" i="12"/>
  <c r="N162" i="12"/>
  <c r="AF161" i="12"/>
  <c r="AG161" i="12" s="1"/>
  <c r="W162" i="12" s="1"/>
  <c r="AE162" i="12"/>
  <c r="F162" i="12"/>
  <c r="C165" i="12"/>
  <c r="AJ164" i="12" l="1"/>
  <c r="AD165" i="12"/>
  <c r="AL164" i="12"/>
  <c r="AK164" i="12"/>
  <c r="AI164" i="12"/>
  <c r="M164" i="12"/>
  <c r="L165" i="12"/>
  <c r="U165" i="12"/>
  <c r="V165" i="12" s="1"/>
  <c r="AC165" i="12"/>
  <c r="T165" i="12"/>
  <c r="E164" i="12"/>
  <c r="AB161" i="12"/>
  <c r="K161" i="12"/>
  <c r="Z162" i="12"/>
  <c r="I162" i="12"/>
  <c r="Q162" i="12"/>
  <c r="AA162" i="12"/>
  <c r="R162" i="12"/>
  <c r="S161" i="12"/>
  <c r="G162" i="12"/>
  <c r="H162" i="12" s="1"/>
  <c r="J162" i="12"/>
  <c r="O162" i="12"/>
  <c r="P162" i="12" s="1"/>
  <c r="X162" i="12"/>
  <c r="Y162" i="12" s="1"/>
  <c r="E165" i="12"/>
  <c r="B166" i="12"/>
  <c r="D167" i="12"/>
  <c r="N163" i="12"/>
  <c r="AF162" i="12"/>
  <c r="AG162" i="12" s="1"/>
  <c r="W163" i="12" s="1"/>
  <c r="C166" i="12"/>
  <c r="F163" i="12"/>
  <c r="AE163" i="12"/>
  <c r="AK165" i="12" l="1"/>
  <c r="AI165" i="12"/>
  <c r="M165" i="12"/>
  <c r="AJ165" i="12"/>
  <c r="AD166" i="12"/>
  <c r="AL165" i="12"/>
  <c r="U166" i="12"/>
  <c r="V166" i="12" s="1"/>
  <c r="T166" i="12"/>
  <c r="E166" i="12" s="1"/>
  <c r="AC166" i="12"/>
  <c r="K162" i="12"/>
  <c r="R163" i="12"/>
  <c r="S162" i="12"/>
  <c r="Z163" i="12"/>
  <c r="I163" i="12"/>
  <c r="Q163" i="12"/>
  <c r="L166" i="12"/>
  <c r="AA163" i="12"/>
  <c r="AB162" i="12"/>
  <c r="G163" i="12"/>
  <c r="H163" i="12" s="1"/>
  <c r="J163" i="12"/>
  <c r="O163" i="12"/>
  <c r="P163" i="12" s="1"/>
  <c r="X163" i="12"/>
  <c r="Y163" i="12" s="1"/>
  <c r="B167" i="12"/>
  <c r="D168" i="12"/>
  <c r="N164" i="12"/>
  <c r="AF163" i="12"/>
  <c r="AG163" i="12" s="1"/>
  <c r="W164" i="12" s="1"/>
  <c r="AE164" i="12"/>
  <c r="C167" i="12"/>
  <c r="F164" i="12"/>
  <c r="AD167" i="12" l="1"/>
  <c r="AL166" i="12"/>
  <c r="AJ166" i="12"/>
  <c r="AK166" i="12"/>
  <c r="AI166" i="12"/>
  <c r="L167" i="12"/>
  <c r="T167" i="12"/>
  <c r="U167" i="12"/>
  <c r="V167" i="12" s="1"/>
  <c r="AC167" i="12"/>
  <c r="AA164" i="12"/>
  <c r="Z164" i="12"/>
  <c r="I164" i="12"/>
  <c r="Q164" i="12"/>
  <c r="M166" i="12"/>
  <c r="S163" i="12"/>
  <c r="R164" i="12"/>
  <c r="K163" i="12"/>
  <c r="AB163" i="12"/>
  <c r="G164" i="12"/>
  <c r="H164" i="12" s="1"/>
  <c r="J164" i="12"/>
  <c r="O164" i="12"/>
  <c r="P164" i="12" s="1"/>
  <c r="X164" i="12"/>
  <c r="Y164" i="12" s="1"/>
  <c r="B168" i="12"/>
  <c r="D169" i="12"/>
  <c r="N165" i="12"/>
  <c r="AF164" i="12"/>
  <c r="AG164" i="12" s="1"/>
  <c r="W165" i="12" s="1"/>
  <c r="C168" i="12"/>
  <c r="AE165" i="12"/>
  <c r="F165" i="12"/>
  <c r="AJ167" i="12" l="1"/>
  <c r="AD168" i="12"/>
  <c r="AL167" i="12"/>
  <c r="AK167" i="12"/>
  <c r="AI167" i="12"/>
  <c r="M167" i="12"/>
  <c r="E167" i="12"/>
  <c r="K164" i="12"/>
  <c r="L168" i="12"/>
  <c r="U168" i="12"/>
  <c r="V168" i="12" s="1"/>
  <c r="AC168" i="12"/>
  <c r="T168" i="12"/>
  <c r="Z165" i="12"/>
  <c r="I165" i="12"/>
  <c r="Q165" i="12"/>
  <c r="AB164" i="12"/>
  <c r="S164" i="12"/>
  <c r="AA165" i="12"/>
  <c r="R165" i="12"/>
  <c r="G165" i="12"/>
  <c r="H165" i="12" s="1"/>
  <c r="J165" i="12"/>
  <c r="O165" i="12"/>
  <c r="P165" i="12" s="1"/>
  <c r="X165" i="12"/>
  <c r="Y165" i="12" s="1"/>
  <c r="E168" i="12"/>
  <c r="B169" i="12"/>
  <c r="D170" i="12"/>
  <c r="AF165" i="12"/>
  <c r="AG165" i="12" s="1"/>
  <c r="W166" i="12" s="1"/>
  <c r="N166" i="12"/>
  <c r="C169" i="12"/>
  <c r="AE166" i="12"/>
  <c r="F166" i="12"/>
  <c r="AD169" i="12" l="1"/>
  <c r="AL168" i="12"/>
  <c r="AK168" i="12"/>
  <c r="AI168" i="12"/>
  <c r="M168" i="12"/>
  <c r="AJ168" i="12"/>
  <c r="L169" i="12"/>
  <c r="T169" i="12"/>
  <c r="E169" i="12" s="1"/>
  <c r="U169" i="12"/>
  <c r="V169" i="12" s="1"/>
  <c r="AC169" i="12"/>
  <c r="R166" i="12"/>
  <c r="AA166" i="12"/>
  <c r="S165" i="12"/>
  <c r="Z166" i="12"/>
  <c r="I166" i="12"/>
  <c r="Q166" i="12"/>
  <c r="K165" i="12"/>
  <c r="AB165" i="12"/>
  <c r="G166" i="12"/>
  <c r="H166" i="12" s="1"/>
  <c r="J166" i="12"/>
  <c r="O166" i="12"/>
  <c r="P166" i="12" s="1"/>
  <c r="X166" i="12"/>
  <c r="Y166" i="12" s="1"/>
  <c r="B170" i="12"/>
  <c r="D171" i="12"/>
  <c r="AF166" i="12"/>
  <c r="AG166" i="12" s="1"/>
  <c r="W167" i="12" s="1"/>
  <c r="N167" i="12"/>
  <c r="C170" i="12"/>
  <c r="F167" i="12"/>
  <c r="AE167" i="12"/>
  <c r="M169" i="12" l="1"/>
  <c r="AJ169" i="12"/>
  <c r="AD170" i="12"/>
  <c r="AL169" i="12"/>
  <c r="AK169" i="12"/>
  <c r="AI169" i="12"/>
  <c r="L170" i="12"/>
  <c r="U170" i="12"/>
  <c r="V170" i="12" s="1"/>
  <c r="T170" i="12"/>
  <c r="E170" i="12" s="1"/>
  <c r="AC170" i="12"/>
  <c r="K166" i="12"/>
  <c r="AB166" i="12"/>
  <c r="Z167" i="12"/>
  <c r="I167" i="12"/>
  <c r="Q167" i="12"/>
  <c r="R167" i="12"/>
  <c r="AA167" i="12"/>
  <c r="S166" i="12"/>
  <c r="G167" i="12"/>
  <c r="H167" i="12" s="1"/>
  <c r="J167" i="12"/>
  <c r="O167" i="12"/>
  <c r="P167" i="12" s="1"/>
  <c r="X167" i="12"/>
  <c r="Y167" i="12" s="1"/>
  <c r="B171" i="12"/>
  <c r="D172" i="12"/>
  <c r="AF167" i="12"/>
  <c r="AG167" i="12" s="1"/>
  <c r="W168" i="12" s="1"/>
  <c r="N168" i="12"/>
  <c r="C171" i="12"/>
  <c r="F168" i="12"/>
  <c r="AE168" i="12"/>
  <c r="M170" i="12" l="1"/>
  <c r="N170" i="12" s="1"/>
  <c r="AJ170" i="12"/>
  <c r="AK170" i="12"/>
  <c r="AI170" i="12"/>
  <c r="AD171" i="12"/>
  <c r="AL170" i="12"/>
  <c r="R168" i="12"/>
  <c r="AA168" i="12"/>
  <c r="L171" i="12"/>
  <c r="U171" i="12"/>
  <c r="V171" i="12" s="1"/>
  <c r="AC171" i="12"/>
  <c r="T171" i="12"/>
  <c r="E171" i="12" s="1"/>
  <c r="S167" i="12"/>
  <c r="Z168" i="12"/>
  <c r="I168" i="12"/>
  <c r="Q168" i="12"/>
  <c r="K167" i="12"/>
  <c r="AB167" i="12"/>
  <c r="G168" i="12"/>
  <c r="H168" i="12" s="1"/>
  <c r="J168" i="12"/>
  <c r="O168" i="12"/>
  <c r="P168" i="12" s="1"/>
  <c r="X168" i="12"/>
  <c r="Y168" i="12" s="1"/>
  <c r="B172" i="12"/>
  <c r="D173" i="12"/>
  <c r="N169" i="12"/>
  <c r="AF168" i="12"/>
  <c r="AG168" i="12" s="1"/>
  <c r="W169" i="12" s="1"/>
  <c r="F169" i="12"/>
  <c r="AE169" i="12"/>
  <c r="C172" i="12"/>
  <c r="AJ171" i="12" l="1"/>
  <c r="AD172" i="12"/>
  <c r="AL171" i="12"/>
  <c r="AK171" i="12"/>
  <c r="AI171" i="12"/>
  <c r="M171" i="12"/>
  <c r="L172" i="12"/>
  <c r="T172" i="12"/>
  <c r="E172" i="12" s="1"/>
  <c r="AC172" i="12"/>
  <c r="U172" i="12"/>
  <c r="V172" i="12" s="1"/>
  <c r="AA169" i="12"/>
  <c r="R169" i="12"/>
  <c r="S168" i="12"/>
  <c r="Z169" i="12"/>
  <c r="I169" i="12"/>
  <c r="Q169" i="12"/>
  <c r="K168" i="12"/>
  <c r="AB168" i="12"/>
  <c r="G169" i="12"/>
  <c r="H169" i="12" s="1"/>
  <c r="J169" i="12"/>
  <c r="O169" i="12"/>
  <c r="P169" i="12" s="1"/>
  <c r="X169" i="12"/>
  <c r="Y169" i="12" s="1"/>
  <c r="B173" i="12"/>
  <c r="D174" i="12"/>
  <c r="AF169" i="12"/>
  <c r="AG169" i="12" s="1"/>
  <c r="W170" i="12" s="1"/>
  <c r="F170" i="12"/>
  <c r="AE170" i="12"/>
  <c r="R170" i="12" s="1"/>
  <c r="C173" i="12"/>
  <c r="M172" i="12" l="1"/>
  <c r="N172" i="12" s="1"/>
  <c r="AJ172" i="12"/>
  <c r="AK172" i="12"/>
  <c r="AI172" i="12"/>
  <c r="AD173" i="12"/>
  <c r="AL172" i="12"/>
  <c r="L173" i="12"/>
  <c r="U173" i="12"/>
  <c r="V173" i="12" s="1"/>
  <c r="AC173" i="12"/>
  <c r="T173" i="12"/>
  <c r="E173" i="12" s="1"/>
  <c r="AA170" i="12"/>
  <c r="K169" i="12"/>
  <c r="S169" i="12"/>
  <c r="Z170" i="12"/>
  <c r="I170" i="12"/>
  <c r="Q170" i="12"/>
  <c r="AB169" i="12"/>
  <c r="O170" i="12"/>
  <c r="P170" i="12" s="1"/>
  <c r="G170" i="12"/>
  <c r="H170" i="12" s="1"/>
  <c r="J170" i="12"/>
  <c r="X170" i="12"/>
  <c r="Y170" i="12" s="1"/>
  <c r="B174" i="12"/>
  <c r="D175" i="12"/>
  <c r="AF170" i="12"/>
  <c r="AG170" i="12" s="1"/>
  <c r="W171" i="12" s="1"/>
  <c r="F171" i="12"/>
  <c r="C174" i="12"/>
  <c r="N171" i="12"/>
  <c r="AE171" i="12"/>
  <c r="M173" i="12" l="1"/>
  <c r="AJ173" i="12"/>
  <c r="AK173" i="12"/>
  <c r="AI173" i="12"/>
  <c r="AD174" i="12"/>
  <c r="AL173" i="12"/>
  <c r="L174" i="12"/>
  <c r="U174" i="12"/>
  <c r="V174" i="12" s="1"/>
  <c r="T174" i="12"/>
  <c r="E174" i="12" s="1"/>
  <c r="AC174" i="12"/>
  <c r="AA171" i="12"/>
  <c r="R171" i="12"/>
  <c r="AB170" i="12"/>
  <c r="Z171" i="12"/>
  <c r="I171" i="12"/>
  <c r="Q171" i="12"/>
  <c r="K170" i="12"/>
  <c r="S170" i="12"/>
  <c r="G171" i="12"/>
  <c r="H171" i="12" s="1"/>
  <c r="J171" i="12"/>
  <c r="O171" i="12"/>
  <c r="P171" i="12" s="1"/>
  <c r="X171" i="12"/>
  <c r="Y171" i="12" s="1"/>
  <c r="B175" i="12"/>
  <c r="D176" i="12"/>
  <c r="AF171" i="12"/>
  <c r="AG171" i="12" s="1"/>
  <c r="W172" i="12" s="1"/>
  <c r="C175" i="12"/>
  <c r="AE172" i="12"/>
  <c r="F172" i="12"/>
  <c r="AK174" i="12" l="1"/>
  <c r="AI174" i="12"/>
  <c r="M174" i="12"/>
  <c r="N174" i="12" s="1"/>
  <c r="AJ174" i="12"/>
  <c r="AD175" i="12"/>
  <c r="AL174" i="12"/>
  <c r="L175" i="12"/>
  <c r="T175" i="12"/>
  <c r="E175" i="12" s="1"/>
  <c r="U175" i="12"/>
  <c r="V175" i="12" s="1"/>
  <c r="AC175" i="12"/>
  <c r="AA172" i="12"/>
  <c r="S171" i="12"/>
  <c r="K171" i="12"/>
  <c r="Z172" i="12"/>
  <c r="I172" i="12"/>
  <c r="Q172" i="12"/>
  <c r="AB171" i="12"/>
  <c r="R172" i="12"/>
  <c r="G172" i="12"/>
  <c r="H172" i="12" s="1"/>
  <c r="J172" i="12"/>
  <c r="O172" i="12"/>
  <c r="P172" i="12" s="1"/>
  <c r="X172" i="12"/>
  <c r="Y172" i="12" s="1"/>
  <c r="B176" i="12"/>
  <c r="D177" i="12"/>
  <c r="AF172" i="12"/>
  <c r="AG172" i="12" s="1"/>
  <c r="W173" i="12" s="1"/>
  <c r="F173" i="12"/>
  <c r="C176" i="12"/>
  <c r="N173" i="12"/>
  <c r="AE173" i="12"/>
  <c r="AD176" i="12" l="1"/>
  <c r="AL175" i="12"/>
  <c r="M175" i="12"/>
  <c r="AJ175" i="12"/>
  <c r="AK175" i="12"/>
  <c r="AI175" i="12"/>
  <c r="L176" i="12"/>
  <c r="U176" i="12"/>
  <c r="V176" i="12" s="1"/>
  <c r="AC176" i="12"/>
  <c r="T176" i="12"/>
  <c r="AA173" i="12"/>
  <c r="S172" i="12"/>
  <c r="K172" i="12"/>
  <c r="Z173" i="12"/>
  <c r="I173" i="12"/>
  <c r="Q173" i="12"/>
  <c r="R173" i="12"/>
  <c r="AB172" i="12"/>
  <c r="G173" i="12"/>
  <c r="H173" i="12" s="1"/>
  <c r="J173" i="12"/>
  <c r="O173" i="12"/>
  <c r="P173" i="12" s="1"/>
  <c r="E176" i="12"/>
  <c r="X173" i="12"/>
  <c r="Y173" i="12" s="1"/>
  <c r="B177" i="12"/>
  <c r="D178" i="12"/>
  <c r="AF173" i="12"/>
  <c r="AG173" i="12" s="1"/>
  <c r="W174" i="12" s="1"/>
  <c r="F174" i="12"/>
  <c r="C177" i="12"/>
  <c r="AE174" i="12"/>
  <c r="M176" i="12" l="1"/>
  <c r="N176" i="12" s="1"/>
  <c r="AJ176" i="12"/>
  <c r="AD177" i="12"/>
  <c r="AL176" i="12"/>
  <c r="AK176" i="12"/>
  <c r="AI176" i="12"/>
  <c r="L177" i="12"/>
  <c r="T177" i="12"/>
  <c r="E177" i="12" s="1"/>
  <c r="AC177" i="12"/>
  <c r="U177" i="12"/>
  <c r="V177" i="12" s="1"/>
  <c r="K173" i="12"/>
  <c r="AB173" i="12"/>
  <c r="Z174" i="12"/>
  <c r="I174" i="12"/>
  <c r="Q174" i="12"/>
  <c r="AA174" i="12"/>
  <c r="S173" i="12"/>
  <c r="R174" i="12"/>
  <c r="G174" i="12"/>
  <c r="H174" i="12" s="1"/>
  <c r="J174" i="12"/>
  <c r="O174" i="12"/>
  <c r="P174" i="12" s="1"/>
  <c r="X174" i="12"/>
  <c r="Y174" i="12" s="1"/>
  <c r="B178" i="12"/>
  <c r="D179" i="12"/>
  <c r="AF174" i="12"/>
  <c r="AG174" i="12" s="1"/>
  <c r="W175" i="12" s="1"/>
  <c r="AE175" i="12"/>
  <c r="C178" i="12"/>
  <c r="N175" i="12"/>
  <c r="F175" i="12"/>
  <c r="M177" i="12" l="1"/>
  <c r="AJ177" i="12"/>
  <c r="AK177" i="12"/>
  <c r="AI177" i="12"/>
  <c r="AD178" i="12"/>
  <c r="AL177" i="12"/>
  <c r="L178" i="12"/>
  <c r="U178" i="12"/>
  <c r="V178" i="12" s="1"/>
  <c r="AC178" i="12"/>
  <c r="T178" i="12"/>
  <c r="S174" i="12"/>
  <c r="Z175" i="12"/>
  <c r="I175" i="12"/>
  <c r="Q175" i="12"/>
  <c r="AA175" i="12"/>
  <c r="AB174" i="12"/>
  <c r="R175" i="12"/>
  <c r="K174" i="12"/>
  <c r="G175" i="12"/>
  <c r="H175" i="12" s="1"/>
  <c r="J175" i="12"/>
  <c r="O175" i="12"/>
  <c r="P175" i="12" s="1"/>
  <c r="X175" i="12"/>
  <c r="Y175" i="12" s="1"/>
  <c r="E178" i="12"/>
  <c r="B179" i="12"/>
  <c r="D180" i="12"/>
  <c r="AF175" i="12"/>
  <c r="AG175" i="12" s="1"/>
  <c r="W176" i="12" s="1"/>
  <c r="F176" i="12"/>
  <c r="AE176" i="12"/>
  <c r="R176" i="12" s="1"/>
  <c r="C179" i="12"/>
  <c r="AD179" i="12" l="1"/>
  <c r="AL178" i="12"/>
  <c r="M178" i="12"/>
  <c r="AJ178" i="12"/>
  <c r="AK178" i="12"/>
  <c r="AI178" i="12"/>
  <c r="L179" i="12"/>
  <c r="U179" i="12"/>
  <c r="V179" i="12" s="1"/>
  <c r="T179" i="12"/>
  <c r="E179" i="12" s="1"/>
  <c r="AC179" i="12"/>
  <c r="K175" i="12"/>
  <c r="AB175" i="12"/>
  <c r="Z176" i="12"/>
  <c r="I176" i="12"/>
  <c r="Q176" i="12"/>
  <c r="AA176" i="12"/>
  <c r="S175" i="12"/>
  <c r="O176" i="12"/>
  <c r="P176" i="12" s="1"/>
  <c r="G176" i="12"/>
  <c r="H176" i="12" s="1"/>
  <c r="J176" i="12"/>
  <c r="X176" i="12"/>
  <c r="Y176" i="12" s="1"/>
  <c r="B180" i="12"/>
  <c r="D181" i="12"/>
  <c r="AF176" i="12"/>
  <c r="AG176" i="12" s="1"/>
  <c r="W177" i="12" s="1"/>
  <c r="AE177" i="12"/>
  <c r="C180" i="12"/>
  <c r="N177" i="12"/>
  <c r="F177" i="12"/>
  <c r="M179" i="12" l="1"/>
  <c r="AJ179" i="12"/>
  <c r="AD180" i="12"/>
  <c r="AL179" i="12"/>
  <c r="AK179" i="12"/>
  <c r="AI179" i="12"/>
  <c r="L180" i="12"/>
  <c r="T180" i="12"/>
  <c r="E180" i="12" s="1"/>
  <c r="AC180" i="12"/>
  <c r="U180" i="12"/>
  <c r="V180" i="12" s="1"/>
  <c r="R177" i="12"/>
  <c r="Z177" i="12"/>
  <c r="I177" i="12"/>
  <c r="Q177" i="12"/>
  <c r="AA177" i="12"/>
  <c r="K176" i="12"/>
  <c r="S176" i="12"/>
  <c r="AB176" i="12"/>
  <c r="G177" i="12"/>
  <c r="H177" i="12" s="1"/>
  <c r="J177" i="12"/>
  <c r="O177" i="12"/>
  <c r="P177" i="12" s="1"/>
  <c r="X177" i="12"/>
  <c r="Y177" i="12" s="1"/>
  <c r="B181" i="12"/>
  <c r="D182" i="12"/>
  <c r="AF177" i="12"/>
  <c r="AG177" i="12" s="1"/>
  <c r="W178" i="12" s="1"/>
  <c r="F178" i="12"/>
  <c r="AE178" i="12"/>
  <c r="N178" i="12"/>
  <c r="C181" i="12"/>
  <c r="M180" i="12" l="1"/>
  <c r="AJ180" i="12"/>
  <c r="AK180" i="12"/>
  <c r="AI180" i="12"/>
  <c r="AD181" i="12"/>
  <c r="AL180" i="12"/>
  <c r="L181" i="12"/>
  <c r="U181" i="12"/>
  <c r="V181" i="12" s="1"/>
  <c r="AC181" i="12"/>
  <c r="T181" i="12"/>
  <c r="E181" i="12" s="1"/>
  <c r="R178" i="12"/>
  <c r="AA178" i="12"/>
  <c r="S177" i="12"/>
  <c r="K177" i="12"/>
  <c r="Z178" i="12"/>
  <c r="I178" i="12"/>
  <c r="Q178" i="12"/>
  <c r="AB177" i="12"/>
  <c r="G178" i="12"/>
  <c r="H178" i="12" s="1"/>
  <c r="J178" i="12"/>
  <c r="O178" i="12"/>
  <c r="P178" i="12" s="1"/>
  <c r="X178" i="12"/>
  <c r="Y178" i="12" s="1"/>
  <c r="B182" i="12"/>
  <c r="D183" i="12"/>
  <c r="AF178" i="12"/>
  <c r="AG178" i="12" s="1"/>
  <c r="W179" i="12" s="1"/>
  <c r="N179" i="12"/>
  <c r="AE179" i="12"/>
  <c r="C182" i="12"/>
  <c r="F179" i="12"/>
  <c r="AD182" i="12" l="1"/>
  <c r="AL181" i="12"/>
  <c r="AK181" i="12"/>
  <c r="AI181" i="12"/>
  <c r="M181" i="12"/>
  <c r="AJ181" i="12"/>
  <c r="R179" i="12"/>
  <c r="AA179" i="12"/>
  <c r="L182" i="12"/>
  <c r="U182" i="12"/>
  <c r="V182" i="12" s="1"/>
  <c r="T182" i="12"/>
  <c r="E182" i="12" s="1"/>
  <c r="AC182" i="12"/>
  <c r="S178" i="12"/>
  <c r="K178" i="12"/>
  <c r="Z179" i="12"/>
  <c r="I179" i="12"/>
  <c r="Q179" i="12"/>
  <c r="AB178" i="12"/>
  <c r="G179" i="12"/>
  <c r="H179" i="12" s="1"/>
  <c r="J179" i="12"/>
  <c r="O179" i="12"/>
  <c r="P179" i="12" s="1"/>
  <c r="X179" i="12"/>
  <c r="Y179" i="12" s="1"/>
  <c r="B183" i="12"/>
  <c r="D184" i="12"/>
  <c r="AF179" i="12"/>
  <c r="AG179" i="12" s="1"/>
  <c r="W180" i="12" s="1"/>
  <c r="C183" i="12"/>
  <c r="AE180" i="12"/>
  <c r="N180" i="12"/>
  <c r="F180" i="12"/>
  <c r="AD183" i="12" l="1"/>
  <c r="AL182" i="12"/>
  <c r="AK182" i="12"/>
  <c r="AI182" i="12"/>
  <c r="M182" i="12"/>
  <c r="AJ182" i="12"/>
  <c r="L183" i="12"/>
  <c r="T183" i="12"/>
  <c r="U183" i="12"/>
  <c r="V183" i="12" s="1"/>
  <c r="AC183" i="12"/>
  <c r="R180" i="12"/>
  <c r="AB179" i="12"/>
  <c r="Z180" i="12"/>
  <c r="I180" i="12"/>
  <c r="Q180" i="12"/>
  <c r="AA180" i="12"/>
  <c r="S179" i="12"/>
  <c r="K179" i="12"/>
  <c r="G180" i="12"/>
  <c r="H180" i="12" s="1"/>
  <c r="J180" i="12"/>
  <c r="O180" i="12"/>
  <c r="P180" i="12" s="1"/>
  <c r="E183" i="12"/>
  <c r="X180" i="12"/>
  <c r="Y180" i="12" s="1"/>
  <c r="B184" i="12"/>
  <c r="D185" i="12"/>
  <c r="AF180" i="12"/>
  <c r="AG180" i="12" s="1"/>
  <c r="W181" i="12" s="1"/>
  <c r="F181" i="12"/>
  <c r="N181" i="12"/>
  <c r="C184" i="12"/>
  <c r="AE181" i="12"/>
  <c r="AK183" i="12" l="1"/>
  <c r="AI183" i="12"/>
  <c r="M183" i="12"/>
  <c r="AJ183" i="12"/>
  <c r="AD184" i="12"/>
  <c r="AL183" i="12"/>
  <c r="AA181" i="12"/>
  <c r="L184" i="12"/>
  <c r="U184" i="12"/>
  <c r="V184" i="12" s="1"/>
  <c r="T184" i="12"/>
  <c r="AC184" i="12"/>
  <c r="S180" i="12"/>
  <c r="Z181" i="12"/>
  <c r="I181" i="12"/>
  <c r="Q181" i="12"/>
  <c r="K180" i="12"/>
  <c r="R181" i="12"/>
  <c r="AB180" i="12"/>
  <c r="G181" i="12"/>
  <c r="H181" i="12" s="1"/>
  <c r="J181" i="12"/>
  <c r="O181" i="12"/>
  <c r="P181" i="12" s="1"/>
  <c r="E184" i="12"/>
  <c r="X181" i="12"/>
  <c r="Y181" i="12" s="1"/>
  <c r="B185" i="12"/>
  <c r="D186" i="12"/>
  <c r="AF181" i="12"/>
  <c r="AG181" i="12" s="1"/>
  <c r="W182" i="12" s="1"/>
  <c r="F182" i="12"/>
  <c r="C185" i="12"/>
  <c r="AE182" i="12"/>
  <c r="N182" i="12"/>
  <c r="M184" i="12" l="1"/>
  <c r="N184" i="12" s="1"/>
  <c r="AJ184" i="12"/>
  <c r="AD185" i="12"/>
  <c r="AL184" i="12"/>
  <c r="AK184" i="12"/>
  <c r="AI184" i="12"/>
  <c r="AA182" i="12"/>
  <c r="T185" i="12"/>
  <c r="AC185" i="12"/>
  <c r="U185" i="12"/>
  <c r="V185" i="12" s="1"/>
  <c r="R182" i="12"/>
  <c r="S181" i="12"/>
  <c r="E185" i="12"/>
  <c r="L185" i="12"/>
  <c r="K181" i="12"/>
  <c r="Z182" i="12"/>
  <c r="I182" i="12"/>
  <c r="Q182" i="12"/>
  <c r="AB181" i="12"/>
  <c r="G182" i="12"/>
  <c r="H182" i="12" s="1"/>
  <c r="J182" i="12"/>
  <c r="O182" i="12"/>
  <c r="P182" i="12" s="1"/>
  <c r="X182" i="12"/>
  <c r="Y182" i="12" s="1"/>
  <c r="B186" i="12"/>
  <c r="D187" i="12"/>
  <c r="AF182" i="12"/>
  <c r="AG182" i="12" s="1"/>
  <c r="W183" i="12" s="1"/>
  <c r="AE183" i="12"/>
  <c r="F183" i="12"/>
  <c r="C186" i="12"/>
  <c r="N183" i="12"/>
  <c r="AJ185" i="12" l="1"/>
  <c r="AK185" i="12"/>
  <c r="AI185" i="12"/>
  <c r="AD186" i="12"/>
  <c r="AL185" i="12"/>
  <c r="L186" i="12"/>
  <c r="U186" i="12"/>
  <c r="V186" i="12" s="1"/>
  <c r="AC186" i="12"/>
  <c r="T186" i="12"/>
  <c r="AA183" i="12"/>
  <c r="R183" i="12"/>
  <c r="S182" i="12"/>
  <c r="K182" i="12"/>
  <c r="AB182" i="12"/>
  <c r="Z183" i="12"/>
  <c r="I183" i="12"/>
  <c r="Q183" i="12"/>
  <c r="M185" i="12"/>
  <c r="G183" i="12"/>
  <c r="H183" i="12" s="1"/>
  <c r="J183" i="12"/>
  <c r="O183" i="12"/>
  <c r="P183" i="12" s="1"/>
  <c r="X183" i="12"/>
  <c r="Y183" i="12" s="1"/>
  <c r="B187" i="12"/>
  <c r="D188" i="12"/>
  <c r="AF183" i="12"/>
  <c r="AG183" i="12" s="1"/>
  <c r="W184" i="12" s="1"/>
  <c r="F184" i="12"/>
  <c r="C187" i="12"/>
  <c r="AE184" i="12"/>
  <c r="AK186" i="12" l="1"/>
  <c r="AI186" i="12"/>
  <c r="AD187" i="12"/>
  <c r="AL186" i="12"/>
  <c r="AJ186" i="12"/>
  <c r="M186" i="12"/>
  <c r="L187" i="12"/>
  <c r="U187" i="12"/>
  <c r="V187" i="12" s="1"/>
  <c r="T187" i="12"/>
  <c r="AC187" i="12"/>
  <c r="E186" i="12"/>
  <c r="K183" i="12"/>
  <c r="AB183" i="12"/>
  <c r="Z184" i="12"/>
  <c r="I184" i="12"/>
  <c r="Q184" i="12"/>
  <c r="R184" i="12"/>
  <c r="AA184" i="12"/>
  <c r="S183" i="12"/>
  <c r="G184" i="12"/>
  <c r="H184" i="12" s="1"/>
  <c r="J184" i="12"/>
  <c r="O184" i="12"/>
  <c r="P184" i="12" s="1"/>
  <c r="E187" i="12"/>
  <c r="X184" i="12"/>
  <c r="Y184" i="12" s="1"/>
  <c r="B188" i="12"/>
  <c r="D189" i="12"/>
  <c r="AF184" i="12"/>
  <c r="AG184" i="12" s="1"/>
  <c r="W185" i="12" s="1"/>
  <c r="C188" i="12"/>
  <c r="AE185" i="12"/>
  <c r="F185" i="12"/>
  <c r="N185" i="12"/>
  <c r="AK187" i="12" l="1"/>
  <c r="AI187" i="12"/>
  <c r="M187" i="12"/>
  <c r="AJ187" i="12"/>
  <c r="AD188" i="12"/>
  <c r="AL187" i="12"/>
  <c r="L188" i="12"/>
  <c r="T188" i="12"/>
  <c r="E188" i="12" s="1"/>
  <c r="U188" i="12"/>
  <c r="V188" i="12" s="1"/>
  <c r="AC188" i="12"/>
  <c r="S184" i="12"/>
  <c r="K184" i="12"/>
  <c r="Z185" i="12"/>
  <c r="I185" i="12"/>
  <c r="Q185" i="12"/>
  <c r="AA185" i="12"/>
  <c r="R185" i="12"/>
  <c r="AB184" i="12"/>
  <c r="G185" i="12"/>
  <c r="H185" i="12" s="1"/>
  <c r="J185" i="12"/>
  <c r="O185" i="12"/>
  <c r="P185" i="12" s="1"/>
  <c r="X185" i="12"/>
  <c r="Y185" i="12" s="1"/>
  <c r="B189" i="12"/>
  <c r="D190" i="12"/>
  <c r="AF185" i="12"/>
  <c r="AG185" i="12" s="1"/>
  <c r="W186" i="12" s="1"/>
  <c r="F186" i="12"/>
  <c r="N186" i="12"/>
  <c r="AE186" i="12"/>
  <c r="C189" i="12"/>
  <c r="M188" i="12" l="1"/>
  <c r="AJ188" i="12"/>
  <c r="AD189" i="12"/>
  <c r="AL188" i="12"/>
  <c r="AK188" i="12"/>
  <c r="AI188" i="12"/>
  <c r="L189" i="12"/>
  <c r="U189" i="12"/>
  <c r="V189" i="12" s="1"/>
  <c r="AC189" i="12"/>
  <c r="T189" i="12"/>
  <c r="K185" i="12"/>
  <c r="AB185" i="12"/>
  <c r="Z186" i="12"/>
  <c r="I186" i="12"/>
  <c r="Q186" i="12"/>
  <c r="R186" i="12"/>
  <c r="AA186" i="12"/>
  <c r="S185" i="12"/>
  <c r="G186" i="12"/>
  <c r="H186" i="12" s="1"/>
  <c r="J186" i="12"/>
  <c r="O186" i="12"/>
  <c r="P186" i="12" s="1"/>
  <c r="X186" i="12"/>
  <c r="Y186" i="12" s="1"/>
  <c r="E189" i="12"/>
  <c r="B190" i="12"/>
  <c r="D191" i="12"/>
  <c r="N187" i="12"/>
  <c r="AF186" i="12"/>
  <c r="AG186" i="12" s="1"/>
  <c r="W187" i="12" s="1"/>
  <c r="F187" i="12"/>
  <c r="C190" i="12"/>
  <c r="AE187" i="12"/>
  <c r="AD190" i="12" l="1"/>
  <c r="AL189" i="12"/>
  <c r="M189" i="12"/>
  <c r="AJ189" i="12"/>
  <c r="AK189" i="12"/>
  <c r="AI189" i="12"/>
  <c r="AA187" i="12"/>
  <c r="R187" i="12"/>
  <c r="L190" i="12"/>
  <c r="U190" i="12"/>
  <c r="V190" i="12" s="1"/>
  <c r="T190" i="12"/>
  <c r="AC190" i="12"/>
  <c r="S186" i="12"/>
  <c r="Z187" i="12"/>
  <c r="I187" i="12"/>
  <c r="Q187" i="12"/>
  <c r="K186" i="12"/>
  <c r="AB186" i="12"/>
  <c r="G187" i="12"/>
  <c r="H187" i="12" s="1"/>
  <c r="J187" i="12"/>
  <c r="O187" i="12"/>
  <c r="P187" i="12" s="1"/>
  <c r="E190" i="12"/>
  <c r="X187" i="12"/>
  <c r="Y187" i="12" s="1"/>
  <c r="B191" i="12"/>
  <c r="D192" i="12"/>
  <c r="AF187" i="12"/>
  <c r="AG187" i="12" s="1"/>
  <c r="W188" i="12" s="1"/>
  <c r="N188" i="12"/>
  <c r="AE188" i="12"/>
  <c r="F188" i="12"/>
  <c r="C191" i="12"/>
  <c r="AK190" i="12" l="1"/>
  <c r="AI190" i="12"/>
  <c r="AD191" i="12"/>
  <c r="AL190" i="12"/>
  <c r="AJ190" i="12"/>
  <c r="M190" i="12"/>
  <c r="L191" i="12"/>
  <c r="T191" i="12"/>
  <c r="E191" i="12" s="1"/>
  <c r="U191" i="12"/>
  <c r="V191" i="12" s="1"/>
  <c r="AC191" i="12"/>
  <c r="R188" i="12"/>
  <c r="AA188" i="12"/>
  <c r="S187" i="12"/>
  <c r="K187" i="12"/>
  <c r="Z188" i="12"/>
  <c r="I188" i="12"/>
  <c r="Q188" i="12"/>
  <c r="AB187" i="12"/>
  <c r="G188" i="12"/>
  <c r="H188" i="12" s="1"/>
  <c r="J188" i="12"/>
  <c r="O188" i="12"/>
  <c r="P188" i="12" s="1"/>
  <c r="X188" i="12"/>
  <c r="Y188" i="12" s="1"/>
  <c r="B192" i="12"/>
  <c r="D193" i="12"/>
  <c r="AF188" i="12"/>
  <c r="AG188" i="12" s="1"/>
  <c r="W189" i="12" s="1"/>
  <c r="AE189" i="12"/>
  <c r="N189" i="12"/>
  <c r="F189" i="12"/>
  <c r="C192" i="12"/>
  <c r="M191" i="12" l="1"/>
  <c r="AJ191" i="12"/>
  <c r="AK191" i="12"/>
  <c r="AI191" i="12"/>
  <c r="AD192" i="12"/>
  <c r="AL191" i="12"/>
  <c r="L192" i="12"/>
  <c r="U192" i="12"/>
  <c r="V192" i="12" s="1"/>
  <c r="T192" i="12"/>
  <c r="E192" i="12" s="1"/>
  <c r="AC192" i="12"/>
  <c r="Z189" i="12"/>
  <c r="I189" i="12"/>
  <c r="Q189" i="12"/>
  <c r="AA189" i="12"/>
  <c r="S188" i="12"/>
  <c r="K188" i="12"/>
  <c r="R189" i="12"/>
  <c r="AB188" i="12"/>
  <c r="G189" i="12"/>
  <c r="H189" i="12" s="1"/>
  <c r="J189" i="12"/>
  <c r="O189" i="12"/>
  <c r="P189" i="12" s="1"/>
  <c r="X189" i="12"/>
  <c r="Y189" i="12" s="1"/>
  <c r="B193" i="12"/>
  <c r="D194" i="12"/>
  <c r="AF189" i="12"/>
  <c r="AG189" i="12" s="1"/>
  <c r="W190" i="12" s="1"/>
  <c r="C193" i="12"/>
  <c r="N190" i="12"/>
  <c r="AE190" i="12"/>
  <c r="F190" i="12"/>
  <c r="M192" i="12" l="1"/>
  <c r="AJ192" i="12"/>
  <c r="AK192" i="12"/>
  <c r="AI192" i="12"/>
  <c r="AD193" i="12"/>
  <c r="AL192" i="12"/>
  <c r="L193" i="12"/>
  <c r="T193" i="12"/>
  <c r="E193" i="12" s="1"/>
  <c r="U193" i="12"/>
  <c r="V193" i="12" s="1"/>
  <c r="AC193" i="12"/>
  <c r="K189" i="12"/>
  <c r="AB189" i="12"/>
  <c r="Z190" i="12"/>
  <c r="I190" i="12"/>
  <c r="Q190" i="12"/>
  <c r="R190" i="12"/>
  <c r="AA190" i="12"/>
  <c r="S189" i="12"/>
  <c r="G190" i="12"/>
  <c r="H190" i="12" s="1"/>
  <c r="J190" i="12"/>
  <c r="O190" i="12"/>
  <c r="P190" i="12" s="1"/>
  <c r="X190" i="12"/>
  <c r="Y190" i="12" s="1"/>
  <c r="B194" i="12"/>
  <c r="D195" i="12"/>
  <c r="AF190" i="12"/>
  <c r="AG190" i="12" s="1"/>
  <c r="W191" i="12" s="1"/>
  <c r="N191" i="12"/>
  <c r="F191" i="12"/>
  <c r="C194" i="12"/>
  <c r="AE191" i="12"/>
  <c r="M193" i="12" l="1"/>
  <c r="AJ193" i="12"/>
  <c r="AK193" i="12"/>
  <c r="AI193" i="12"/>
  <c r="AD194" i="12"/>
  <c r="AL193" i="12"/>
  <c r="L194" i="12"/>
  <c r="U194" i="12"/>
  <c r="V194" i="12" s="1"/>
  <c r="AC194" i="12"/>
  <c r="T194" i="12"/>
  <c r="E194" i="12" s="1"/>
  <c r="R191" i="12"/>
  <c r="AA191" i="12"/>
  <c r="K190" i="12"/>
  <c r="S190" i="12"/>
  <c r="Z191" i="12"/>
  <c r="I191" i="12"/>
  <c r="Q191" i="12"/>
  <c r="AB190" i="12"/>
  <c r="G191" i="12"/>
  <c r="H191" i="12" s="1"/>
  <c r="J191" i="12"/>
  <c r="O191" i="12"/>
  <c r="P191" i="12" s="1"/>
  <c r="X191" i="12"/>
  <c r="Y191" i="12" s="1"/>
  <c r="B195" i="12"/>
  <c r="D196" i="12"/>
  <c r="AF191" i="12"/>
  <c r="AG191" i="12" s="1"/>
  <c r="W192" i="12" s="1"/>
  <c r="F192" i="12"/>
  <c r="AE192" i="12"/>
  <c r="C195" i="12"/>
  <c r="N192" i="12"/>
  <c r="M194" i="12" l="1"/>
  <c r="AJ194" i="12"/>
  <c r="AK194" i="12"/>
  <c r="AI194" i="12"/>
  <c r="AD195" i="12"/>
  <c r="AL194" i="12"/>
  <c r="S191" i="12"/>
  <c r="L195" i="12"/>
  <c r="U195" i="12"/>
  <c r="V195" i="12" s="1"/>
  <c r="T195" i="12"/>
  <c r="E195" i="12" s="1"/>
  <c r="AC195" i="12"/>
  <c r="Z192" i="12"/>
  <c r="I192" i="12"/>
  <c r="Q192" i="12"/>
  <c r="AA192" i="12"/>
  <c r="R192" i="12"/>
  <c r="K191" i="12"/>
  <c r="AB191" i="12"/>
  <c r="G192" i="12"/>
  <c r="H192" i="12" s="1"/>
  <c r="J192" i="12"/>
  <c r="O192" i="12"/>
  <c r="P192" i="12" s="1"/>
  <c r="X192" i="12"/>
  <c r="Y192" i="12" s="1"/>
  <c r="B196" i="12"/>
  <c r="D197" i="12"/>
  <c r="N193" i="12"/>
  <c r="AF192" i="12"/>
  <c r="AG192" i="12" s="1"/>
  <c r="W193" i="12" s="1"/>
  <c r="AE193" i="12"/>
  <c r="C196" i="12"/>
  <c r="F193" i="12"/>
  <c r="AJ195" i="12" l="1"/>
  <c r="AK195" i="12"/>
  <c r="AI195" i="12"/>
  <c r="AD196" i="12"/>
  <c r="AL195" i="12"/>
  <c r="M195" i="12"/>
  <c r="T196" i="12"/>
  <c r="E196" i="12" s="1"/>
  <c r="U196" i="12"/>
  <c r="V196" i="12" s="1"/>
  <c r="AC196" i="12"/>
  <c r="K192" i="12"/>
  <c r="S192" i="12"/>
  <c r="R193" i="12"/>
  <c r="L196" i="12"/>
  <c r="Z193" i="12"/>
  <c r="I193" i="12"/>
  <c r="Q193" i="12"/>
  <c r="AA193" i="12"/>
  <c r="AB192" i="12"/>
  <c r="G193" i="12"/>
  <c r="H193" i="12" s="1"/>
  <c r="J193" i="12"/>
  <c r="O193" i="12"/>
  <c r="P193" i="12" s="1"/>
  <c r="X193" i="12"/>
  <c r="Y193" i="12" s="1"/>
  <c r="B197" i="12"/>
  <c r="D198" i="12"/>
  <c r="AF193" i="12"/>
  <c r="AG193" i="12" s="1"/>
  <c r="W194" i="12" s="1"/>
  <c r="F194" i="12"/>
  <c r="N194" i="12"/>
  <c r="C197" i="12"/>
  <c r="AE194" i="12"/>
  <c r="AJ196" i="12" l="1"/>
  <c r="AD197" i="12"/>
  <c r="AL196" i="12"/>
  <c r="AK196" i="12"/>
  <c r="AI196" i="12"/>
  <c r="AA194" i="12"/>
  <c r="L197" i="12"/>
  <c r="U197" i="12"/>
  <c r="V197" i="12" s="1"/>
  <c r="T197" i="12"/>
  <c r="E197" i="12" s="1"/>
  <c r="AC197" i="12"/>
  <c r="S193" i="12"/>
  <c r="Z194" i="12"/>
  <c r="I194" i="12"/>
  <c r="Q194" i="12"/>
  <c r="R194" i="12"/>
  <c r="AB193" i="12"/>
  <c r="K193" i="12"/>
  <c r="M196" i="12"/>
  <c r="N196" i="12" s="1"/>
  <c r="G194" i="12"/>
  <c r="H194" i="12" s="1"/>
  <c r="J194" i="12"/>
  <c r="O194" i="12"/>
  <c r="P194" i="12" s="1"/>
  <c r="X194" i="12"/>
  <c r="Y194" i="12" s="1"/>
  <c r="B198" i="12"/>
  <c r="D199" i="12"/>
  <c r="AF194" i="12"/>
  <c r="AG194" i="12" s="1"/>
  <c r="W195" i="12" s="1"/>
  <c r="AE195" i="12"/>
  <c r="N195" i="12"/>
  <c r="F195" i="12"/>
  <c r="C198" i="12"/>
  <c r="AD198" i="12" l="1"/>
  <c r="AL197" i="12"/>
  <c r="M197" i="12"/>
  <c r="AJ197" i="12"/>
  <c r="AK197" i="12"/>
  <c r="AI197" i="12"/>
  <c r="U198" i="12"/>
  <c r="V198" i="12" s="1"/>
  <c r="T198" i="12"/>
  <c r="E198" i="12" s="1"/>
  <c r="AC198" i="12"/>
  <c r="AB194" i="12"/>
  <c r="K194" i="12"/>
  <c r="R195" i="12"/>
  <c r="L198" i="12"/>
  <c r="Z195" i="12"/>
  <c r="I195" i="12"/>
  <c r="Q195" i="12"/>
  <c r="AA195" i="12"/>
  <c r="S194" i="12"/>
  <c r="G195" i="12"/>
  <c r="H195" i="12" s="1"/>
  <c r="J195" i="12"/>
  <c r="O195" i="12"/>
  <c r="P195" i="12" s="1"/>
  <c r="X195" i="12"/>
  <c r="Y195" i="12" s="1"/>
  <c r="B199" i="12"/>
  <c r="D200" i="12"/>
  <c r="AF195" i="12"/>
  <c r="AG195" i="12" s="1"/>
  <c r="W196" i="12" s="1"/>
  <c r="F196" i="12"/>
  <c r="C199" i="12"/>
  <c r="AE196" i="12"/>
  <c r="AA196" i="12" l="1"/>
  <c r="AK198" i="12"/>
  <c r="AI198" i="12"/>
  <c r="AD199" i="12"/>
  <c r="AL198" i="12"/>
  <c r="AJ198" i="12"/>
  <c r="L199" i="12"/>
  <c r="T199" i="12"/>
  <c r="E199" i="12" s="1"/>
  <c r="U199" i="12"/>
  <c r="V199" i="12" s="1"/>
  <c r="AC199" i="12"/>
  <c r="S195" i="12"/>
  <c r="AB195" i="12"/>
  <c r="K195" i="12"/>
  <c r="Z196" i="12"/>
  <c r="I196" i="12"/>
  <c r="Q196" i="12"/>
  <c r="M198" i="12"/>
  <c r="R196" i="12"/>
  <c r="G196" i="12"/>
  <c r="H196" i="12" s="1"/>
  <c r="J196" i="12"/>
  <c r="O196" i="12"/>
  <c r="P196" i="12" s="1"/>
  <c r="X196" i="12"/>
  <c r="Y196" i="12" s="1"/>
  <c r="B200" i="12"/>
  <c r="D201" i="12"/>
  <c r="N197" i="12"/>
  <c r="AF196" i="12"/>
  <c r="AG196" i="12" s="1"/>
  <c r="W197" i="12" s="1"/>
  <c r="F197" i="12"/>
  <c r="AE197" i="12"/>
  <c r="C200" i="12"/>
  <c r="AD200" i="12" l="1"/>
  <c r="AL199" i="12"/>
  <c r="M199" i="12"/>
  <c r="AJ199" i="12"/>
  <c r="AK199" i="12"/>
  <c r="AI199" i="12"/>
  <c r="L200" i="12"/>
  <c r="U200" i="12"/>
  <c r="V200" i="12" s="1"/>
  <c r="T200" i="12"/>
  <c r="E200" i="12" s="1"/>
  <c r="AC200" i="12"/>
  <c r="K196" i="12"/>
  <c r="AB196" i="12"/>
  <c r="R197" i="12"/>
  <c r="S196" i="12"/>
  <c r="Z197" i="12"/>
  <c r="I197" i="12"/>
  <c r="Q197" i="12"/>
  <c r="AA197" i="12"/>
  <c r="G197" i="12"/>
  <c r="H197" i="12" s="1"/>
  <c r="J197" i="12"/>
  <c r="O197" i="12"/>
  <c r="P197" i="12" s="1"/>
  <c r="X197" i="12"/>
  <c r="Y197" i="12" s="1"/>
  <c r="B201" i="12"/>
  <c r="D202" i="12"/>
  <c r="AF197" i="12"/>
  <c r="AG197" i="12" s="1"/>
  <c r="W198" i="12" s="1"/>
  <c r="N198" i="12"/>
  <c r="F198" i="12"/>
  <c r="C201" i="12"/>
  <c r="AE198" i="12"/>
  <c r="M200" i="12" l="1"/>
  <c r="AJ200" i="12"/>
  <c r="AD201" i="12"/>
  <c r="AL200" i="12"/>
  <c r="AK200" i="12"/>
  <c r="AI200" i="12"/>
  <c r="L201" i="12"/>
  <c r="T201" i="12"/>
  <c r="U201" i="12"/>
  <c r="V201" i="12" s="1"/>
  <c r="AC201" i="12"/>
  <c r="AA198" i="12"/>
  <c r="S197" i="12"/>
  <c r="Z198" i="12"/>
  <c r="I198" i="12"/>
  <c r="Q198" i="12"/>
  <c r="K197" i="12"/>
  <c r="R198" i="12"/>
  <c r="AB197" i="12"/>
  <c r="G198" i="12"/>
  <c r="H198" i="12" s="1"/>
  <c r="J198" i="12"/>
  <c r="O198" i="12"/>
  <c r="P198" i="12" s="1"/>
  <c r="X198" i="12"/>
  <c r="Y198" i="12" s="1"/>
  <c r="E201" i="12"/>
  <c r="B202" i="12"/>
  <c r="D203" i="12"/>
  <c r="AF198" i="12"/>
  <c r="AG198" i="12" s="1"/>
  <c r="W199" i="12" s="1"/>
  <c r="F199" i="12"/>
  <c r="N199" i="12"/>
  <c r="C202" i="12"/>
  <c r="AE199" i="12"/>
  <c r="M201" i="12" l="1"/>
  <c r="AJ201" i="12"/>
  <c r="AD202" i="12"/>
  <c r="AL201" i="12"/>
  <c r="AK201" i="12"/>
  <c r="AI201" i="12"/>
  <c r="L202" i="12"/>
  <c r="U202" i="12"/>
  <c r="V202" i="12" s="1"/>
  <c r="AC202" i="12"/>
  <c r="T202" i="12"/>
  <c r="E202" i="12" s="1"/>
  <c r="AA199" i="12"/>
  <c r="S198" i="12"/>
  <c r="Z199" i="12"/>
  <c r="I199" i="12"/>
  <c r="Q199" i="12"/>
  <c r="K198" i="12"/>
  <c r="R199" i="12"/>
  <c r="AB198" i="12"/>
  <c r="G199" i="12"/>
  <c r="H199" i="12" s="1"/>
  <c r="J199" i="12"/>
  <c r="O199" i="12"/>
  <c r="P199" i="12" s="1"/>
  <c r="X199" i="12"/>
  <c r="Y199" i="12" s="1"/>
  <c r="B203" i="12"/>
  <c r="D204" i="12"/>
  <c r="AF199" i="12"/>
  <c r="AG199" i="12" s="1"/>
  <c r="W200" i="12" s="1"/>
  <c r="AE200" i="12"/>
  <c r="C203" i="12"/>
  <c r="N200" i="12"/>
  <c r="F200" i="12"/>
  <c r="M202" i="12" l="1"/>
  <c r="AJ202" i="12"/>
  <c r="AK202" i="12"/>
  <c r="AI202" i="12"/>
  <c r="AD203" i="12"/>
  <c r="AL202" i="12"/>
  <c r="U203" i="12"/>
  <c r="V203" i="12" s="1"/>
  <c r="T203" i="12"/>
  <c r="E203" i="12" s="1"/>
  <c r="AC203" i="12"/>
  <c r="S199" i="12"/>
  <c r="Z200" i="12"/>
  <c r="I200" i="12"/>
  <c r="Q200" i="12"/>
  <c r="AA200" i="12"/>
  <c r="K199" i="12"/>
  <c r="L203" i="12"/>
  <c r="R200" i="12"/>
  <c r="AB199" i="12"/>
  <c r="G200" i="12"/>
  <c r="H200" i="12" s="1"/>
  <c r="J200" i="12"/>
  <c r="O200" i="12"/>
  <c r="P200" i="12" s="1"/>
  <c r="X200" i="12"/>
  <c r="Y200" i="12" s="1"/>
  <c r="B204" i="12"/>
  <c r="D205" i="12"/>
  <c r="AF200" i="12"/>
  <c r="AG200" i="12" s="1"/>
  <c r="W201" i="12" s="1"/>
  <c r="N201" i="12"/>
  <c r="F201" i="12"/>
  <c r="AE201" i="12"/>
  <c r="C204" i="12"/>
  <c r="AD204" i="12" l="1"/>
  <c r="AL203" i="12"/>
  <c r="M203" i="12"/>
  <c r="N203" i="12" s="1"/>
  <c r="AJ203" i="12"/>
  <c r="AK203" i="12"/>
  <c r="AI203" i="12"/>
  <c r="L204" i="12"/>
  <c r="T204" i="12"/>
  <c r="AC204" i="12"/>
  <c r="U204" i="12"/>
  <c r="V204" i="12" s="1"/>
  <c r="AB200" i="12"/>
  <c r="S200" i="12"/>
  <c r="K200" i="12"/>
  <c r="Z201" i="12"/>
  <c r="I201" i="12"/>
  <c r="Q201" i="12"/>
  <c r="R201" i="12"/>
  <c r="AA201" i="12"/>
  <c r="G201" i="12"/>
  <c r="H201" i="12" s="1"/>
  <c r="J201" i="12"/>
  <c r="O201" i="12"/>
  <c r="P201" i="12" s="1"/>
  <c r="X201" i="12"/>
  <c r="Y201" i="12" s="1"/>
  <c r="B205" i="12"/>
  <c r="D206" i="12"/>
  <c r="AF201" i="12"/>
  <c r="AG201" i="12" s="1"/>
  <c r="W202" i="12" s="1"/>
  <c r="AE202" i="12"/>
  <c r="N202" i="12"/>
  <c r="F202" i="12"/>
  <c r="C205" i="12"/>
  <c r="AJ204" i="12" l="1"/>
  <c r="AK204" i="12"/>
  <c r="AI204" i="12"/>
  <c r="AD205" i="12"/>
  <c r="AL204" i="12"/>
  <c r="M204" i="12"/>
  <c r="AA202" i="12"/>
  <c r="U205" i="12"/>
  <c r="V205" i="12" s="1"/>
  <c r="AC205" i="12"/>
  <c r="T205" i="12"/>
  <c r="E205" i="12" s="1"/>
  <c r="E204" i="12"/>
  <c r="R202" i="12"/>
  <c r="L205" i="12"/>
  <c r="S201" i="12"/>
  <c r="K201" i="12"/>
  <c r="Z202" i="12"/>
  <c r="I202" i="12"/>
  <c r="Q202" i="12"/>
  <c r="AB201" i="12"/>
  <c r="G202" i="12"/>
  <c r="H202" i="12" s="1"/>
  <c r="J202" i="12"/>
  <c r="O202" i="12"/>
  <c r="P202" i="12" s="1"/>
  <c r="X202" i="12"/>
  <c r="Y202" i="12" s="1"/>
  <c r="B206" i="12"/>
  <c r="D207" i="12"/>
  <c r="AF202" i="12"/>
  <c r="AG202" i="12" s="1"/>
  <c r="W203" i="12" s="1"/>
  <c r="F203" i="12"/>
  <c r="C206" i="12"/>
  <c r="AE203" i="12"/>
  <c r="AJ205" i="12" l="1"/>
  <c r="AK205" i="12"/>
  <c r="AI205" i="12"/>
  <c r="AD206" i="12"/>
  <c r="AL205" i="12"/>
  <c r="L206" i="12"/>
  <c r="U206" i="12"/>
  <c r="V206" i="12" s="1"/>
  <c r="T206" i="12"/>
  <c r="E206" i="12" s="1"/>
  <c r="AC206" i="12"/>
  <c r="O203" i="12"/>
  <c r="P203" i="12" s="1"/>
  <c r="AA203" i="12"/>
  <c r="Z203" i="12"/>
  <c r="I203" i="12"/>
  <c r="Q203" i="12"/>
  <c r="K202" i="12"/>
  <c r="M205" i="12"/>
  <c r="AB202" i="12"/>
  <c r="S202" i="12"/>
  <c r="R203" i="12"/>
  <c r="G203" i="12"/>
  <c r="H203" i="12" s="1"/>
  <c r="J203" i="12"/>
  <c r="X203" i="12"/>
  <c r="Y203" i="12" s="1"/>
  <c r="B207" i="12"/>
  <c r="D208" i="12"/>
  <c r="AF203" i="12"/>
  <c r="AG203" i="12" s="1"/>
  <c r="W204" i="12" s="1"/>
  <c r="F204" i="12"/>
  <c r="N204" i="12"/>
  <c r="C207" i="12"/>
  <c r="AE204" i="12"/>
  <c r="M206" i="12" l="1"/>
  <c r="AJ206" i="12"/>
  <c r="AK206" i="12"/>
  <c r="AI206" i="12"/>
  <c r="AD207" i="12"/>
  <c r="AL206" i="12"/>
  <c r="L207" i="12"/>
  <c r="T207" i="12"/>
  <c r="E207" i="12" s="1"/>
  <c r="U207" i="12"/>
  <c r="V207" i="12" s="1"/>
  <c r="AC207" i="12"/>
  <c r="AB203" i="12"/>
  <c r="Z204" i="12"/>
  <c r="I204" i="12"/>
  <c r="Q204" i="12"/>
  <c r="R204" i="12"/>
  <c r="AA204" i="12"/>
  <c r="K203" i="12"/>
  <c r="S203" i="12"/>
  <c r="G204" i="12"/>
  <c r="H204" i="12" s="1"/>
  <c r="J204" i="12"/>
  <c r="O204" i="12"/>
  <c r="P204" i="12" s="1"/>
  <c r="X204" i="12"/>
  <c r="Y204" i="12" s="1"/>
  <c r="B208" i="12"/>
  <c r="D209" i="12"/>
  <c r="N205" i="12"/>
  <c r="AF204" i="12"/>
  <c r="AG204" i="12" s="1"/>
  <c r="W205" i="12" s="1"/>
  <c r="C208" i="12"/>
  <c r="F205" i="12"/>
  <c r="AE205" i="12"/>
  <c r="M207" i="12" l="1"/>
  <c r="AJ207" i="12"/>
  <c r="AK207" i="12"/>
  <c r="AI207" i="12"/>
  <c r="AD208" i="12"/>
  <c r="AL207" i="12"/>
  <c r="L208" i="12"/>
  <c r="U208" i="12"/>
  <c r="V208" i="12" s="1"/>
  <c r="AC208" i="12"/>
  <c r="T208" i="12"/>
  <c r="Z205" i="12"/>
  <c r="I205" i="12"/>
  <c r="Q205" i="12"/>
  <c r="AA205" i="12"/>
  <c r="R205" i="12"/>
  <c r="S204" i="12"/>
  <c r="K204" i="12"/>
  <c r="AB204" i="12"/>
  <c r="G205" i="12"/>
  <c r="H205" i="12" s="1"/>
  <c r="J205" i="12"/>
  <c r="O205" i="12"/>
  <c r="P205" i="12" s="1"/>
  <c r="E208" i="12"/>
  <c r="X205" i="12"/>
  <c r="Y205" i="12" s="1"/>
  <c r="B209" i="12"/>
  <c r="D210" i="12"/>
  <c r="AF205" i="12"/>
  <c r="AG205" i="12" s="1"/>
  <c r="W206" i="12" s="1"/>
  <c r="N206" i="12"/>
  <c r="F206" i="12"/>
  <c r="AE206" i="12"/>
  <c r="C209" i="12"/>
  <c r="AK208" i="12" l="1"/>
  <c r="AI208" i="12"/>
  <c r="M208" i="12"/>
  <c r="AJ208" i="12"/>
  <c r="AD209" i="12"/>
  <c r="AL208" i="12"/>
  <c r="L209" i="12"/>
  <c r="T209" i="12"/>
  <c r="E209" i="12" s="1"/>
  <c r="AC209" i="12"/>
  <c r="U209" i="12"/>
  <c r="V209" i="12" s="1"/>
  <c r="K205" i="12"/>
  <c r="AB205" i="12"/>
  <c r="Z206" i="12"/>
  <c r="I206" i="12"/>
  <c r="Q206" i="12"/>
  <c r="R206" i="12"/>
  <c r="AA206" i="12"/>
  <c r="S205" i="12"/>
  <c r="G206" i="12"/>
  <c r="H206" i="12" s="1"/>
  <c r="J206" i="12"/>
  <c r="O206" i="12"/>
  <c r="P206" i="12" s="1"/>
  <c r="X206" i="12"/>
  <c r="Y206" i="12" s="1"/>
  <c r="B210" i="12"/>
  <c r="D211" i="12"/>
  <c r="AF206" i="12"/>
  <c r="AG206" i="12" s="1"/>
  <c r="W207" i="12" s="1"/>
  <c r="N207" i="12"/>
  <c r="F207" i="12"/>
  <c r="C210" i="12"/>
  <c r="AE207" i="12"/>
  <c r="M209" i="12" l="1"/>
  <c r="AJ209" i="12"/>
  <c r="AK209" i="12"/>
  <c r="AI209" i="12"/>
  <c r="AD210" i="12"/>
  <c r="AL209" i="12"/>
  <c r="L210" i="12"/>
  <c r="U210" i="12"/>
  <c r="V210" i="12" s="1"/>
  <c r="AC210" i="12"/>
  <c r="T210" i="12"/>
  <c r="E210" i="12" s="1"/>
  <c r="R207" i="12"/>
  <c r="AA207" i="12"/>
  <c r="S206" i="12"/>
  <c r="Z207" i="12"/>
  <c r="I207" i="12"/>
  <c r="Q207" i="12"/>
  <c r="K206" i="12"/>
  <c r="AB206" i="12"/>
  <c r="G207" i="12"/>
  <c r="H207" i="12" s="1"/>
  <c r="J207" i="12"/>
  <c r="O207" i="12"/>
  <c r="P207" i="12" s="1"/>
  <c r="X207" i="12"/>
  <c r="Y207" i="12" s="1"/>
  <c r="B211" i="12"/>
  <c r="D212" i="12"/>
  <c r="AF207" i="12"/>
  <c r="AG207" i="12" s="1"/>
  <c r="W208" i="12" s="1"/>
  <c r="C211" i="12"/>
  <c r="N208" i="12"/>
  <c r="F208" i="12"/>
  <c r="AE208" i="12"/>
  <c r="M210" i="12" l="1"/>
  <c r="AJ210" i="12"/>
  <c r="AD211" i="12"/>
  <c r="AL210" i="12"/>
  <c r="AK210" i="12"/>
  <c r="AI210" i="12"/>
  <c r="L211" i="12"/>
  <c r="U211" i="12"/>
  <c r="V211" i="12" s="1"/>
  <c r="T211" i="12"/>
  <c r="E211" i="12" s="1"/>
  <c r="AC211" i="12"/>
  <c r="R208" i="12"/>
  <c r="AA208" i="12"/>
  <c r="S207" i="12"/>
  <c r="Z208" i="12"/>
  <c r="I208" i="12"/>
  <c r="Q208" i="12"/>
  <c r="K207" i="12"/>
  <c r="AB207" i="12"/>
  <c r="G208" i="12"/>
  <c r="H208" i="12" s="1"/>
  <c r="J208" i="12"/>
  <c r="O208" i="12"/>
  <c r="P208" i="12" s="1"/>
  <c r="X208" i="12"/>
  <c r="Y208" i="12" s="1"/>
  <c r="B212" i="12"/>
  <c r="D213" i="12"/>
  <c r="AF208" i="12"/>
  <c r="AG208" i="12" s="1"/>
  <c r="W209" i="12" s="1"/>
  <c r="F209" i="12"/>
  <c r="N209" i="12"/>
  <c r="AE209" i="12"/>
  <c r="C212" i="12"/>
  <c r="AK211" i="12" l="1"/>
  <c r="AI211" i="12"/>
  <c r="M211" i="12"/>
  <c r="AJ211" i="12"/>
  <c r="AD212" i="12"/>
  <c r="AL211" i="12"/>
  <c r="L212" i="12"/>
  <c r="T212" i="12"/>
  <c r="E212" i="12" s="1"/>
  <c r="AC212" i="12"/>
  <c r="U212" i="12"/>
  <c r="V212" i="12" s="1"/>
  <c r="R209" i="12"/>
  <c r="AA209" i="12"/>
  <c r="S208" i="12"/>
  <c r="K208" i="12"/>
  <c r="Z209" i="12"/>
  <c r="I209" i="12"/>
  <c r="Q209" i="12"/>
  <c r="AB208" i="12"/>
  <c r="G209" i="12"/>
  <c r="H209" i="12" s="1"/>
  <c r="J209" i="12"/>
  <c r="O209" i="12"/>
  <c r="P209" i="12" s="1"/>
  <c r="X209" i="12"/>
  <c r="Y209" i="12" s="1"/>
  <c r="B213" i="12"/>
  <c r="D214" i="12"/>
  <c r="AF209" i="12"/>
  <c r="AG209" i="12" s="1"/>
  <c r="W210" i="12" s="1"/>
  <c r="AE210" i="12"/>
  <c r="F210" i="12"/>
  <c r="N210" i="12"/>
  <c r="C213" i="12"/>
  <c r="M212" i="12" l="1"/>
  <c r="AJ212" i="12"/>
  <c r="AK212" i="12"/>
  <c r="AI212" i="12"/>
  <c r="AD213" i="12"/>
  <c r="AL212" i="12"/>
  <c r="L213" i="12"/>
  <c r="U213" i="12"/>
  <c r="V213" i="12" s="1"/>
  <c r="T213" i="12"/>
  <c r="E213" i="12" s="1"/>
  <c r="AC213" i="12"/>
  <c r="Z210" i="12"/>
  <c r="I210" i="12"/>
  <c r="Q210" i="12"/>
  <c r="S209" i="12"/>
  <c r="K209" i="12"/>
  <c r="AA210" i="12"/>
  <c r="R210" i="12"/>
  <c r="AB209" i="12"/>
  <c r="G210" i="12"/>
  <c r="H210" i="12" s="1"/>
  <c r="J210" i="12"/>
  <c r="O210" i="12"/>
  <c r="P210" i="12" s="1"/>
  <c r="X210" i="12"/>
  <c r="Y210" i="12" s="1"/>
  <c r="B214" i="12"/>
  <c r="D215" i="12"/>
  <c r="AF210" i="12"/>
  <c r="AG210" i="12" s="1"/>
  <c r="W211" i="12" s="1"/>
  <c r="AE211" i="12"/>
  <c r="C214" i="12"/>
  <c r="N211" i="12"/>
  <c r="F211" i="12"/>
  <c r="M213" i="12" l="1"/>
  <c r="AJ213" i="12"/>
  <c r="AD214" i="12"/>
  <c r="AL213" i="12"/>
  <c r="AK213" i="12"/>
  <c r="AI213" i="12"/>
  <c r="L214" i="12"/>
  <c r="U214" i="12"/>
  <c r="V214" i="12" s="1"/>
  <c r="T214" i="12"/>
  <c r="E214" i="12" s="1"/>
  <c r="AC214" i="12"/>
  <c r="K210" i="12"/>
  <c r="R211" i="12"/>
  <c r="AB210" i="12"/>
  <c r="Z211" i="12"/>
  <c r="I211" i="12"/>
  <c r="Q211" i="12"/>
  <c r="AA211" i="12"/>
  <c r="S210" i="12"/>
  <c r="G211" i="12"/>
  <c r="H211" i="12" s="1"/>
  <c r="J211" i="12"/>
  <c r="O211" i="12"/>
  <c r="P211" i="12" s="1"/>
  <c r="X211" i="12"/>
  <c r="Y211" i="12" s="1"/>
  <c r="B215" i="12"/>
  <c r="D216" i="12"/>
  <c r="AF211" i="12"/>
  <c r="AG211" i="12" s="1"/>
  <c r="W212" i="12" s="1"/>
  <c r="N212" i="12"/>
  <c r="C215" i="12"/>
  <c r="AE212" i="12"/>
  <c r="F212" i="12"/>
  <c r="AK214" i="12" l="1"/>
  <c r="AI214" i="12"/>
  <c r="M214" i="12"/>
  <c r="AJ214" i="12"/>
  <c r="AD215" i="12"/>
  <c r="AL214" i="12"/>
  <c r="L215" i="12"/>
  <c r="T215" i="12"/>
  <c r="E215" i="12" s="1"/>
  <c r="U215" i="12"/>
  <c r="V215" i="12" s="1"/>
  <c r="AC215" i="12"/>
  <c r="AB211" i="12"/>
  <c r="Z212" i="12"/>
  <c r="I212" i="12"/>
  <c r="Q212" i="12"/>
  <c r="R212" i="12"/>
  <c r="AA212" i="12"/>
  <c r="S211" i="12"/>
  <c r="K211" i="12"/>
  <c r="G212" i="12"/>
  <c r="H212" i="12" s="1"/>
  <c r="J212" i="12"/>
  <c r="O212" i="12"/>
  <c r="P212" i="12" s="1"/>
  <c r="X212" i="12"/>
  <c r="Y212" i="12" s="1"/>
  <c r="B216" i="12"/>
  <c r="D217" i="12"/>
  <c r="AF212" i="12"/>
  <c r="AG212" i="12" s="1"/>
  <c r="W213" i="12" s="1"/>
  <c r="F213" i="12"/>
  <c r="N213" i="12"/>
  <c r="AE213" i="12"/>
  <c r="C216" i="12"/>
  <c r="M215" i="12" l="1"/>
  <c r="AJ215" i="12"/>
  <c r="AD216" i="12"/>
  <c r="AL215" i="12"/>
  <c r="AK215" i="12"/>
  <c r="AI215" i="12"/>
  <c r="L216" i="12"/>
  <c r="U216" i="12"/>
  <c r="V216" i="12" s="1"/>
  <c r="T216" i="12"/>
  <c r="E216" i="12" s="1"/>
  <c r="AC216" i="12"/>
  <c r="AA213" i="12"/>
  <c r="S212" i="12"/>
  <c r="K212" i="12"/>
  <c r="Z213" i="12"/>
  <c r="I213" i="12"/>
  <c r="Q213" i="12"/>
  <c r="R213" i="12"/>
  <c r="AB212" i="12"/>
  <c r="G213" i="12"/>
  <c r="H213" i="12" s="1"/>
  <c r="J213" i="12"/>
  <c r="O213" i="12"/>
  <c r="P213" i="12" s="1"/>
  <c r="X213" i="12"/>
  <c r="Y213" i="12" s="1"/>
  <c r="B217" i="12"/>
  <c r="D218" i="12"/>
  <c r="AF213" i="12"/>
  <c r="AG213" i="12" s="1"/>
  <c r="W214" i="12" s="1"/>
  <c r="N214" i="12"/>
  <c r="C217" i="12"/>
  <c r="F214" i="12"/>
  <c r="AE214" i="12"/>
  <c r="M216" i="12" l="1"/>
  <c r="AJ216" i="12"/>
  <c r="AD217" i="12"/>
  <c r="AL216" i="12"/>
  <c r="AK216" i="12"/>
  <c r="AI216" i="12"/>
  <c r="L217" i="12"/>
  <c r="T217" i="12"/>
  <c r="E217" i="12" s="1"/>
  <c r="AC217" i="12"/>
  <c r="U217" i="12"/>
  <c r="V217" i="12" s="1"/>
  <c r="R214" i="12"/>
  <c r="AA214" i="12"/>
  <c r="S213" i="12"/>
  <c r="K213" i="12"/>
  <c r="Z214" i="12"/>
  <c r="I214" i="12"/>
  <c r="Q214" i="12"/>
  <c r="AB213" i="12"/>
  <c r="G214" i="12"/>
  <c r="H214" i="12" s="1"/>
  <c r="J214" i="12"/>
  <c r="O214" i="12"/>
  <c r="P214" i="12" s="1"/>
  <c r="X214" i="12"/>
  <c r="Y214" i="12" s="1"/>
  <c r="B218" i="12"/>
  <c r="D219" i="12"/>
  <c r="N215" i="12"/>
  <c r="AF214" i="12"/>
  <c r="AG214" i="12" s="1"/>
  <c r="W215" i="12" s="1"/>
  <c r="F215" i="12"/>
  <c r="C218" i="12"/>
  <c r="AE215" i="12"/>
  <c r="M217" i="12" l="1"/>
  <c r="AJ217" i="12"/>
  <c r="AK217" i="12"/>
  <c r="AI217" i="12"/>
  <c r="AD218" i="12"/>
  <c r="AL217" i="12"/>
  <c r="L218" i="12"/>
  <c r="U218" i="12"/>
  <c r="V218" i="12" s="1"/>
  <c r="AC218" i="12"/>
  <c r="T218" i="12"/>
  <c r="AA215" i="12"/>
  <c r="S214" i="12"/>
  <c r="Z215" i="12"/>
  <c r="I215" i="12"/>
  <c r="Q215" i="12"/>
  <c r="R215" i="12"/>
  <c r="K214" i="12"/>
  <c r="AB214" i="12"/>
  <c r="G215" i="12"/>
  <c r="H215" i="12" s="1"/>
  <c r="J215" i="12"/>
  <c r="O215" i="12"/>
  <c r="P215" i="12" s="1"/>
  <c r="X215" i="12"/>
  <c r="Y215" i="12" s="1"/>
  <c r="E218" i="12"/>
  <c r="B219" i="12"/>
  <c r="D220" i="12"/>
  <c r="AF215" i="12"/>
  <c r="AG215" i="12" s="1"/>
  <c r="W216" i="12" s="1"/>
  <c r="C219" i="12"/>
  <c r="N216" i="12"/>
  <c r="AE216" i="12"/>
  <c r="F216" i="12"/>
  <c r="AD219" i="12" l="1"/>
  <c r="AL218" i="12"/>
  <c r="M218" i="12"/>
  <c r="AJ218" i="12"/>
  <c r="AK218" i="12"/>
  <c r="AI218" i="12"/>
  <c r="L219" i="12"/>
  <c r="U219" i="12"/>
  <c r="V219" i="12" s="1"/>
  <c r="T219" i="12"/>
  <c r="E219" i="12" s="1"/>
  <c r="AC219" i="12"/>
  <c r="AA216" i="12"/>
  <c r="S215" i="12"/>
  <c r="Z216" i="12"/>
  <c r="I216" i="12"/>
  <c r="Q216" i="12"/>
  <c r="K215" i="12"/>
  <c r="R216" i="12"/>
  <c r="AB215" i="12"/>
  <c r="G216" i="12"/>
  <c r="H216" i="12" s="1"/>
  <c r="J216" i="12"/>
  <c r="O216" i="12"/>
  <c r="P216" i="12" s="1"/>
  <c r="X216" i="12"/>
  <c r="Y216" i="12" s="1"/>
  <c r="B220" i="12"/>
  <c r="D221" i="12"/>
  <c r="AF216" i="12"/>
  <c r="AG216" i="12" s="1"/>
  <c r="W217" i="12" s="1"/>
  <c r="C220" i="12"/>
  <c r="N217" i="12"/>
  <c r="AE217" i="12"/>
  <c r="F217" i="12"/>
  <c r="M219" i="12" l="1"/>
  <c r="AJ219" i="12"/>
  <c r="AD220" i="12"/>
  <c r="AL219" i="12"/>
  <c r="AK219" i="12"/>
  <c r="AI219" i="12"/>
  <c r="AA217" i="12"/>
  <c r="L220" i="12"/>
  <c r="T220" i="12"/>
  <c r="E220" i="12" s="1"/>
  <c r="U220" i="12"/>
  <c r="V220" i="12" s="1"/>
  <c r="AC220" i="12"/>
  <c r="S216" i="12"/>
  <c r="Z217" i="12"/>
  <c r="I217" i="12"/>
  <c r="Q217" i="12"/>
  <c r="K216" i="12"/>
  <c r="R217" i="12"/>
  <c r="AB216" i="12"/>
  <c r="G217" i="12"/>
  <c r="H217" i="12" s="1"/>
  <c r="J217" i="12"/>
  <c r="O217" i="12"/>
  <c r="P217" i="12" s="1"/>
  <c r="X217" i="12"/>
  <c r="Y217" i="12" s="1"/>
  <c r="B221" i="12"/>
  <c r="D222" i="12"/>
  <c r="AF217" i="12"/>
  <c r="AG217" i="12" s="1"/>
  <c r="W218" i="12" s="1"/>
  <c r="N218" i="12"/>
  <c r="C221" i="12"/>
  <c r="AE218" i="12"/>
  <c r="F218" i="12"/>
  <c r="AD221" i="12" l="1"/>
  <c r="AL220" i="12"/>
  <c r="AK220" i="12"/>
  <c r="AI220" i="12"/>
  <c r="M220" i="12"/>
  <c r="AJ220" i="12"/>
  <c r="AA218" i="12"/>
  <c r="R218" i="12"/>
  <c r="L221" i="12"/>
  <c r="U221" i="12"/>
  <c r="V221" i="12" s="1"/>
  <c r="T221" i="12"/>
  <c r="AC221" i="12"/>
  <c r="S217" i="12"/>
  <c r="K217" i="12"/>
  <c r="Z218" i="12"/>
  <c r="I218" i="12"/>
  <c r="Q218" i="12"/>
  <c r="AB217" i="12"/>
  <c r="G218" i="12"/>
  <c r="H218" i="12" s="1"/>
  <c r="J218" i="12"/>
  <c r="O218" i="12"/>
  <c r="P218" i="12" s="1"/>
  <c r="X218" i="12"/>
  <c r="Y218" i="12" s="1"/>
  <c r="E221" i="12"/>
  <c r="B222" i="12"/>
  <c r="D223" i="12"/>
  <c r="N219" i="12"/>
  <c r="AF218" i="12"/>
  <c r="AG218" i="12" s="1"/>
  <c r="W219" i="12" s="1"/>
  <c r="F219" i="12"/>
  <c r="C222" i="12"/>
  <c r="AE219" i="12"/>
  <c r="M221" i="12" l="1"/>
  <c r="N221" i="12" s="1"/>
  <c r="AJ221" i="12"/>
  <c r="AD222" i="12"/>
  <c r="AL221" i="12"/>
  <c r="AK221" i="12"/>
  <c r="AI221" i="12"/>
  <c r="U222" i="12"/>
  <c r="V222" i="12" s="1"/>
  <c r="T222" i="12"/>
  <c r="AC222" i="12"/>
  <c r="R219" i="12"/>
  <c r="AA219" i="12"/>
  <c r="AB218" i="12"/>
  <c r="S218" i="12"/>
  <c r="Z219" i="12"/>
  <c r="I219" i="12"/>
  <c r="Q219" i="12"/>
  <c r="E222" i="12"/>
  <c r="L222" i="12"/>
  <c r="K218" i="12"/>
  <c r="G219" i="12"/>
  <c r="H219" i="12" s="1"/>
  <c r="J219" i="12"/>
  <c r="O219" i="12"/>
  <c r="P219" i="12" s="1"/>
  <c r="X219" i="12"/>
  <c r="Y219" i="12" s="1"/>
  <c r="B223" i="12"/>
  <c r="D224" i="12"/>
  <c r="AF219" i="12"/>
  <c r="AG219" i="12" s="1"/>
  <c r="W220" i="12" s="1"/>
  <c r="N220" i="12"/>
  <c r="AE220" i="12"/>
  <c r="C223" i="12"/>
  <c r="F220" i="12"/>
  <c r="AD223" i="12" l="1"/>
  <c r="AL222" i="12"/>
  <c r="AK222" i="12"/>
  <c r="AI222" i="12"/>
  <c r="M222" i="12"/>
  <c r="AJ222" i="12"/>
  <c r="T223" i="12"/>
  <c r="E223" i="12" s="1"/>
  <c r="U223" i="12"/>
  <c r="V223" i="12" s="1"/>
  <c r="AC223" i="12"/>
  <c r="AB219" i="12"/>
  <c r="Z220" i="12"/>
  <c r="I220" i="12"/>
  <c r="Q220" i="12"/>
  <c r="R220" i="12"/>
  <c r="AA220" i="12"/>
  <c r="S219" i="12"/>
  <c r="K219" i="12"/>
  <c r="L223" i="12"/>
  <c r="G220" i="12"/>
  <c r="H220" i="12" s="1"/>
  <c r="J220" i="12"/>
  <c r="O220" i="12"/>
  <c r="P220" i="12" s="1"/>
  <c r="X220" i="12"/>
  <c r="Y220" i="12" s="1"/>
  <c r="B224" i="12"/>
  <c r="D225" i="12"/>
  <c r="AF220" i="12"/>
  <c r="AG220" i="12" s="1"/>
  <c r="W221" i="12" s="1"/>
  <c r="F221" i="12"/>
  <c r="C224" i="12"/>
  <c r="AE221" i="12"/>
  <c r="AJ223" i="12" l="1"/>
  <c r="AD224" i="12"/>
  <c r="AL223" i="12"/>
  <c r="AK223" i="12"/>
  <c r="AI223" i="12"/>
  <c r="O221" i="12"/>
  <c r="P221" i="12" s="1"/>
  <c r="U224" i="12"/>
  <c r="V224" i="12" s="1"/>
  <c r="AC224" i="12"/>
  <c r="T224" i="12"/>
  <c r="AB220" i="12"/>
  <c r="S220" i="12"/>
  <c r="AA221" i="12"/>
  <c r="E224" i="12"/>
  <c r="L224" i="12"/>
  <c r="M223" i="12"/>
  <c r="Z221" i="12"/>
  <c r="I221" i="12"/>
  <c r="Q221" i="12"/>
  <c r="K220" i="12"/>
  <c r="R221" i="12"/>
  <c r="G221" i="12"/>
  <c r="H221" i="12" s="1"/>
  <c r="J221" i="12"/>
  <c r="X221" i="12"/>
  <c r="Y221" i="12" s="1"/>
  <c r="B225" i="12"/>
  <c r="D226" i="12"/>
  <c r="AF221" i="12"/>
  <c r="AG221" i="12" s="1"/>
  <c r="W222" i="12" s="1"/>
  <c r="C225" i="12"/>
  <c r="N222" i="12"/>
  <c r="F222" i="12"/>
  <c r="AE222" i="12"/>
  <c r="AD225" i="12" l="1"/>
  <c r="AL224" i="12"/>
  <c r="AK224" i="12"/>
  <c r="AI224" i="12"/>
  <c r="M224" i="12"/>
  <c r="AJ224" i="12"/>
  <c r="L225" i="12"/>
  <c r="T225" i="12"/>
  <c r="U225" i="12"/>
  <c r="V225" i="12" s="1"/>
  <c r="AC225" i="12"/>
  <c r="AB221" i="12"/>
  <c r="AA222" i="12"/>
  <c r="K221" i="12"/>
  <c r="R222" i="12"/>
  <c r="S221" i="12"/>
  <c r="Z222" i="12"/>
  <c r="I222" i="12"/>
  <c r="Q222" i="12"/>
  <c r="G222" i="12"/>
  <c r="H222" i="12" s="1"/>
  <c r="J222" i="12"/>
  <c r="O222" i="12"/>
  <c r="P222" i="12" s="1"/>
  <c r="E225" i="12"/>
  <c r="X222" i="12"/>
  <c r="Y222" i="12" s="1"/>
  <c r="B226" i="12"/>
  <c r="D227" i="12"/>
  <c r="AF222" i="12"/>
  <c r="AG222" i="12" s="1"/>
  <c r="W223" i="12" s="1"/>
  <c r="F223" i="12"/>
  <c r="C226" i="12"/>
  <c r="N223" i="12"/>
  <c r="AE223" i="12"/>
  <c r="M225" i="12" l="1"/>
  <c r="AJ225" i="12"/>
  <c r="AK225" i="12"/>
  <c r="AI225" i="12"/>
  <c r="AD226" i="12"/>
  <c r="AL225" i="12"/>
  <c r="L226" i="12"/>
  <c r="U226" i="12"/>
  <c r="V226" i="12" s="1"/>
  <c r="AC226" i="12"/>
  <c r="T226" i="12"/>
  <c r="K222" i="12"/>
  <c r="AB222" i="12"/>
  <c r="Z223" i="12"/>
  <c r="I223" i="12"/>
  <c r="Q223" i="12"/>
  <c r="R223" i="12"/>
  <c r="AA223" i="12"/>
  <c r="S222" i="12"/>
  <c r="G223" i="12"/>
  <c r="H223" i="12" s="1"/>
  <c r="J223" i="12"/>
  <c r="O223" i="12"/>
  <c r="P223" i="12" s="1"/>
  <c r="E226" i="12"/>
  <c r="X223" i="12"/>
  <c r="Y223" i="12" s="1"/>
  <c r="B227" i="12"/>
  <c r="D228" i="12"/>
  <c r="AF223" i="12"/>
  <c r="AG223" i="12" s="1"/>
  <c r="W224" i="12" s="1"/>
  <c r="F224" i="12"/>
  <c r="AE224" i="12"/>
  <c r="C227" i="12"/>
  <c r="N224" i="12"/>
  <c r="M226" i="12" l="1"/>
  <c r="AJ226" i="12"/>
  <c r="AK226" i="12"/>
  <c r="AI226" i="12"/>
  <c r="AD227" i="12"/>
  <c r="AL226" i="12"/>
  <c r="L227" i="12"/>
  <c r="U227" i="12"/>
  <c r="V227" i="12" s="1"/>
  <c r="T227" i="12"/>
  <c r="E227" i="12" s="1"/>
  <c r="AC227" i="12"/>
  <c r="Z224" i="12"/>
  <c r="I224" i="12"/>
  <c r="Q224" i="12"/>
  <c r="AA224" i="12"/>
  <c r="S223" i="12"/>
  <c r="R224" i="12"/>
  <c r="K223" i="12"/>
  <c r="AB223" i="12"/>
  <c r="G224" i="12"/>
  <c r="H224" i="12" s="1"/>
  <c r="J224" i="12"/>
  <c r="O224" i="12"/>
  <c r="P224" i="12" s="1"/>
  <c r="X224" i="12"/>
  <c r="Y224" i="12" s="1"/>
  <c r="B228" i="12"/>
  <c r="D229" i="12"/>
  <c r="N225" i="12"/>
  <c r="AF224" i="12"/>
  <c r="AG224" i="12" s="1"/>
  <c r="W225" i="12" s="1"/>
  <c r="AE225" i="12"/>
  <c r="C228" i="12"/>
  <c r="F225" i="12"/>
  <c r="M227" i="12" l="1"/>
  <c r="N227" i="12" s="1"/>
  <c r="AJ227" i="12"/>
  <c r="AK227" i="12"/>
  <c r="AI227" i="12"/>
  <c r="AD228" i="12"/>
  <c r="AL227" i="12"/>
  <c r="L228" i="12"/>
  <c r="T228" i="12"/>
  <c r="U228" i="12"/>
  <c r="V228" i="12" s="1"/>
  <c r="AC228" i="12"/>
  <c r="K224" i="12"/>
  <c r="AB224" i="12"/>
  <c r="Z225" i="12"/>
  <c r="I225" i="12"/>
  <c r="Q225" i="12"/>
  <c r="AA225" i="12"/>
  <c r="R225" i="12"/>
  <c r="S224" i="12"/>
  <c r="G225" i="12"/>
  <c r="H225" i="12" s="1"/>
  <c r="J225" i="12"/>
  <c r="O225" i="12"/>
  <c r="P225" i="12" s="1"/>
  <c r="X225" i="12"/>
  <c r="Y225" i="12" s="1"/>
  <c r="E228" i="12"/>
  <c r="B229" i="12"/>
  <c r="D230" i="12"/>
  <c r="AF225" i="12"/>
  <c r="AG225" i="12" s="1"/>
  <c r="W226" i="12" s="1"/>
  <c r="AE226" i="12"/>
  <c r="C229" i="12"/>
  <c r="F226" i="12"/>
  <c r="N226" i="12"/>
  <c r="R226" i="12" l="1"/>
  <c r="M228" i="12"/>
  <c r="AJ228" i="12"/>
  <c r="AK228" i="12"/>
  <c r="AI228" i="12"/>
  <c r="AD229" i="12"/>
  <c r="AL228" i="12"/>
  <c r="L229" i="12"/>
  <c r="U229" i="12"/>
  <c r="V229" i="12" s="1"/>
  <c r="AC229" i="12"/>
  <c r="T229" i="12"/>
  <c r="E229" i="12" s="1"/>
  <c r="AA226" i="12"/>
  <c r="S225" i="12"/>
  <c r="K225" i="12"/>
  <c r="Z226" i="12"/>
  <c r="I226" i="12"/>
  <c r="Q226" i="12"/>
  <c r="AB225" i="12"/>
  <c r="G226" i="12"/>
  <c r="H226" i="12" s="1"/>
  <c r="J226" i="12"/>
  <c r="O226" i="12"/>
  <c r="P226" i="12" s="1"/>
  <c r="X226" i="12"/>
  <c r="Y226" i="12" s="1"/>
  <c r="B230" i="12"/>
  <c r="D231" i="12"/>
  <c r="AF226" i="12"/>
  <c r="AG226" i="12" s="1"/>
  <c r="W227" i="12" s="1"/>
  <c r="F227" i="12"/>
  <c r="AE227" i="12"/>
  <c r="R227" i="12" s="1"/>
  <c r="C230" i="12"/>
  <c r="M229" i="12" l="1"/>
  <c r="AJ229" i="12"/>
  <c r="AD230" i="12"/>
  <c r="AL229" i="12"/>
  <c r="AK229" i="12"/>
  <c r="AI229" i="12"/>
  <c r="L230" i="12"/>
  <c r="U230" i="12"/>
  <c r="V230" i="12" s="1"/>
  <c r="T230" i="12"/>
  <c r="E230" i="12" s="1"/>
  <c r="AC230" i="12"/>
  <c r="AA227" i="12"/>
  <c r="S226" i="12"/>
  <c r="K226" i="12"/>
  <c r="Z227" i="12"/>
  <c r="I227" i="12"/>
  <c r="Q227" i="12"/>
  <c r="AB226" i="12"/>
  <c r="O227" i="12"/>
  <c r="P227" i="12" s="1"/>
  <c r="G227" i="12"/>
  <c r="H227" i="12" s="1"/>
  <c r="J227" i="12"/>
  <c r="X227" i="12"/>
  <c r="Y227" i="12" s="1"/>
  <c r="B231" i="12"/>
  <c r="D232" i="12"/>
  <c r="AF227" i="12"/>
  <c r="AG227" i="12" s="1"/>
  <c r="W228" i="12" s="1"/>
  <c r="F228" i="12"/>
  <c r="C231" i="12"/>
  <c r="N228" i="12"/>
  <c r="AE228" i="12"/>
  <c r="AK230" i="12" l="1"/>
  <c r="AI230" i="12"/>
  <c r="M230" i="12"/>
  <c r="AJ230" i="12"/>
  <c r="AD231" i="12"/>
  <c r="AL230" i="12"/>
  <c r="L231" i="12"/>
  <c r="T231" i="12"/>
  <c r="E231" i="12" s="1"/>
  <c r="U231" i="12"/>
  <c r="V231" i="12" s="1"/>
  <c r="AC231" i="12"/>
  <c r="AA228" i="12"/>
  <c r="Z228" i="12"/>
  <c r="I228" i="12"/>
  <c r="Q228" i="12"/>
  <c r="K227" i="12"/>
  <c r="R228" i="12"/>
  <c r="S227" i="12"/>
  <c r="AB227" i="12"/>
  <c r="G228" i="12"/>
  <c r="H228" i="12" s="1"/>
  <c r="J228" i="12"/>
  <c r="O228" i="12"/>
  <c r="P228" i="12" s="1"/>
  <c r="X228" i="12"/>
  <c r="Y228" i="12" s="1"/>
  <c r="B232" i="12"/>
  <c r="D233" i="12"/>
  <c r="AF228" i="12"/>
  <c r="AG228" i="12" s="1"/>
  <c r="W229" i="12" s="1"/>
  <c r="AE229" i="12"/>
  <c r="F229" i="12"/>
  <c r="C232" i="12"/>
  <c r="N229" i="12"/>
  <c r="M231" i="12" l="1"/>
  <c r="AJ231" i="12"/>
  <c r="AD232" i="12"/>
  <c r="AL231" i="12"/>
  <c r="AK231" i="12"/>
  <c r="AI231" i="12"/>
  <c r="L232" i="12"/>
  <c r="U232" i="12"/>
  <c r="V232" i="12" s="1"/>
  <c r="AC232" i="12"/>
  <c r="T232" i="12"/>
  <c r="AA229" i="12"/>
  <c r="S228" i="12"/>
  <c r="K228" i="12"/>
  <c r="Z229" i="12"/>
  <c r="I229" i="12"/>
  <c r="Q229" i="12"/>
  <c r="R229" i="12"/>
  <c r="AB228" i="12"/>
  <c r="G229" i="12"/>
  <c r="H229" i="12" s="1"/>
  <c r="J229" i="12"/>
  <c r="O229" i="12"/>
  <c r="P229" i="12" s="1"/>
  <c r="X229" i="12"/>
  <c r="Y229" i="12" s="1"/>
  <c r="E232" i="12"/>
  <c r="B233" i="12"/>
  <c r="D234" i="12"/>
  <c r="AF229" i="12"/>
  <c r="AG229" i="12" s="1"/>
  <c r="W230" i="12" s="1"/>
  <c r="C233" i="12"/>
  <c r="F230" i="12"/>
  <c r="AE230" i="12"/>
  <c r="N230" i="12"/>
  <c r="AK232" i="12" l="1"/>
  <c r="AI232" i="12"/>
  <c r="M232" i="12"/>
  <c r="N232" i="12" s="1"/>
  <c r="AJ232" i="12"/>
  <c r="AD233" i="12"/>
  <c r="AL232" i="12"/>
  <c r="R230" i="12"/>
  <c r="L233" i="12"/>
  <c r="T233" i="12"/>
  <c r="E233" i="12" s="1"/>
  <c r="AC233" i="12"/>
  <c r="U233" i="12"/>
  <c r="V233" i="12" s="1"/>
  <c r="AB229" i="12"/>
  <c r="K229" i="12"/>
  <c r="Z230" i="12"/>
  <c r="I230" i="12"/>
  <c r="Q230" i="12"/>
  <c r="AA230" i="12"/>
  <c r="S229" i="12"/>
  <c r="G230" i="12"/>
  <c r="H230" i="12" s="1"/>
  <c r="J230" i="12"/>
  <c r="O230" i="12"/>
  <c r="P230" i="12" s="1"/>
  <c r="X230" i="12"/>
  <c r="Y230" i="12" s="1"/>
  <c r="B234" i="12"/>
  <c r="D235" i="12"/>
  <c r="AF230" i="12"/>
  <c r="AG230" i="12" s="1"/>
  <c r="W231" i="12" s="1"/>
  <c r="F231" i="12"/>
  <c r="C234" i="12"/>
  <c r="N231" i="12"/>
  <c r="AE231" i="12"/>
  <c r="AD234" i="12" l="1"/>
  <c r="AL233" i="12"/>
  <c r="AK233" i="12"/>
  <c r="AI233" i="12"/>
  <c r="M233" i="12"/>
  <c r="AJ233" i="12"/>
  <c r="L234" i="12"/>
  <c r="U234" i="12"/>
  <c r="V234" i="12" s="1"/>
  <c r="T234" i="12"/>
  <c r="E234" i="12" s="1"/>
  <c r="AC234" i="12"/>
  <c r="AA231" i="12"/>
  <c r="R231" i="12"/>
  <c r="AB230" i="12"/>
  <c r="S230" i="12"/>
  <c r="Z231" i="12"/>
  <c r="I231" i="12"/>
  <c r="Q231" i="12"/>
  <c r="K230" i="12"/>
  <c r="G231" i="12"/>
  <c r="H231" i="12" s="1"/>
  <c r="J231" i="12"/>
  <c r="O231" i="12"/>
  <c r="P231" i="12" s="1"/>
  <c r="X231" i="12"/>
  <c r="Y231" i="12" s="1"/>
  <c r="B235" i="12"/>
  <c r="D236" i="12"/>
  <c r="AF231" i="12"/>
  <c r="AG231" i="12" s="1"/>
  <c r="W232" i="12" s="1"/>
  <c r="C235" i="12"/>
  <c r="F232" i="12"/>
  <c r="AE232" i="12"/>
  <c r="M234" i="12" l="1"/>
  <c r="AJ234" i="12"/>
  <c r="AD235" i="12"/>
  <c r="AL234" i="12"/>
  <c r="AK234" i="12"/>
  <c r="AI234" i="12"/>
  <c r="O232" i="12"/>
  <c r="P232" i="12" s="1"/>
  <c r="U235" i="12"/>
  <c r="V235" i="12" s="1"/>
  <c r="T235" i="12"/>
  <c r="AC235" i="12"/>
  <c r="AA232" i="12"/>
  <c r="S231" i="12"/>
  <c r="Z232" i="12"/>
  <c r="I232" i="12"/>
  <c r="Q232" i="12"/>
  <c r="K231" i="12"/>
  <c r="E235" i="12"/>
  <c r="L235" i="12"/>
  <c r="AB231" i="12"/>
  <c r="R232" i="12"/>
  <c r="G232" i="12"/>
  <c r="H232" i="12" s="1"/>
  <c r="J232" i="12"/>
  <c r="X232" i="12"/>
  <c r="Y232" i="12" s="1"/>
  <c r="B236" i="12"/>
  <c r="D237" i="12"/>
  <c r="AF232" i="12"/>
  <c r="AG232" i="12" s="1"/>
  <c r="W233" i="12" s="1"/>
  <c r="N233" i="12"/>
  <c r="C236" i="12"/>
  <c r="AE233" i="12"/>
  <c r="F233" i="12"/>
  <c r="AJ235" i="12" l="1"/>
  <c r="AA233" i="12"/>
  <c r="AD236" i="12"/>
  <c r="AL235" i="12"/>
  <c r="AK235" i="12"/>
  <c r="AI235" i="12"/>
  <c r="L236" i="12"/>
  <c r="T236" i="12"/>
  <c r="E236" i="12" s="1"/>
  <c r="AC236" i="12"/>
  <c r="U236" i="12"/>
  <c r="V236" i="12" s="1"/>
  <c r="Z233" i="12"/>
  <c r="I233" i="12"/>
  <c r="Q233" i="12"/>
  <c r="K232" i="12"/>
  <c r="S232" i="12"/>
  <c r="AB232" i="12"/>
  <c r="M235" i="12"/>
  <c r="R233" i="12"/>
  <c r="G233" i="12"/>
  <c r="H233" i="12" s="1"/>
  <c r="J233" i="12"/>
  <c r="O233" i="12"/>
  <c r="P233" i="12" s="1"/>
  <c r="X233" i="12"/>
  <c r="Y233" i="12" s="1"/>
  <c r="B237" i="12"/>
  <c r="D238" i="12"/>
  <c r="AF233" i="12"/>
  <c r="AG233" i="12" s="1"/>
  <c r="W234" i="12" s="1"/>
  <c r="F234" i="12"/>
  <c r="N234" i="12"/>
  <c r="C237" i="12"/>
  <c r="AE234" i="12"/>
  <c r="M236" i="12" l="1"/>
  <c r="AJ236" i="12"/>
  <c r="AK236" i="12"/>
  <c r="AI236" i="12"/>
  <c r="AD237" i="12"/>
  <c r="AL236" i="12"/>
  <c r="L237" i="12"/>
  <c r="U237" i="12"/>
  <c r="V237" i="12" s="1"/>
  <c r="T237" i="12"/>
  <c r="E237" i="12" s="1"/>
  <c r="AC237" i="12"/>
  <c r="AA234" i="12"/>
  <c r="K233" i="12"/>
  <c r="R234" i="12"/>
  <c r="AB233" i="12"/>
  <c r="S233" i="12"/>
  <c r="Z234" i="12"/>
  <c r="I234" i="12"/>
  <c r="Q234" i="12"/>
  <c r="G234" i="12"/>
  <c r="H234" i="12" s="1"/>
  <c r="J234" i="12"/>
  <c r="O234" i="12"/>
  <c r="P234" i="12" s="1"/>
  <c r="X234" i="12"/>
  <c r="Y234" i="12" s="1"/>
  <c r="B238" i="12"/>
  <c r="D239" i="12"/>
  <c r="AF234" i="12"/>
  <c r="AG234" i="12" s="1"/>
  <c r="W235" i="12" s="1"/>
  <c r="F235" i="12"/>
  <c r="AE235" i="12"/>
  <c r="N235" i="12"/>
  <c r="C238" i="12"/>
  <c r="M237" i="12" l="1"/>
  <c r="AJ237" i="12"/>
  <c r="AD238" i="12"/>
  <c r="AL237" i="12"/>
  <c r="AK237" i="12"/>
  <c r="AI237" i="12"/>
  <c r="L238" i="12"/>
  <c r="U238" i="12"/>
  <c r="V238" i="12" s="1"/>
  <c r="T238" i="12"/>
  <c r="E238" i="12" s="1"/>
  <c r="AC238" i="12"/>
  <c r="R235" i="12"/>
  <c r="AB234" i="12"/>
  <c r="Z235" i="12"/>
  <c r="I235" i="12"/>
  <c r="Q235" i="12"/>
  <c r="AA235" i="12"/>
  <c r="S234" i="12"/>
  <c r="K234" i="12"/>
  <c r="G235" i="12"/>
  <c r="H235" i="12" s="1"/>
  <c r="J235" i="12"/>
  <c r="O235" i="12"/>
  <c r="P235" i="12" s="1"/>
  <c r="X235" i="12"/>
  <c r="Y235" i="12" s="1"/>
  <c r="B239" i="12"/>
  <c r="D240" i="12"/>
  <c r="AF235" i="12"/>
  <c r="AG235" i="12" s="1"/>
  <c r="W236" i="12" s="1"/>
  <c r="F236" i="12"/>
  <c r="N236" i="12"/>
  <c r="AE236" i="12"/>
  <c r="C239" i="12"/>
  <c r="M238" i="12" l="1"/>
  <c r="AJ238" i="12"/>
  <c r="AK238" i="12"/>
  <c r="AI238" i="12"/>
  <c r="AD239" i="12"/>
  <c r="AL238" i="12"/>
  <c r="AA236" i="12"/>
  <c r="L239" i="12"/>
  <c r="T239" i="12"/>
  <c r="E239" i="12" s="1"/>
  <c r="U239" i="12"/>
  <c r="V239" i="12" s="1"/>
  <c r="AC239" i="12"/>
  <c r="Z236" i="12"/>
  <c r="I236" i="12"/>
  <c r="Q236" i="12"/>
  <c r="R236" i="12"/>
  <c r="AB235" i="12"/>
  <c r="S235" i="12"/>
  <c r="K235" i="12"/>
  <c r="G236" i="12"/>
  <c r="H236" i="12" s="1"/>
  <c r="J236" i="12"/>
  <c r="O236" i="12"/>
  <c r="P236" i="12" s="1"/>
  <c r="X236" i="12"/>
  <c r="Y236" i="12" s="1"/>
  <c r="B240" i="12"/>
  <c r="D241" i="12"/>
  <c r="N237" i="12"/>
  <c r="AF236" i="12"/>
  <c r="AG236" i="12" s="1"/>
  <c r="W237" i="12" s="1"/>
  <c r="C240" i="12"/>
  <c r="AE237" i="12"/>
  <c r="F237" i="12"/>
  <c r="M239" i="12" l="1"/>
  <c r="AJ239" i="12"/>
  <c r="AD240" i="12"/>
  <c r="AL239" i="12"/>
  <c r="AK239" i="12"/>
  <c r="AI239" i="12"/>
  <c r="AA237" i="12"/>
  <c r="L240" i="12"/>
  <c r="U240" i="12"/>
  <c r="V240" i="12" s="1"/>
  <c r="T240" i="12"/>
  <c r="E240" i="12" s="1"/>
  <c r="AC240" i="12"/>
  <c r="R237" i="12"/>
  <c r="S236" i="12"/>
  <c r="K236" i="12"/>
  <c r="Z237" i="12"/>
  <c r="I237" i="12"/>
  <c r="Q237" i="12"/>
  <c r="AB236" i="12"/>
  <c r="G237" i="12"/>
  <c r="H237" i="12" s="1"/>
  <c r="J237" i="12"/>
  <c r="O237" i="12"/>
  <c r="P237" i="12" s="1"/>
  <c r="X237" i="12"/>
  <c r="Y237" i="12" s="1"/>
  <c r="B241" i="12"/>
  <c r="D242" i="12"/>
  <c r="AF237" i="12"/>
  <c r="AG237" i="12" s="1"/>
  <c r="W238" i="12" s="1"/>
  <c r="N238" i="12"/>
  <c r="F238" i="12"/>
  <c r="C241" i="12"/>
  <c r="AE238" i="12"/>
  <c r="M240" i="12" l="1"/>
  <c r="AJ240" i="12"/>
  <c r="AD241" i="12"/>
  <c r="AL240" i="12"/>
  <c r="AK240" i="12"/>
  <c r="AI240" i="12"/>
  <c r="L241" i="12"/>
  <c r="T241" i="12"/>
  <c r="E241" i="12" s="1"/>
  <c r="U241" i="12"/>
  <c r="V241" i="12" s="1"/>
  <c r="AC241" i="12"/>
  <c r="AA238" i="12"/>
  <c r="S237" i="12"/>
  <c r="R238" i="12"/>
  <c r="Z238" i="12"/>
  <c r="I238" i="12"/>
  <c r="Q238" i="12"/>
  <c r="K237" i="12"/>
  <c r="AB237" i="12"/>
  <c r="G238" i="12"/>
  <c r="H238" i="12" s="1"/>
  <c r="J238" i="12"/>
  <c r="O238" i="12"/>
  <c r="P238" i="12" s="1"/>
  <c r="X238" i="12"/>
  <c r="Y238" i="12" s="1"/>
  <c r="B242" i="12"/>
  <c r="D243" i="12"/>
  <c r="N239" i="12"/>
  <c r="AF238" i="12"/>
  <c r="AG238" i="12" s="1"/>
  <c r="W239" i="12" s="1"/>
  <c r="C242" i="12"/>
  <c r="AE239" i="12"/>
  <c r="F239" i="12"/>
  <c r="AK241" i="12" l="1"/>
  <c r="AI241" i="12"/>
  <c r="M241" i="12"/>
  <c r="N241" i="12" s="1"/>
  <c r="AJ241" i="12"/>
  <c r="AD242" i="12"/>
  <c r="AL241" i="12"/>
  <c r="L242" i="12"/>
  <c r="U242" i="12"/>
  <c r="V242" i="12" s="1"/>
  <c r="AC242" i="12"/>
  <c r="T242" i="12"/>
  <c r="E242" i="12" s="1"/>
  <c r="R239" i="12"/>
  <c r="S238" i="12"/>
  <c r="K238" i="12"/>
  <c r="Z239" i="12"/>
  <c r="I239" i="12"/>
  <c r="Q239" i="12"/>
  <c r="AA239" i="12"/>
  <c r="AB238" i="12"/>
  <c r="G239" i="12"/>
  <c r="H239" i="12" s="1"/>
  <c r="J239" i="12"/>
  <c r="O239" i="12"/>
  <c r="P239" i="12" s="1"/>
  <c r="X239" i="12"/>
  <c r="Y239" i="12" s="1"/>
  <c r="B243" i="12"/>
  <c r="D244" i="12"/>
  <c r="AF239" i="12"/>
  <c r="AG239" i="12" s="1"/>
  <c r="W240" i="12" s="1"/>
  <c r="N240" i="12"/>
  <c r="F240" i="12"/>
  <c r="AE240" i="12"/>
  <c r="C243" i="12"/>
  <c r="M242" i="12" l="1"/>
  <c r="AJ242" i="12"/>
  <c r="AD243" i="12"/>
  <c r="AL242" i="12"/>
  <c r="AK242" i="12"/>
  <c r="AI242" i="12"/>
  <c r="L243" i="12"/>
  <c r="U243" i="12"/>
  <c r="V243" i="12" s="1"/>
  <c r="T243" i="12"/>
  <c r="E243" i="12" s="1"/>
  <c r="AC243" i="12"/>
  <c r="Z240" i="12"/>
  <c r="I240" i="12"/>
  <c r="Q240" i="12"/>
  <c r="R240" i="12"/>
  <c r="AB239" i="12"/>
  <c r="AA240" i="12"/>
  <c r="S239" i="12"/>
  <c r="K239" i="12"/>
  <c r="G240" i="12"/>
  <c r="H240" i="12" s="1"/>
  <c r="J240" i="12"/>
  <c r="O240" i="12"/>
  <c r="P240" i="12" s="1"/>
  <c r="X240" i="12"/>
  <c r="Y240" i="12" s="1"/>
  <c r="B244" i="12"/>
  <c r="D245" i="12"/>
  <c r="AF240" i="12"/>
  <c r="AG240" i="12" s="1"/>
  <c r="W241" i="12" s="1"/>
  <c r="AE241" i="12"/>
  <c r="C244" i="12"/>
  <c r="F241" i="12"/>
  <c r="M243" i="12" l="1"/>
  <c r="AJ243" i="12"/>
  <c r="AK243" i="12"/>
  <c r="AI243" i="12"/>
  <c r="AD244" i="12"/>
  <c r="AL243" i="12"/>
  <c r="O241" i="12"/>
  <c r="P241" i="12" s="1"/>
  <c r="T244" i="12"/>
  <c r="E244" i="12" s="1"/>
  <c r="AC244" i="12"/>
  <c r="U244" i="12"/>
  <c r="V244" i="12" s="1"/>
  <c r="S240" i="12"/>
  <c r="K240" i="12"/>
  <c r="AB240" i="12"/>
  <c r="L244" i="12"/>
  <c r="Z241" i="12"/>
  <c r="I241" i="12"/>
  <c r="Q241" i="12"/>
  <c r="R241" i="12"/>
  <c r="AA241" i="12"/>
  <c r="G241" i="12"/>
  <c r="H241" i="12" s="1"/>
  <c r="J241" i="12"/>
  <c r="X241" i="12"/>
  <c r="Y241" i="12" s="1"/>
  <c r="B245" i="12"/>
  <c r="D246" i="12"/>
  <c r="AF241" i="12"/>
  <c r="AG241" i="12" s="1"/>
  <c r="W242" i="12" s="1"/>
  <c r="N242" i="12"/>
  <c r="F242" i="12"/>
  <c r="AE242" i="12"/>
  <c r="C245" i="12"/>
  <c r="AD245" i="12" l="1"/>
  <c r="AL244" i="12"/>
  <c r="M244" i="12"/>
  <c r="AJ244" i="12"/>
  <c r="AK244" i="12"/>
  <c r="AI244" i="12"/>
  <c r="U245" i="12"/>
  <c r="V245" i="12" s="1"/>
  <c r="AC245" i="12"/>
  <c r="T245" i="12"/>
  <c r="E245" i="12" s="1"/>
  <c r="AB241" i="12"/>
  <c r="S241" i="12"/>
  <c r="Z242" i="12"/>
  <c r="I242" i="12"/>
  <c r="Q242" i="12"/>
  <c r="R242" i="12"/>
  <c r="AA242" i="12"/>
  <c r="K241" i="12"/>
  <c r="L245" i="12"/>
  <c r="G242" i="12"/>
  <c r="H242" i="12" s="1"/>
  <c r="J242" i="12"/>
  <c r="O242" i="12"/>
  <c r="P242" i="12" s="1"/>
  <c r="X242" i="12"/>
  <c r="Y242" i="12" s="1"/>
  <c r="B246" i="12"/>
  <c r="D247" i="12"/>
  <c r="AF242" i="12"/>
  <c r="AG242" i="12" s="1"/>
  <c r="W243" i="12" s="1"/>
  <c r="C246" i="12"/>
  <c r="AE243" i="12"/>
  <c r="F243" i="12"/>
  <c r="N243" i="12"/>
  <c r="AJ245" i="12" l="1"/>
  <c r="AK245" i="12"/>
  <c r="AI245" i="12"/>
  <c r="AD246" i="12"/>
  <c r="AL245" i="12"/>
  <c r="L246" i="12"/>
  <c r="U246" i="12"/>
  <c r="V246" i="12" s="1"/>
  <c r="T246" i="12"/>
  <c r="E246" i="12" s="1"/>
  <c r="AC246" i="12"/>
  <c r="AB242" i="12"/>
  <c r="S242" i="12"/>
  <c r="Z243" i="12"/>
  <c r="I243" i="12"/>
  <c r="Q243" i="12"/>
  <c r="M245" i="12"/>
  <c r="N245" i="12" s="1"/>
  <c r="AA243" i="12"/>
  <c r="R243" i="12"/>
  <c r="K242" i="12"/>
  <c r="G243" i="12"/>
  <c r="H243" i="12" s="1"/>
  <c r="J243" i="12"/>
  <c r="O243" i="12"/>
  <c r="P243" i="12" s="1"/>
  <c r="X243" i="12"/>
  <c r="Y243" i="12" s="1"/>
  <c r="B247" i="12"/>
  <c r="D248" i="12"/>
  <c r="AF243" i="12"/>
  <c r="AG243" i="12" s="1"/>
  <c r="W244" i="12" s="1"/>
  <c r="N244" i="12"/>
  <c r="C247" i="12"/>
  <c r="F244" i="12"/>
  <c r="AE244" i="12"/>
  <c r="AK246" i="12" l="1"/>
  <c r="AI246" i="12"/>
  <c r="AJ246" i="12"/>
  <c r="AD247" i="12"/>
  <c r="AL246" i="12"/>
  <c r="M246" i="12"/>
  <c r="AA244" i="12"/>
  <c r="L247" i="12"/>
  <c r="T247" i="12"/>
  <c r="E247" i="12" s="1"/>
  <c r="U247" i="12"/>
  <c r="V247" i="12" s="1"/>
  <c r="AC247" i="12"/>
  <c r="R244" i="12"/>
  <c r="Z244" i="12"/>
  <c r="I244" i="12"/>
  <c r="Q244" i="12"/>
  <c r="K243" i="12"/>
  <c r="AB243" i="12"/>
  <c r="S243" i="12"/>
  <c r="G244" i="12"/>
  <c r="H244" i="12" s="1"/>
  <c r="J244" i="12"/>
  <c r="O244" i="12"/>
  <c r="P244" i="12" s="1"/>
  <c r="X244" i="12"/>
  <c r="Y244" i="12" s="1"/>
  <c r="B248" i="12"/>
  <c r="D249" i="12"/>
  <c r="AF244" i="12"/>
  <c r="AG244" i="12" s="1"/>
  <c r="W245" i="12" s="1"/>
  <c r="F245" i="12"/>
  <c r="AE245" i="12"/>
  <c r="C248" i="12"/>
  <c r="AD248" i="12" l="1"/>
  <c r="AL247" i="12"/>
  <c r="AK247" i="12"/>
  <c r="AI247" i="12"/>
  <c r="M247" i="12"/>
  <c r="AJ247" i="12"/>
  <c r="L248" i="12"/>
  <c r="U248" i="12"/>
  <c r="V248" i="12" s="1"/>
  <c r="T248" i="12"/>
  <c r="AC248" i="12"/>
  <c r="AA245" i="12"/>
  <c r="K244" i="12"/>
  <c r="S244" i="12"/>
  <c r="Z245" i="12"/>
  <c r="I245" i="12"/>
  <c r="Q245" i="12"/>
  <c r="AB244" i="12"/>
  <c r="R245" i="12"/>
  <c r="G245" i="12"/>
  <c r="H245" i="12" s="1"/>
  <c r="J245" i="12"/>
  <c r="O245" i="12"/>
  <c r="P245" i="12" s="1"/>
  <c r="X245" i="12"/>
  <c r="Y245" i="12" s="1"/>
  <c r="E248" i="12"/>
  <c r="B249" i="12"/>
  <c r="D250" i="12"/>
  <c r="N246" i="12"/>
  <c r="AF245" i="12"/>
  <c r="AG245" i="12" s="1"/>
  <c r="W246" i="12" s="1"/>
  <c r="AE246" i="12"/>
  <c r="F246" i="12"/>
  <c r="C249" i="12"/>
  <c r="AJ248" i="12" l="1"/>
  <c r="AD249" i="12"/>
  <c r="AL248" i="12"/>
  <c r="AK248" i="12"/>
  <c r="AI248" i="12"/>
  <c r="M248" i="12"/>
  <c r="T249" i="12"/>
  <c r="AC249" i="12"/>
  <c r="U249" i="12"/>
  <c r="V249" i="12" s="1"/>
  <c r="AA246" i="12"/>
  <c r="AB245" i="12"/>
  <c r="Z246" i="12"/>
  <c r="I246" i="12"/>
  <c r="Q246" i="12"/>
  <c r="R246" i="12"/>
  <c r="S245" i="12"/>
  <c r="E249" i="12"/>
  <c r="L249" i="12"/>
  <c r="AJ249" i="12" s="1"/>
  <c r="K245" i="12"/>
  <c r="G246" i="12"/>
  <c r="H246" i="12" s="1"/>
  <c r="J246" i="12"/>
  <c r="O246" i="12"/>
  <c r="P246" i="12" s="1"/>
  <c r="X246" i="12"/>
  <c r="Y246" i="12" s="1"/>
  <c r="B250" i="12"/>
  <c r="D251" i="12"/>
  <c r="AF246" i="12"/>
  <c r="AG246" i="12" s="1"/>
  <c r="W247" i="12" s="1"/>
  <c r="N247" i="12"/>
  <c r="AE247" i="12"/>
  <c r="F247" i="12"/>
  <c r="C250" i="12"/>
  <c r="AD250" i="12" l="1"/>
  <c r="AL249" i="12"/>
  <c r="AK249" i="12"/>
  <c r="AI249" i="12"/>
  <c r="AA247" i="12"/>
  <c r="U250" i="12"/>
  <c r="V250" i="12" s="1"/>
  <c r="AC250" i="12"/>
  <c r="T250" i="12"/>
  <c r="E250" i="12" s="1"/>
  <c r="K246" i="12"/>
  <c r="L250" i="12"/>
  <c r="M249" i="12"/>
  <c r="N249" i="12" s="1"/>
  <c r="Z247" i="12"/>
  <c r="I247" i="12"/>
  <c r="Q247" i="12"/>
  <c r="AB246" i="12"/>
  <c r="R247" i="12"/>
  <c r="S246" i="12"/>
  <c r="G247" i="12"/>
  <c r="H247" i="12" s="1"/>
  <c r="J247" i="12"/>
  <c r="O247" i="12"/>
  <c r="P247" i="12" s="1"/>
  <c r="X247" i="12"/>
  <c r="Y247" i="12" s="1"/>
  <c r="B251" i="12"/>
  <c r="D252" i="12"/>
  <c r="AF247" i="12"/>
  <c r="AG247" i="12" s="1"/>
  <c r="W248" i="12" s="1"/>
  <c r="N248" i="12"/>
  <c r="C251" i="12"/>
  <c r="AE248" i="12"/>
  <c r="F248" i="12"/>
  <c r="AK250" i="12" l="1"/>
  <c r="AI250" i="12"/>
  <c r="AD251" i="12"/>
  <c r="AL250" i="12"/>
  <c r="AJ250" i="12"/>
  <c r="L251" i="12"/>
  <c r="U251" i="12"/>
  <c r="V251" i="12" s="1"/>
  <c r="T251" i="12"/>
  <c r="E251" i="12" s="1"/>
  <c r="AC251" i="12"/>
  <c r="K247" i="12"/>
  <c r="AB247" i="12"/>
  <c r="Z248" i="12"/>
  <c r="I248" i="12"/>
  <c r="Q248" i="12"/>
  <c r="R248" i="12"/>
  <c r="M250" i="12"/>
  <c r="AA248" i="12"/>
  <c r="S247" i="12"/>
  <c r="G248" i="12"/>
  <c r="H248" i="12" s="1"/>
  <c r="J248" i="12"/>
  <c r="O248" i="12"/>
  <c r="P248" i="12" s="1"/>
  <c r="X248" i="12"/>
  <c r="Y248" i="12" s="1"/>
  <c r="B252" i="12"/>
  <c r="D253" i="12"/>
  <c r="AF248" i="12"/>
  <c r="AG248" i="12" s="1"/>
  <c r="W249" i="12" s="1"/>
  <c r="C252" i="12"/>
  <c r="F249" i="12"/>
  <c r="AE249" i="12"/>
  <c r="AK251" i="12" l="1"/>
  <c r="AI251" i="12"/>
  <c r="M251" i="12"/>
  <c r="AJ251" i="12"/>
  <c r="AD252" i="12"/>
  <c r="AL251" i="12"/>
  <c r="L252" i="12"/>
  <c r="T252" i="12"/>
  <c r="E252" i="12" s="1"/>
  <c r="U252" i="12"/>
  <c r="V252" i="12" s="1"/>
  <c r="AC252" i="12"/>
  <c r="O249" i="12"/>
  <c r="P249" i="12" s="1"/>
  <c r="K248" i="12"/>
  <c r="AB248" i="12"/>
  <c r="AA249" i="12"/>
  <c r="S248" i="12"/>
  <c r="Z249" i="12"/>
  <c r="I249" i="12"/>
  <c r="Q249" i="12"/>
  <c r="R249" i="12"/>
  <c r="G249" i="12"/>
  <c r="H249" i="12" s="1"/>
  <c r="J249" i="12"/>
  <c r="X249" i="12"/>
  <c r="Y249" i="12" s="1"/>
  <c r="B253" i="12"/>
  <c r="AF249" i="12"/>
  <c r="AG249" i="12" s="1"/>
  <c r="W250" i="12" s="1"/>
  <c r="N250" i="12"/>
  <c r="C253" i="12"/>
  <c r="F250" i="12"/>
  <c r="AE250" i="12"/>
  <c r="M252" i="12" l="1"/>
  <c r="AJ252" i="12"/>
  <c r="AD253" i="12"/>
  <c r="AL252" i="12"/>
  <c r="AK252" i="12"/>
  <c r="AI252" i="12"/>
  <c r="AB249" i="12"/>
  <c r="L253" i="12"/>
  <c r="U253" i="12"/>
  <c r="V253" i="12" s="1"/>
  <c r="AC253" i="12"/>
  <c r="AL253" i="12" s="1"/>
  <c r="T253" i="12"/>
  <c r="E253" i="12" s="1"/>
  <c r="Z250" i="12"/>
  <c r="I250" i="12"/>
  <c r="Q250" i="12"/>
  <c r="R250" i="12"/>
  <c r="AA250" i="12"/>
  <c r="K249" i="12"/>
  <c r="S249" i="12"/>
  <c r="G250" i="12"/>
  <c r="H250" i="12" s="1"/>
  <c r="J250" i="12"/>
  <c r="O250" i="12"/>
  <c r="P250" i="12" s="1"/>
  <c r="X250" i="12"/>
  <c r="Y250" i="12" s="1"/>
  <c r="N251" i="12"/>
  <c r="AF250" i="12"/>
  <c r="AG250" i="12" s="1"/>
  <c r="W251" i="12" s="1"/>
  <c r="AE251" i="12"/>
  <c r="F251" i="12"/>
  <c r="M253" i="12" l="1"/>
  <c r="AJ253" i="12"/>
  <c r="AK253" i="12"/>
  <c r="AI253" i="12"/>
  <c r="AB250" i="12"/>
  <c r="S250" i="12"/>
  <c r="Z251" i="12"/>
  <c r="I251" i="12"/>
  <c r="Q251" i="12"/>
  <c r="AA251" i="12"/>
  <c r="R251" i="12"/>
  <c r="K250" i="12"/>
  <c r="G251" i="12"/>
  <c r="H251" i="12" s="1"/>
  <c r="J251" i="12"/>
  <c r="O251" i="12"/>
  <c r="P251" i="12" s="1"/>
  <c r="X251" i="12"/>
  <c r="Y251" i="12" s="1"/>
  <c r="AF251" i="12"/>
  <c r="AG251" i="12" s="1"/>
  <c r="W252" i="12" s="1"/>
  <c r="AE252" i="12"/>
  <c r="N252" i="12"/>
  <c r="F252" i="12"/>
  <c r="AA252" i="12" l="1"/>
  <c r="Z252" i="12"/>
  <c r="I252" i="12"/>
  <c r="Q252" i="12"/>
  <c r="AB251" i="12"/>
  <c r="S251" i="12"/>
  <c r="R252" i="12"/>
  <c r="K251" i="12"/>
  <c r="G252" i="12"/>
  <c r="H252" i="12" s="1"/>
  <c r="J252" i="12"/>
  <c r="O252" i="12"/>
  <c r="P252" i="12" s="1"/>
  <c r="X252" i="12"/>
  <c r="Y252" i="12" s="1"/>
  <c r="N253" i="12"/>
  <c r="L255" i="12"/>
  <c r="AF252" i="12"/>
  <c r="AG252" i="12" s="1"/>
  <c r="W253" i="12" s="1"/>
  <c r="AE253" i="12"/>
  <c r="F253" i="12"/>
  <c r="AB252" i="12" l="1"/>
  <c r="S252" i="12"/>
  <c r="R253" i="12"/>
  <c r="AA253" i="12"/>
  <c r="Z253" i="12"/>
  <c r="I253" i="12"/>
  <c r="Q253" i="12"/>
  <c r="K252" i="12"/>
  <c r="G253" i="12"/>
  <c r="H253" i="12" s="1"/>
  <c r="J253" i="12"/>
  <c r="O253" i="12"/>
  <c r="P253" i="12" s="1"/>
  <c r="X253" i="12"/>
  <c r="Y253" i="12" s="1"/>
  <c r="AF253" i="12"/>
  <c r="AG253" i="12" s="1"/>
  <c r="K253" i="12" l="1"/>
  <c r="AB253" i="12"/>
  <c r="S253" i="12"/>
</calcChain>
</file>

<file path=xl/sharedStrings.xml><?xml version="1.0" encoding="utf-8"?>
<sst xmlns="http://schemas.openxmlformats.org/spreadsheetml/2006/main" count="900" uniqueCount="49">
  <si>
    <t>Nr.</t>
  </si>
  <si>
    <t>Data</t>
  </si>
  <si>
    <t>PU Curva</t>
  </si>
  <si>
    <t>Venc.</t>
  </si>
  <si>
    <t>Rent</t>
  </si>
  <si>
    <t>Acum.</t>
  </si>
  <si>
    <t>Tx Mercado</t>
  </si>
  <si>
    <t>PU Mercado</t>
  </si>
  <si>
    <t>Índice</t>
  </si>
  <si>
    <t>Tx CDI</t>
  </si>
  <si>
    <t>CDI</t>
  </si>
  <si>
    <t>Acumulado</t>
  </si>
  <si>
    <t>Curva</t>
  </si>
  <si>
    <t>Mercado</t>
  </si>
  <si>
    <t xml:space="preserve"> % CDI a.d.</t>
  </si>
  <si>
    <t>Vencimento</t>
  </si>
  <si>
    <t>15/08/2024</t>
  </si>
  <si>
    <t>Dia</t>
  </si>
  <si>
    <t>Taxa Compra Manhã</t>
  </si>
  <si>
    <t>Taxa Venda Manhã</t>
  </si>
  <si>
    <t>PU Compra Manhã</t>
  </si>
  <si>
    <t>PU Venda Manhã</t>
  </si>
  <si>
    <t>PU Base Manhã</t>
  </si>
  <si>
    <t>NTN-B</t>
  </si>
  <si>
    <t>Código Selic</t>
  </si>
  <si>
    <t>Data Ref</t>
  </si>
  <si>
    <t>VNA</t>
  </si>
  <si>
    <t>IPCA</t>
  </si>
  <si>
    <t>P/F</t>
  </si>
  <si>
    <t>Válido a partir de</t>
  </si>
  <si>
    <t>F</t>
  </si>
  <si>
    <t>P</t>
  </si>
  <si>
    <t>VNA IPCA</t>
  </si>
  <si>
    <t>% a.m</t>
  </si>
  <si>
    <t>Data de  Referência</t>
  </si>
  <si>
    <t>Títulos</t>
  </si>
  <si>
    <t>Data  de Vencimento</t>
  </si>
  <si>
    <t>Taxa Indicativa (% a.a.)</t>
  </si>
  <si>
    <t>PU (R$)</t>
  </si>
  <si>
    <t>Duration (d.u.)</t>
  </si>
  <si>
    <t>LFT</t>
  </si>
  <si>
    <t>LTN</t>
  </si>
  <si>
    <t>NTN-F</t>
  </si>
  <si>
    <t>CDI a.d</t>
  </si>
  <si>
    <t>Carrego</t>
  </si>
  <si>
    <t>IPCA a.d</t>
  </si>
  <si>
    <t>IPCA a.a.</t>
  </si>
  <si>
    <t>Carrego dia</t>
  </si>
  <si>
    <t>Tx Curva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</si>
</sst>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&quot;Cr$&quot;\ * #,##0_);_(&quot;Cr$&quot;\ * \(#,##0\);_(&quot;Cr$&quot;\ * &quot;-&quot;_);_(@_)"/>
    <numFmt numFmtId="165" formatCode="&quot;Cr$&quot;\ #,##0.00_);[Red]\(&quot;Cr$&quot;\ #,##0.00\)"/>
    <numFmt numFmtId="166" formatCode="_([$€]* #,##0.00_);_([$€]* \(#,##0.00\);_([$€]* &quot;-&quot;??_);_(@_)"/>
    <numFmt numFmtId="167" formatCode="_(* #,##0.00_);_(* \(#,##0.00\);_(* &quot;-&quot;??_);_(@_)"/>
    <numFmt numFmtId="168" formatCode="#,##0.0000"/>
    <numFmt numFmtId="169" formatCode="#,##0.000000"/>
    <numFmt numFmtId="170" formatCode="0.0000"/>
    <numFmt numFmtId="171" formatCode="0.000"/>
    <numFmt numFmtId="172" formatCode="#,##0.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sz val="7"/>
      <color indexed="62"/>
      <name val="Arial"/>
      <family val="2"/>
    </font>
    <font>
      <sz val="10"/>
      <color indexed="22"/>
      <name val="MS Sans Serif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b/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7030A0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14"/>
      <color rgb="FFFF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9" fontId="1" fillId="0" borderId="0" applyFont="0" applyFill="0" applyBorder="0" applyAlignment="0" applyProtection="0"/>
    <xf numFmtId="0" fontId="3" fillId="0" borderId="0"/>
    <xf numFmtId="3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7" fillId="0" borderId="0" applyFont="0" applyFill="0" applyBorder="0" applyAlignment="0" applyProtection="0"/>
    <xf numFmtId="1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7" fillId="0" borderId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99">
    <xf numFmtId="0" fontId="0" fillId="0" borderId="0" xfId="0"/>
    <xf numFmtId="14" fontId="4" fillId="0" borderId="0" xfId="2" applyNumberFormat="1" applyFont="1" applyAlignment="1">
      <alignment horizontal="center" vertical="center"/>
    </xf>
    <xf numFmtId="14" fontId="5" fillId="0" borderId="0" xfId="2" applyNumberFormat="1" applyFont="1" applyAlignment="1">
      <alignment horizontal="center" vertical="center"/>
    </xf>
    <xf numFmtId="0" fontId="3" fillId="0" borderId="0" xfId="2"/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14" fontId="14" fillId="0" borderId="0" xfId="0" applyNumberFormat="1" applyFont="1"/>
    <xf numFmtId="168" fontId="0" fillId="0" borderId="0" xfId="0" applyNumberFormat="1"/>
    <xf numFmtId="4" fontId="13" fillId="0" borderId="0" xfId="0" applyNumberFormat="1" applyFont="1" applyAlignment="1">
      <alignment horizontal="center" vertical="center"/>
    </xf>
    <xf numFmtId="2" fontId="0" fillId="0" borderId="0" xfId="0" applyNumberFormat="1"/>
    <xf numFmtId="0" fontId="2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14" fontId="0" fillId="6" borderId="0" xfId="0" applyNumberFormat="1" applyFill="1"/>
    <xf numFmtId="0" fontId="0" fillId="7" borderId="0" xfId="0" applyFill="1"/>
    <xf numFmtId="2" fontId="0" fillId="7" borderId="0" xfId="0" applyNumberFormat="1" applyFill="1"/>
    <xf numFmtId="170" fontId="0" fillId="7" borderId="0" xfId="0" applyNumberFormat="1" applyFill="1"/>
    <xf numFmtId="14" fontId="14" fillId="7" borderId="0" xfId="0" applyNumberFormat="1" applyFont="1" applyFill="1"/>
    <xf numFmtId="168" fontId="0" fillId="7" borderId="0" xfId="0" applyNumberFormat="1" applyFill="1"/>
    <xf numFmtId="169" fontId="13" fillId="8" borderId="0" xfId="0" applyNumberFormat="1" applyFont="1" applyFill="1" applyAlignment="1">
      <alignment horizontal="center" vertical="center"/>
    </xf>
    <xf numFmtId="0" fontId="0" fillId="8" borderId="0" xfId="0" applyFill="1"/>
    <xf numFmtId="2" fontId="0" fillId="8" borderId="0" xfId="0" applyNumberFormat="1" applyFill="1"/>
    <xf numFmtId="0" fontId="0" fillId="9" borderId="0" xfId="0" applyFill="1"/>
    <xf numFmtId="0" fontId="0" fillId="10" borderId="0" xfId="0" applyFill="1"/>
    <xf numFmtId="2" fontId="0" fillId="10" borderId="0" xfId="0" applyNumberFormat="1" applyFill="1"/>
    <xf numFmtId="0" fontId="12" fillId="11" borderId="0" xfId="0" applyFont="1" applyFill="1"/>
    <xf numFmtId="14" fontId="14" fillId="11" borderId="0" xfId="0" applyNumberFormat="1" applyFont="1" applyFill="1"/>
    <xf numFmtId="0" fontId="0" fillId="11" borderId="0" xfId="0" applyFill="1"/>
    <xf numFmtId="0" fontId="0" fillId="0" borderId="1" xfId="0" applyBorder="1" applyAlignment="1">
      <alignment horizontal="center" vertical="center" wrapText="1"/>
    </xf>
    <xf numFmtId="10" fontId="0" fillId="0" borderId="2" xfId="0" applyNumberFormat="1" applyBorder="1" applyAlignment="1">
      <alignment horizontal="right"/>
    </xf>
    <xf numFmtId="10" fontId="0" fillId="0" borderId="0" xfId="0" applyNumberFormat="1" applyAlignment="1">
      <alignment horizontal="right"/>
    </xf>
    <xf numFmtId="4" fontId="0" fillId="0" borderId="3" xfId="0" applyNumberFormat="1" applyBorder="1"/>
    <xf numFmtId="14" fontId="0" fillId="0" borderId="0" xfId="0" applyNumberFormat="1"/>
    <xf numFmtId="14" fontId="17" fillId="2" borderId="0" xfId="0" applyNumberFormat="1" applyFont="1" applyFill="1"/>
    <xf numFmtId="10" fontId="17" fillId="2" borderId="2" xfId="0" applyNumberFormat="1" applyFont="1" applyFill="1" applyBorder="1" applyAlignment="1">
      <alignment horizontal="right"/>
    </xf>
    <xf numFmtId="10" fontId="17" fillId="2" borderId="0" xfId="0" applyNumberFormat="1" applyFont="1" applyFill="1" applyAlignment="1">
      <alignment horizontal="right"/>
    </xf>
    <xf numFmtId="4" fontId="17" fillId="2" borderId="0" xfId="0" applyNumberFormat="1" applyFont="1" applyFill="1"/>
    <xf numFmtId="4" fontId="17" fillId="2" borderId="3" xfId="0" applyNumberFormat="1" applyFont="1" applyFill="1" applyBorder="1"/>
    <xf numFmtId="0" fontId="18" fillId="11" borderId="0" xfId="12" applyFont="1" applyFill="1" applyAlignment="1">
      <alignment horizontal="center" vertical="center" wrapText="1"/>
    </xf>
    <xf numFmtId="0" fontId="18" fillId="11" borderId="0" xfId="12" applyFont="1" applyFill="1" applyAlignment="1">
      <alignment vertical="center" wrapText="1"/>
    </xf>
    <xf numFmtId="0" fontId="18" fillId="11" borderId="0" xfId="12" applyFont="1" applyFill="1" applyAlignment="1">
      <alignment horizontal="center" vertical="center"/>
    </xf>
    <xf numFmtId="0" fontId="0" fillId="12" borderId="0" xfId="0" applyFill="1" applyAlignment="1">
      <alignment horizontal="center" vertical="center" wrapText="1"/>
    </xf>
    <xf numFmtId="14" fontId="0" fillId="12" borderId="0" xfId="0" applyNumberFormat="1" applyFill="1" applyAlignment="1">
      <alignment horizontal="center" vertical="center" wrapText="1"/>
    </xf>
    <xf numFmtId="4" fontId="0" fillId="12" borderId="0" xfId="0" applyNumberFormat="1" applyFill="1" applyAlignment="1">
      <alignment horizontal="center" vertical="center" wrapText="1"/>
    </xf>
    <xf numFmtId="0" fontId="0" fillId="13" borderId="0" xfId="0" applyFill="1"/>
    <xf numFmtId="2" fontId="0" fillId="13" borderId="0" xfId="0" applyNumberFormat="1" applyFill="1"/>
    <xf numFmtId="0" fontId="15" fillId="14" borderId="0" xfId="0" applyFont="1" applyFill="1" applyAlignment="1">
      <alignment horizontal="center"/>
    </xf>
    <xf numFmtId="0" fontId="16" fillId="2" borderId="0" xfId="0" applyFont="1" applyFill="1"/>
    <xf numFmtId="170" fontId="0" fillId="13" borderId="0" xfId="0" applyNumberFormat="1" applyFill="1" applyAlignment="1">
      <alignment horizontal="center" vertical="center"/>
    </xf>
    <xf numFmtId="172" fontId="13" fillId="7" borderId="0" xfId="0" applyNumberFormat="1" applyFont="1" applyFill="1" applyAlignment="1">
      <alignment horizontal="center" vertical="center"/>
    </xf>
    <xf numFmtId="4" fontId="0" fillId="16" borderId="0" xfId="1" applyNumberFormat="1" applyFont="1" applyFill="1" applyAlignment="1">
      <alignment horizontal="center" vertical="center"/>
    </xf>
    <xf numFmtId="14" fontId="0" fillId="2" borderId="0" xfId="0" applyNumberFormat="1" applyFill="1"/>
    <xf numFmtId="10" fontId="0" fillId="2" borderId="2" xfId="0" applyNumberFormat="1" applyFill="1" applyBorder="1" applyAlignment="1">
      <alignment horizontal="right"/>
    </xf>
    <xf numFmtId="10" fontId="0" fillId="2" borderId="0" xfId="0" applyNumberFormat="1" applyFill="1" applyAlignment="1">
      <alignment horizontal="right"/>
    </xf>
    <xf numFmtId="4" fontId="0" fillId="2" borderId="0" xfId="0" applyNumberFormat="1" applyFill="1"/>
    <xf numFmtId="4" fontId="0" fillId="2" borderId="3" xfId="0" applyNumberFormat="1" applyFill="1" applyBorder="1"/>
    <xf numFmtId="14" fontId="20" fillId="9" borderId="0" xfId="0" applyNumberFormat="1" applyFont="1" applyFill="1"/>
    <xf numFmtId="4" fontId="0" fillId="19" borderId="0" xfId="0" applyNumberFormat="1" applyFill="1" applyAlignment="1">
      <alignment horizontal="center" vertical="center"/>
    </xf>
    <xf numFmtId="2" fontId="0" fillId="20" borderId="0" xfId="0" applyNumberFormat="1" applyFill="1" applyAlignment="1">
      <alignment horizontal="center" vertical="center"/>
    </xf>
    <xf numFmtId="169" fontId="0" fillId="21" borderId="0" xfId="0" applyNumberFormat="1" applyFill="1"/>
    <xf numFmtId="4" fontId="0" fillId="21" borderId="0" xfId="0" applyNumberFormat="1" applyFill="1" applyAlignment="1">
      <alignment horizontal="center" vertical="center"/>
    </xf>
    <xf numFmtId="14" fontId="0" fillId="0" borderId="4" xfId="0" applyNumberFormat="1" applyBorder="1"/>
    <xf numFmtId="0" fontId="0" fillId="15" borderId="4" xfId="0" applyFill="1" applyBorder="1"/>
    <xf numFmtId="168" fontId="16" fillId="0" borderId="4" xfId="0" applyNumberFormat="1" applyFont="1" applyBorder="1" applyAlignment="1">
      <alignment horizontal="center" vertical="center"/>
    </xf>
    <xf numFmtId="4" fontId="0" fillId="0" borderId="4" xfId="0" applyNumberFormat="1" applyBorder="1"/>
    <xf numFmtId="0" fontId="0" fillId="0" borderId="4" xfId="0" applyBorder="1"/>
    <xf numFmtId="0" fontId="0" fillId="10" borderId="4" xfId="0" applyFill="1" applyBorder="1"/>
    <xf numFmtId="3" fontId="0" fillId="0" borderId="4" xfId="0" applyNumberFormat="1" applyBorder="1"/>
    <xf numFmtId="0" fontId="0" fillId="9" borderId="4" xfId="0" applyFill="1" applyBorder="1"/>
    <xf numFmtId="14" fontId="0" fillId="0" borderId="5" xfId="0" applyNumberFormat="1" applyBorder="1"/>
    <xf numFmtId="0" fontId="0" fillId="15" borderId="0" xfId="0" applyFill="1"/>
    <xf numFmtId="168" fontId="16" fillId="0" borderId="0" xfId="0" applyNumberFormat="1" applyFont="1" applyAlignment="1">
      <alignment horizontal="center" vertical="center"/>
    </xf>
    <xf numFmtId="171" fontId="0" fillId="15" borderId="6" xfId="0" applyNumberFormat="1" applyFill="1" applyBorder="1"/>
    <xf numFmtId="14" fontId="0" fillId="0" borderId="7" xfId="0" applyNumberFormat="1" applyBorder="1"/>
    <xf numFmtId="171" fontId="0" fillId="15" borderId="8" xfId="0" applyNumberFormat="1" applyFill="1" applyBorder="1"/>
    <xf numFmtId="171" fontId="0" fillId="10" borderId="6" xfId="0" applyNumberFormat="1" applyFill="1" applyBorder="1"/>
    <xf numFmtId="3" fontId="0" fillId="0" borderId="0" xfId="0" applyNumberFormat="1"/>
    <xf numFmtId="171" fontId="0" fillId="10" borderId="8" xfId="0" applyNumberFormat="1" applyFill="1" applyBorder="1"/>
    <xf numFmtId="171" fontId="0" fillId="9" borderId="6" xfId="0" applyNumberFormat="1" applyFill="1" applyBorder="1"/>
    <xf numFmtId="171" fontId="0" fillId="9" borderId="8" xfId="0" applyNumberFormat="1" applyFill="1" applyBorder="1"/>
    <xf numFmtId="0" fontId="16" fillId="0" borderId="9" xfId="0" applyFont="1" applyBorder="1"/>
    <xf numFmtId="0" fontId="16" fillId="0" borderId="10" xfId="0" applyFont="1" applyBorder="1"/>
    <xf numFmtId="0" fontId="16" fillId="2" borderId="1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0" xfId="0" applyFont="1" applyFill="1"/>
    <xf numFmtId="0" fontId="19" fillId="18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17" borderId="0" xfId="0" applyFont="1" applyFill="1" applyAlignment="1">
      <alignment horizontal="center" vertical="center"/>
    </xf>
    <xf numFmtId="170" fontId="0" fillId="8" borderId="0" xfId="0" applyNumberFormat="1" applyFill="1"/>
    <xf numFmtId="170" fontId="0" fillId="13" borderId="0" xfId="0" applyNumberFormat="1" applyFill="1"/>
    <xf numFmtId="170" fontId="0" fillId="10" borderId="0" xfId="0" applyNumberFormat="1" applyFill="1"/>
    <xf numFmtId="0" fontId="21" fillId="0" borderId="0" xfId="0" applyFont="1" applyAlignment="1">
      <alignment horizontal="center" vertical="center"/>
    </xf>
    <xf numFmtId="0" fontId="2" fillId="22" borderId="0" xfId="0" applyFont="1" applyFill="1" applyAlignment="1">
      <alignment horizontal="center"/>
    </xf>
    <xf numFmtId="0" fontId="15" fillId="22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2" fontId="0" fillId="11" borderId="0" xfId="0" applyNumberFormat="1" applyFill="1"/>
  </cellXfs>
  <cellStyles count="25">
    <cellStyle name="Comma0" xfId="3" xr:uid="{00000000-0005-0000-0000-000000000000}"/>
    <cellStyle name="Currency [0]_JOGO1" xfId="4" xr:uid="{00000000-0005-0000-0000-000001000000}"/>
    <cellStyle name="Currency_B&amp;SOKG" xfId="5" xr:uid="{00000000-0005-0000-0000-000002000000}"/>
    <cellStyle name="Currency0" xfId="6" xr:uid="{00000000-0005-0000-0000-000003000000}"/>
    <cellStyle name="Euro" xfId="7" xr:uid="{00000000-0005-0000-0000-000004000000}"/>
    <cellStyle name="Euro 2" xfId="8" xr:uid="{00000000-0005-0000-0000-000005000000}"/>
    <cellStyle name="Excel Built-in Normal" xfId="9" xr:uid="{00000000-0005-0000-0000-000006000000}"/>
    <cellStyle name="Hyperlink seguido_% OPCOM" xfId="10" xr:uid="{00000000-0005-0000-0000-000007000000}"/>
    <cellStyle name="Hyperlink_% OPCOM" xfId="11" xr:uid="{00000000-0005-0000-0000-000008000000}"/>
    <cellStyle name="Normal" xfId="0" builtinId="0"/>
    <cellStyle name="Normal 2" xfId="2" xr:uid="{00000000-0005-0000-0000-00000A000000}"/>
    <cellStyle name="Normal 2 2" xfId="12" xr:uid="{00000000-0005-0000-0000-00000B000000}"/>
    <cellStyle name="Normal 2 3" xfId="13" xr:uid="{00000000-0005-0000-0000-00000C000000}"/>
    <cellStyle name="Normal 2 4" xfId="14" xr:uid="{00000000-0005-0000-0000-00000D000000}"/>
    <cellStyle name="Normal 2_TESOURO" xfId="15" xr:uid="{00000000-0005-0000-0000-00000E000000}"/>
    <cellStyle name="Normal 3" xfId="16" xr:uid="{00000000-0005-0000-0000-00000F000000}"/>
    <cellStyle name="Normal 4" xfId="17" xr:uid="{00000000-0005-0000-0000-000010000000}"/>
    <cellStyle name="Normal 5" xfId="18" xr:uid="{00000000-0005-0000-0000-000011000000}"/>
    <cellStyle name="OT" xfId="19" xr:uid="{00000000-0005-0000-0000-000012000000}"/>
    <cellStyle name="Porcentagem" xfId="1" builtinId="5"/>
    <cellStyle name="Porcentagem 2" xfId="20" xr:uid="{00000000-0005-0000-0000-000014000000}"/>
    <cellStyle name="Vírgula 2" xfId="21" xr:uid="{00000000-0005-0000-0000-000015000000}"/>
    <cellStyle name="Vírgula 2 2" xfId="22" xr:uid="{00000000-0005-0000-0000-000016000000}"/>
    <cellStyle name="Vírgula 2 3" xfId="23" xr:uid="{00000000-0005-0000-0000-000017000000}"/>
    <cellStyle name="Vírgula 3" xfId="24" xr:uid="{00000000-0005-0000-0000-00001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5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4.xml"/><Relationship Id="rId12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theme" Target="theme/theme1.xml"/><Relationship Id="rId5" Type="http://schemas.openxmlformats.org/officeDocument/2006/relationships/worksheet" Target="worksheets/sheet2.xml"/><Relationship Id="rId10" Type="http://schemas.openxmlformats.org/officeDocument/2006/relationships/externalLink" Target="externalLinks/externalLink1.xml"/><Relationship Id="rId4" Type="http://schemas.openxmlformats.org/officeDocument/2006/relationships/chartsheet" Target="chartsheets/sheet3.xml"/><Relationship Id="rId9" Type="http://schemas.openxmlformats.org/officeDocument/2006/relationships/worksheet" Target="worksheets/sheet6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30507617473905E-2"/>
          <c:y val="0.11704850043661877"/>
          <c:w val="0.89576520358215173"/>
          <c:h val="0.75340281786204977"/>
        </c:manualLayout>
      </c:layout>
      <c:lineChart>
        <c:grouping val="standard"/>
        <c:varyColors val="0"/>
        <c:ser>
          <c:idx val="3"/>
          <c:order val="3"/>
          <c:tx>
            <c:strRef>
              <c:f>'NTN-B Carregamento'!$H$1</c:f>
              <c:strCache>
                <c:ptCount val="1"/>
                <c:pt idx="0">
                  <c:v>Curva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51"/>
              <c:layout>
                <c:manualLayout>
                  <c:x val="-0.13044524242308292"/>
                  <c:y val="-3.80504623516947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1" i="0" u="none" strike="noStrike" kern="1200" baseline="0">
                      <a:solidFill>
                        <a:schemeClr val="tx2">
                          <a:lumMod val="60000"/>
                          <a:lumOff val="4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0-46CC-BBFB-0C7629234E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'NTN-B Carregamento'!$B$2:$B$987</c:f>
              <c:numCache>
                <c:formatCode>m/d/yyyy</c:formatCode>
                <c:ptCount val="98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Carregamento'!$H$2:$H$987</c:f>
              <c:numCache>
                <c:formatCode>0.00</c:formatCode>
                <c:ptCount val="986"/>
                <c:pt idx="0" formatCode="General">
                  <c:v>0</c:v>
                </c:pt>
                <c:pt idx="1">
                  <c:v>4.6925195025027122E-2</c:v>
                </c:pt>
                <c:pt idx="2">
                  <c:v>9.3872382407123034E-2</c:v>
                </c:pt>
                <c:pt idx="3">
                  <c:v>0.14084162256489119</c:v>
                </c:pt>
                <c:pt idx="4">
                  <c:v>0.18783285507972813</c:v>
                </c:pt>
                <c:pt idx="5">
                  <c:v>0.23484617057949464</c:v>
                </c:pt>
                <c:pt idx="6">
                  <c:v>0.37240280564185824</c:v>
                </c:pt>
                <c:pt idx="7">
                  <c:v>0.42427150794461799</c:v>
                </c:pt>
                <c:pt idx="8">
                  <c:v>0.47616697567096633</c:v>
                </c:pt>
                <c:pt idx="9">
                  <c:v>0.52808932965804356</c:v>
                </c:pt>
                <c:pt idx="10">
                  <c:v>0.58003847927798891</c:v>
                </c:pt>
                <c:pt idx="11">
                  <c:v>0.621708709330826</c:v>
                </c:pt>
                <c:pt idx="12">
                  <c:v>0.66339624930207286</c:v>
                </c:pt>
                <c:pt idx="13">
                  <c:v>0.70510103877319263</c:v>
                </c:pt>
                <c:pt idx="14">
                  <c:v>0.74682310795344264</c:v>
                </c:pt>
                <c:pt idx="15">
                  <c:v>0.78856242663356557</c:v>
                </c:pt>
                <c:pt idx="16">
                  <c:v>0.83031908544137778</c:v>
                </c:pt>
                <c:pt idx="17">
                  <c:v>0.87209305416759975</c:v>
                </c:pt>
                <c:pt idx="18">
                  <c:v>0.9521436932856675</c:v>
                </c:pt>
                <c:pt idx="19">
                  <c:v>0.99875350340963287</c:v>
                </c:pt>
                <c:pt idx="20">
                  <c:v>1.0453848829607537</c:v>
                </c:pt>
                <c:pt idx="21">
                  <c:v>1.0920377715204044</c:v>
                </c:pt>
                <c:pt idx="22">
                  <c:v>1.1387121992979532</c:v>
                </c:pt>
                <c:pt idx="23">
                  <c:v>1.1854081965026353</c:v>
                </c:pt>
                <c:pt idx="24">
                  <c:v>1.2321257329251711</c:v>
                </c:pt>
                <c:pt idx="25">
                  <c:v>1.2788648387748403</c:v>
                </c:pt>
                <c:pt idx="26">
                  <c:v>1.3256255442609444</c:v>
                </c:pt>
                <c:pt idx="27">
                  <c:v>1.3642700730761792</c:v>
                </c:pt>
                <c:pt idx="28">
                  <c:v>1.4105913241412305</c:v>
                </c:pt>
                <c:pt idx="29">
                  <c:v>1.4569337217034795</c:v>
                </c:pt>
                <c:pt idx="30">
                  <c:v>1.5032972959722279</c:v>
                </c:pt>
                <c:pt idx="31">
                  <c:v>1.5496820771567332</c:v>
                </c:pt>
                <c:pt idx="32">
                  <c:v>1.6200464423962835</c:v>
                </c:pt>
                <c:pt idx="33">
                  <c:v>1.6904595654165355</c:v>
                </c:pt>
                <c:pt idx="34">
                  <c:v>1.7609214462174672</c:v>
                </c:pt>
                <c:pt idx="35">
                  <c:v>1.8314321754269391</c:v>
                </c:pt>
                <c:pt idx="36">
                  <c:v>1.9019917530449071</c:v>
                </c:pt>
                <c:pt idx="37">
                  <c:v>1.9726002092807171</c:v>
                </c:pt>
                <c:pt idx="38">
                  <c:v>2.0629213697856086</c:v>
                </c:pt>
                <c:pt idx="39">
                  <c:v>2.1364527250733456</c:v>
                </c:pt>
                <c:pt idx="40">
                  <c:v>2.2100370372319045</c:v>
                </c:pt>
                <c:pt idx="41">
                  <c:v>2.2836743666798665</c:v>
                </c:pt>
                <c:pt idx="42">
                  <c:v>2.3573647436265333</c:v>
                </c:pt>
                <c:pt idx="43">
                  <c:v>2.4311082284904417</c:v>
                </c:pt>
                <c:pt idx="44">
                  <c:v>2.5049048212715919</c:v>
                </c:pt>
                <c:pt idx="45">
                  <c:v>2.5787546125978444</c:v>
                </c:pt>
                <c:pt idx="46">
                  <c:v>2.6526576024691773</c:v>
                </c:pt>
                <c:pt idx="47">
                  <c:v>2.7899906284282849</c:v>
                </c:pt>
                <c:pt idx="48">
                  <c:v>2.8680110225596911</c:v>
                </c:pt>
                <c:pt idx="49">
                  <c:v>2.9460905966739892</c:v>
                </c:pt>
                <c:pt idx="50">
                  <c:v>3.0086179492149867</c:v>
                </c:pt>
                <c:pt idx="51">
                  <c:v>3.0711833050323545</c:v>
                </c:pt>
                <c:pt idx="52">
                  <c:v>3.1337866943354165</c:v>
                </c:pt>
                <c:pt idx="53">
                  <c:v>3.1964280567055914</c:v>
                </c:pt>
                <c:pt idx="54">
                  <c:v>3.2591074827706956</c:v>
                </c:pt>
                <c:pt idx="55">
                  <c:v>3.3218249423214941</c:v>
                </c:pt>
                <c:pt idx="56">
                  <c:v>3.3845805561950826</c:v>
                </c:pt>
                <c:pt idx="57">
                  <c:v>3.4473742639729021</c:v>
                </c:pt>
                <c:pt idx="58">
                  <c:v>3.646497626627121</c:v>
                </c:pt>
                <c:pt idx="59">
                  <c:v>3.7246142071114985</c:v>
                </c:pt>
                <c:pt idx="60">
                  <c:v>3.8027896352766488</c:v>
                </c:pt>
                <c:pt idx="61">
                  <c:v>3.8810239715411532</c:v>
                </c:pt>
                <c:pt idx="62">
                  <c:v>3.959317306532828</c:v>
                </c:pt>
                <c:pt idx="63">
                  <c:v>4.0376696402516954</c:v>
                </c:pt>
                <c:pt idx="64">
                  <c:v>4.1160810331162923</c:v>
                </c:pt>
                <c:pt idx="65">
                  <c:v>4.1945515153359203</c:v>
                </c:pt>
                <c:pt idx="66">
                  <c:v>4.2730811473291386</c:v>
                </c:pt>
                <c:pt idx="67">
                  <c:v>4.6257673517045461</c:v>
                </c:pt>
                <c:pt idx="68">
                  <c:v>4.7198822240159588</c:v>
                </c:pt>
                <c:pt idx="69">
                  <c:v>4.814081712525442</c:v>
                </c:pt>
                <c:pt idx="70">
                  <c:v>4.9083659380701361</c:v>
                </c:pt>
                <c:pt idx="71">
                  <c:v>5.0027349912778796</c:v>
                </c:pt>
                <c:pt idx="72">
                  <c:v>5.0971889325672315</c:v>
                </c:pt>
                <c:pt idx="73">
                  <c:v>5.1601500903935671</c:v>
                </c:pt>
                <c:pt idx="74">
                  <c:v>5.2231489796127795</c:v>
                </c:pt>
                <c:pt idx="75">
                  <c:v>5.2861856304341481</c:v>
                </c:pt>
                <c:pt idx="76">
                  <c:v>5.3492600126483492</c:v>
                </c:pt>
                <c:pt idx="77">
                  <c:v>5.412372186673986</c:v>
                </c:pt>
                <c:pt idx="78">
                  <c:v>5.475522182720316</c:v>
                </c:pt>
                <c:pt idx="79">
                  <c:v>5.6081318062282559</c:v>
                </c:pt>
                <c:pt idx="80">
                  <c:v>5.6813261165599371</c:v>
                </c:pt>
                <c:pt idx="81">
                  <c:v>5.7545711784849018</c:v>
                </c:pt>
                <c:pt idx="82">
                  <c:v>5.8278669920031279</c:v>
                </c:pt>
                <c:pt idx="83">
                  <c:v>5.9012136175331742</c:v>
                </c:pt>
                <c:pt idx="84">
                  <c:v>5.9746110852843648</c:v>
                </c:pt>
                <c:pt idx="85">
                  <c:v>6.048059425465957</c:v>
                </c:pt>
                <c:pt idx="86">
                  <c:v>6.1215586380779285</c:v>
                </c:pt>
                <c:pt idx="87">
                  <c:v>6.1951088137481625</c:v>
                </c:pt>
                <c:pt idx="88">
                  <c:v>6.3751032967116483</c:v>
                </c:pt>
                <c:pt idx="89">
                  <c:v>6.4554869629513068</c:v>
                </c:pt>
                <c:pt idx="90">
                  <c:v>6.5359313196379221</c:v>
                </c:pt>
                <c:pt idx="91">
                  <c:v>6.6164364876086124</c:v>
                </c:pt>
                <c:pt idx="92">
                  <c:v>6.6600536756584283</c:v>
                </c:pt>
                <c:pt idx="93">
                  <c:v>6.7036886871844725</c:v>
                </c:pt>
                <c:pt idx="94">
                  <c:v>6.7473416128145614</c:v>
                </c:pt>
                <c:pt idx="95">
                  <c:v>6.7910123317115767</c:v>
                </c:pt>
                <c:pt idx="96">
                  <c:v>6.8347009345033793</c:v>
                </c:pt>
                <c:pt idx="97">
                  <c:v>6.8784074211899471</c:v>
                </c:pt>
                <c:pt idx="98">
                  <c:v>6.9661367461611334</c:v>
                </c:pt>
                <c:pt idx="99">
                  <c:v>7.0161874538905211</c:v>
                </c:pt>
                <c:pt idx="100">
                  <c:v>7.0662616040225501</c:v>
                </c:pt>
                <c:pt idx="101">
                  <c:v>7.1163591663478964</c:v>
                </c:pt>
                <c:pt idx="102">
                  <c:v>7.1664802012851192</c:v>
                </c:pt>
                <c:pt idx="103">
                  <c:v>7.2166246786249388</c:v>
                </c:pt>
                <c:pt idx="104">
                  <c:v>7.2667925983673776</c:v>
                </c:pt>
                <c:pt idx="105">
                  <c:v>7.3169840209309722</c:v>
                </c:pt>
                <c:pt idx="106">
                  <c:v>7.3671989161064433</c:v>
                </c:pt>
                <c:pt idx="107">
                  <c:v>7.4174372838938352</c:v>
                </c:pt>
                <c:pt idx="108">
                  <c:v>7.4676991847116847</c:v>
                </c:pt>
                <c:pt idx="109">
                  <c:v>7.4130356405021525</c:v>
                </c:pt>
                <c:pt idx="110">
                  <c:v>7.4574652467650271</c:v>
                </c:pt>
                <c:pt idx="111">
                  <c:v>7.5019132202711836</c:v>
                </c:pt>
                <c:pt idx="112">
                  <c:v>7.5463796214392032</c:v>
                </c:pt>
                <c:pt idx="113">
                  <c:v>7.5908643898504824</c:v>
                </c:pt>
                <c:pt idx="114">
                  <c:v>7.645125304753364</c:v>
                </c:pt>
                <c:pt idx="115">
                  <c:v>7.6994136194747709</c:v>
                </c:pt>
                <c:pt idx="116">
                  <c:v>7.7537292735961216</c:v>
                </c:pt>
                <c:pt idx="117">
                  <c:v>7.8080723577452549</c:v>
                </c:pt>
                <c:pt idx="118">
                  <c:v>7.8624428417128911</c:v>
                </c:pt>
                <c:pt idx="119">
                  <c:v>7.9168407254990525</c:v>
                </c:pt>
                <c:pt idx="120">
                  <c:v>8.0034418546354615</c:v>
                </c:pt>
                <c:pt idx="121">
                  <c:v>8.0625105163040889</c:v>
                </c:pt>
                <c:pt idx="122">
                  <c:v>8.1216114716948553</c:v>
                </c:pt>
                <c:pt idx="123">
                  <c:v>8.1807447812263234</c:v>
                </c:pt>
                <c:pt idx="124">
                  <c:v>8.2399103844799768</c:v>
                </c:pt>
                <c:pt idx="125">
                  <c:v>8.2991083720836087</c:v>
                </c:pt>
                <c:pt idx="126">
                  <c:v>8.3583387440372192</c:v>
                </c:pt>
                <c:pt idx="127">
                  <c:v>8.4176014701315527</c:v>
                </c:pt>
                <c:pt idx="128">
                  <c:v>8.4768966409944255</c:v>
                </c:pt>
                <c:pt idx="129">
                  <c:v>8.4870111918597502</c:v>
                </c:pt>
                <c:pt idx="130">
                  <c:v>8.5432675506567755</c:v>
                </c:pt>
                <c:pt idx="131">
                  <c:v>8.5995530916199279</c:v>
                </c:pt>
                <c:pt idx="132">
                  <c:v>8.6558678147492074</c:v>
                </c:pt>
                <c:pt idx="133">
                  <c:v>8.7122117502539176</c:v>
                </c:pt>
                <c:pt idx="134">
                  <c:v>8.7685848981340353</c:v>
                </c:pt>
                <c:pt idx="135">
                  <c:v>8.7576498027588823</c:v>
                </c:pt>
                <c:pt idx="136">
                  <c:v>8.7467158251271382</c:v>
                </c:pt>
                <c:pt idx="137">
                  <c:v>8.7357829350295457</c:v>
                </c:pt>
                <c:pt idx="138">
                  <c:v>8.7248511626753853</c:v>
                </c:pt>
                <c:pt idx="139">
                  <c:v>8.7139204778553534</c:v>
                </c:pt>
                <c:pt idx="140">
                  <c:v>8.7029909107787518</c:v>
                </c:pt>
                <c:pt idx="141">
                  <c:v>8.6920624010270231</c:v>
                </c:pt>
                <c:pt idx="142">
                  <c:v>8.6686344082466995</c:v>
                </c:pt>
                <c:pt idx="143">
                  <c:v>8.6561470391401052</c:v>
                </c:pt>
                <c:pt idx="144">
                  <c:v>8.6436611502883167</c:v>
                </c:pt>
                <c:pt idx="145">
                  <c:v>8.6311766812727786</c:v>
                </c:pt>
                <c:pt idx="146">
                  <c:v>8.6186936018841855</c:v>
                </c:pt>
                <c:pt idx="147">
                  <c:v>8.6062120027504019</c:v>
                </c:pt>
                <c:pt idx="148">
                  <c:v>8.5937318234528437</c:v>
                </c:pt>
                <c:pt idx="149">
                  <c:v>8.5812530942008145</c:v>
                </c:pt>
                <c:pt idx="150">
                  <c:v>8.5687757847850321</c:v>
                </c:pt>
                <c:pt idx="151">
                  <c:v>8.5386039927926927</c:v>
                </c:pt>
                <c:pt idx="152">
                  <c:v>8.5250908675255985</c:v>
                </c:pt>
                <c:pt idx="153">
                  <c:v>8.5115794037689874</c:v>
                </c:pt>
                <c:pt idx="154">
                  <c:v>8.4980696317321645</c:v>
                </c:pt>
                <c:pt idx="155">
                  <c:v>8.4845615816244049</c:v>
                </c:pt>
                <c:pt idx="156">
                  <c:v>8.4949486806293439</c:v>
                </c:pt>
                <c:pt idx="157">
                  <c:v>8.5053367765405739</c:v>
                </c:pt>
                <c:pt idx="158">
                  <c:v>8.5157258995673715</c:v>
                </c:pt>
                <c:pt idx="159">
                  <c:v>8.5261159892911831</c:v>
                </c:pt>
                <c:pt idx="160">
                  <c:v>8.5365070457120051</c:v>
                </c:pt>
                <c:pt idx="161">
                  <c:v>8.5468991594576984</c:v>
                </c:pt>
                <c:pt idx="162">
                  <c:v>8.5572922399003826</c:v>
                </c:pt>
                <c:pt idx="163">
                  <c:v>8.5281034881441897</c:v>
                </c:pt>
                <c:pt idx="164">
                  <c:v>8.5335474725920513</c:v>
                </c:pt>
                <c:pt idx="165">
                  <c:v>8.5389917289234507</c:v>
                </c:pt>
                <c:pt idx="166">
                  <c:v>8.5444362269290863</c:v>
                </c:pt>
                <c:pt idx="167">
                  <c:v>8.5498810270275616</c:v>
                </c:pt>
                <c:pt idx="168">
                  <c:v>8.5553260990095303</c:v>
                </c:pt>
                <c:pt idx="169">
                  <c:v>8.5607714428750583</c:v>
                </c:pt>
                <c:pt idx="170">
                  <c:v>8.5662170586241047</c:v>
                </c:pt>
                <c:pt idx="171">
                  <c:v>8.5716629462566871</c:v>
                </c:pt>
                <c:pt idx="172">
                  <c:v>8.5771091057728057</c:v>
                </c:pt>
                <c:pt idx="173">
                  <c:v>8.5558564531592154</c:v>
                </c:pt>
                <c:pt idx="174">
                  <c:v>8.5598186723391478</c:v>
                </c:pt>
                <c:pt idx="175">
                  <c:v>8.5637810123561984</c:v>
                </c:pt>
                <c:pt idx="176">
                  <c:v>8.5677435034196456</c:v>
                </c:pt>
                <c:pt idx="177">
                  <c:v>8.5717061455295109</c:v>
                </c:pt>
                <c:pt idx="178">
                  <c:v>8.5872581254285549</c:v>
                </c:pt>
                <c:pt idx="179">
                  <c:v>8.6028123710237168</c:v>
                </c:pt>
                <c:pt idx="180">
                  <c:v>8.6183688218964605</c:v>
                </c:pt>
                <c:pt idx="181">
                  <c:v>8.6339274780467647</c:v>
                </c:pt>
                <c:pt idx="182">
                  <c:v>8.6494883998931904</c:v>
                </c:pt>
                <c:pt idx="183">
                  <c:v>8.6650515572264766</c:v>
                </c:pt>
                <c:pt idx="184">
                  <c:v>8.680616919837302</c:v>
                </c:pt>
                <c:pt idx="185">
                  <c:v>8.6961845179349915</c:v>
                </c:pt>
                <c:pt idx="186">
                  <c:v>8.6184074897770468</c:v>
                </c:pt>
                <c:pt idx="187">
                  <c:v>8.6235977464677926</c:v>
                </c:pt>
                <c:pt idx="188">
                  <c:v>8.6287882750420764</c:v>
                </c:pt>
                <c:pt idx="189">
                  <c:v>8.633979075499898</c:v>
                </c:pt>
                <c:pt idx="190">
                  <c:v>8.6391700874226984</c:v>
                </c:pt>
                <c:pt idx="191">
                  <c:v>8.6443613712290368</c:v>
                </c:pt>
                <c:pt idx="192">
                  <c:v>8.649552866500354</c:v>
                </c:pt>
                <c:pt idx="193">
                  <c:v>8.6547446336552092</c:v>
                </c:pt>
                <c:pt idx="194">
                  <c:v>8.6599366424843005</c:v>
                </c:pt>
                <c:pt idx="195">
                  <c:v>8.6931271573701387</c:v>
                </c:pt>
                <c:pt idx="196">
                  <c:v>8.6998767567642474</c:v>
                </c:pt>
                <c:pt idx="197">
                  <c:v>8.706626779088289</c:v>
                </c:pt>
                <c:pt idx="198">
                  <c:v>8.7133772243422882</c:v>
                </c:pt>
                <c:pt idx="199">
                  <c:v>8.7530797426216047</c:v>
                </c:pt>
                <c:pt idx="200">
                  <c:v>8.792796791565415</c:v>
                </c:pt>
                <c:pt idx="201">
                  <c:v>8.832528310755162</c:v>
                </c:pt>
                <c:pt idx="202">
                  <c:v>8.8722743606094223</c:v>
                </c:pt>
                <c:pt idx="203">
                  <c:v>8.9120349109189192</c:v>
                </c:pt>
                <c:pt idx="204">
                  <c:v>8.9518099918929117</c:v>
                </c:pt>
                <c:pt idx="205">
                  <c:v>9.0334084337687202</c:v>
                </c:pt>
                <c:pt idx="206">
                  <c:v>9.0792040131226983</c:v>
                </c:pt>
                <c:pt idx="207">
                  <c:v>9.125018835789156</c:v>
                </c:pt>
                <c:pt idx="208">
                  <c:v>9.1708528715587878</c:v>
                </c:pt>
                <c:pt idx="209">
                  <c:v>9.2167062110594333</c:v>
                </c:pt>
                <c:pt idx="210">
                  <c:v>9.2625787938725335</c:v>
                </c:pt>
                <c:pt idx="211">
                  <c:v>9.3084706199980651</c:v>
                </c:pt>
                <c:pt idx="212">
                  <c:v>9.3543817196453318</c:v>
                </c:pt>
                <c:pt idx="213">
                  <c:v>9.4003121532328926</c:v>
                </c:pt>
                <c:pt idx="214">
                  <c:v>9.446261830132908</c:v>
                </c:pt>
                <c:pt idx="215">
                  <c:v>9.6312789082736661</c:v>
                </c:pt>
                <c:pt idx="216">
                  <c:v>9.6855138734035719</c:v>
                </c:pt>
                <c:pt idx="217">
                  <c:v>9.7397756039570673</c:v>
                </c:pt>
                <c:pt idx="218">
                  <c:v>9.7940642207712703</c:v>
                </c:pt>
                <c:pt idx="219">
                  <c:v>9.8395518467075291</c:v>
                </c:pt>
                <c:pt idx="220">
                  <c:v>9.8850582930262831</c:v>
                </c:pt>
                <c:pt idx="221">
                  <c:v>9.9305836201460949</c:v>
                </c:pt>
                <c:pt idx="222">
                  <c:v>9.9761278280669821</c:v>
                </c:pt>
                <c:pt idx="223">
                  <c:v>10.02169085637037</c:v>
                </c:pt>
                <c:pt idx="224">
                  <c:v>10.067272765474812</c:v>
                </c:pt>
                <c:pt idx="225">
                  <c:v>10.149401350035369</c:v>
                </c:pt>
                <c:pt idx="226">
                  <c:v>10.200257588261575</c:v>
                </c:pt>
                <c:pt idx="227">
                  <c:v>10.251137299099678</c:v>
                </c:pt>
                <c:pt idx="228">
                  <c:v>10.302040512758959</c:v>
                </c:pt>
                <c:pt idx="229">
                  <c:v>10.352967229239418</c:v>
                </c:pt>
                <c:pt idx="230">
                  <c:v>10.403917448541034</c:v>
                </c:pt>
                <c:pt idx="231">
                  <c:v>10.454891200873107</c:v>
                </c:pt>
                <c:pt idx="232">
                  <c:v>10.505888486235637</c:v>
                </c:pt>
                <c:pt idx="233">
                  <c:v>10.556909304628626</c:v>
                </c:pt>
                <c:pt idx="234">
                  <c:v>10.607953716470631</c:v>
                </c:pt>
                <c:pt idx="235">
                  <c:v>10.534242585747444</c:v>
                </c:pt>
                <c:pt idx="236">
                  <c:v>10.577937592906972</c:v>
                </c:pt>
                <c:pt idx="237">
                  <c:v>10.621649819357049</c:v>
                </c:pt>
                <c:pt idx="238">
                  <c:v>10.665379325516277</c:v>
                </c:pt>
                <c:pt idx="239">
                  <c:v>10.709126202012499</c:v>
                </c:pt>
                <c:pt idx="240">
                  <c:v>10.75892590082017</c:v>
                </c:pt>
                <c:pt idx="241">
                  <c:v>10.808748014914848</c:v>
                </c:pt>
                <c:pt idx="242">
                  <c:v>10.858592514087274</c:v>
                </c:pt>
                <c:pt idx="243">
                  <c:v>10.908459488965306</c:v>
                </c:pt>
                <c:pt idx="244">
                  <c:v>10.958348848921062</c:v>
                </c:pt>
                <c:pt idx="245">
                  <c:v>11.008260684582428</c:v>
                </c:pt>
                <c:pt idx="246">
                  <c:v>11.016005679808917</c:v>
                </c:pt>
                <c:pt idx="247">
                  <c:v>11.059914991612875</c:v>
                </c:pt>
                <c:pt idx="248">
                  <c:v>11.103841673753845</c:v>
                </c:pt>
                <c:pt idx="249">
                  <c:v>11.147785756441063</c:v>
                </c:pt>
                <c:pt idx="250">
                  <c:v>11.191747179255973</c:v>
                </c:pt>
                <c:pt idx="251">
                  <c:v>11.235726002617152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00-408D-8404-07586C0218A4}"/>
            </c:ext>
          </c:extLst>
        </c:ser>
        <c:ser>
          <c:idx val="4"/>
          <c:order val="4"/>
          <c:tx>
            <c:strRef>
              <c:f>'NTN-B Carregamento'!$P$1</c:f>
              <c:strCache>
                <c:ptCount val="1"/>
                <c:pt idx="0">
                  <c:v>Mercado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51"/>
              <c:layout>
                <c:manualLayout>
                  <c:x val="-6.1965879102606897E-2"/>
                  <c:y val="-4.01817700000981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1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0-46CC-BBFB-0C7629234E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'NTN-B Carregamento'!$B$2:$B$987</c:f>
              <c:numCache>
                <c:formatCode>m/d/yyyy</c:formatCode>
                <c:ptCount val="98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Carregamento'!$P$2:$P$987</c:f>
              <c:numCache>
                <c:formatCode>0.00</c:formatCode>
                <c:ptCount val="986"/>
                <c:pt idx="0" formatCode="General">
                  <c:v>0</c:v>
                </c:pt>
                <c:pt idx="1">
                  <c:v>4.6925195025027122E-2</c:v>
                </c:pt>
                <c:pt idx="2">
                  <c:v>-0.27620518461213273</c:v>
                </c:pt>
                <c:pt idx="3">
                  <c:v>-0.62109754535253359</c:v>
                </c:pt>
                <c:pt idx="4">
                  <c:v>-0.52443944424171995</c:v>
                </c:pt>
                <c:pt idx="5">
                  <c:v>-0.69606514052065194</c:v>
                </c:pt>
                <c:pt idx="6">
                  <c:v>-0.63133380941386985</c:v>
                </c:pt>
                <c:pt idx="7">
                  <c:v>-0.55415797617126561</c:v>
                </c:pt>
                <c:pt idx="8">
                  <c:v>-0.33117381235766574</c:v>
                </c:pt>
                <c:pt idx="9">
                  <c:v>-0.25412138403084761</c:v>
                </c:pt>
                <c:pt idx="10">
                  <c:v>-0.27419780805173488</c:v>
                </c:pt>
                <c:pt idx="11">
                  <c:v>-0.37683112382927986</c:v>
                </c:pt>
                <c:pt idx="12">
                  <c:v>-0.40645972272717046</c:v>
                </c:pt>
                <c:pt idx="13">
                  <c:v>4.7460382659814115E-2</c:v>
                </c:pt>
                <c:pt idx="14">
                  <c:v>-0.10356213035302986</c:v>
                </c:pt>
                <c:pt idx="15">
                  <c:v>0.13241416945528606</c:v>
                </c:pt>
                <c:pt idx="16">
                  <c:v>0.34426566919134594</c:v>
                </c:pt>
                <c:pt idx="17">
                  <c:v>0.19330753215782703</c:v>
                </c:pt>
                <c:pt idx="18">
                  <c:v>0.17750128073461546</c:v>
                </c:pt>
                <c:pt idx="19">
                  <c:v>-1.5152129846274232E-2</c:v>
                </c:pt>
                <c:pt idx="20">
                  <c:v>-6.3123351459815069E-2</c:v>
                </c:pt>
                <c:pt idx="21">
                  <c:v>5.6446103295493266E-2</c:v>
                </c:pt>
                <c:pt idx="22">
                  <c:v>0.22378640149876006</c:v>
                </c:pt>
                <c:pt idx="23">
                  <c:v>0.58284655285021358</c:v>
                </c:pt>
                <c:pt idx="24">
                  <c:v>0.84633713413873046</c:v>
                </c:pt>
                <c:pt idx="25">
                  <c:v>0.70159646000198528</c:v>
                </c:pt>
                <c:pt idx="26">
                  <c:v>0.70115730767374984</c:v>
                </c:pt>
                <c:pt idx="27">
                  <c:v>0.71666886755388237</c:v>
                </c:pt>
                <c:pt idx="28">
                  <c:v>0.33567792563300447</c:v>
                </c:pt>
                <c:pt idx="29">
                  <c:v>0.40691645685742017</c:v>
                </c:pt>
                <c:pt idx="30">
                  <c:v>0.33624138915544499</c:v>
                </c:pt>
                <c:pt idx="31">
                  <c:v>0.54932536716674196</c:v>
                </c:pt>
                <c:pt idx="32">
                  <c:v>0.8335925632076524</c:v>
                </c:pt>
                <c:pt idx="33">
                  <c:v>0.78640702459285006</c:v>
                </c:pt>
                <c:pt idx="34">
                  <c:v>0.73967818989892908</c:v>
                </c:pt>
                <c:pt idx="35">
                  <c:v>0.74046532294320677</c:v>
                </c:pt>
                <c:pt idx="36">
                  <c:v>0.78850197786093368</c:v>
                </c:pt>
                <c:pt idx="37">
                  <c:v>0.67246737157717895</c:v>
                </c:pt>
                <c:pt idx="38">
                  <c:v>0.81055710983388707</c:v>
                </c:pt>
                <c:pt idx="39">
                  <c:v>1.0492173230665092</c:v>
                </c:pt>
                <c:pt idx="40">
                  <c:v>0.86642023441085847</c:v>
                </c:pt>
                <c:pt idx="41">
                  <c:v>0.94125442539092496</c:v>
                </c:pt>
                <c:pt idx="42">
                  <c:v>0.96953472362750759</c:v>
                </c:pt>
                <c:pt idx="43">
                  <c:v>0.78893632691334759</c:v>
                </c:pt>
                <c:pt idx="44">
                  <c:v>0.8410354656170016</c:v>
                </c:pt>
                <c:pt idx="45">
                  <c:v>1.3109314777532965</c:v>
                </c:pt>
                <c:pt idx="46">
                  <c:v>1.2930332939901756</c:v>
                </c:pt>
                <c:pt idx="47">
                  <c:v>1.5236827911543793</c:v>
                </c:pt>
                <c:pt idx="48">
                  <c:v>1.3940806828964591</c:v>
                </c:pt>
                <c:pt idx="49">
                  <c:v>1.6819922058458392</c:v>
                </c:pt>
                <c:pt idx="50">
                  <c:v>1.7690049062363045</c:v>
                </c:pt>
                <c:pt idx="51">
                  <c:v>1.6939889460081625</c:v>
                </c:pt>
                <c:pt idx="52">
                  <c:v>2.0125347046343167</c:v>
                </c:pt>
                <c:pt idx="53">
                  <c:v>2.3314990128585622</c:v>
                </c:pt>
                <c:pt idx="54">
                  <c:v>2.7207993802254249</c:v>
                </c:pt>
                <c:pt idx="55">
                  <c:v>2.9006434209659648</c:v>
                </c:pt>
                <c:pt idx="56">
                  <c:v>3.0104704427880602</c:v>
                </c:pt>
                <c:pt idx="57">
                  <c:v>3.964382285332313</c:v>
                </c:pt>
                <c:pt idx="58">
                  <c:v>4.305309013243952</c:v>
                </c:pt>
                <c:pt idx="59">
                  <c:v>4.3120126341112952</c:v>
                </c:pt>
                <c:pt idx="60">
                  <c:v>3.896370679370964</c:v>
                </c:pt>
                <c:pt idx="61">
                  <c:v>3.9277563407210225</c:v>
                </c:pt>
                <c:pt idx="62">
                  <c:v>3.7961402098607211</c:v>
                </c:pt>
                <c:pt idx="63">
                  <c:v>4.1309909147325685</c:v>
                </c:pt>
                <c:pt idx="64">
                  <c:v>4.2093153350750923</c:v>
                </c:pt>
                <c:pt idx="65">
                  <c:v>3.9622019002155451</c:v>
                </c:pt>
                <c:pt idx="66">
                  <c:v>4.2033639253223676</c:v>
                </c:pt>
                <c:pt idx="67">
                  <c:v>4.2772580336648991</c:v>
                </c:pt>
                <c:pt idx="68">
                  <c:v>4.2790668748259097</c:v>
                </c:pt>
                <c:pt idx="69">
                  <c:v>3.9587704581153238</c:v>
                </c:pt>
                <c:pt idx="70">
                  <c:v>3.8931684653003673</c:v>
                </c:pt>
                <c:pt idx="71">
                  <c:v>4.12584521673236</c:v>
                </c:pt>
                <c:pt idx="72">
                  <c:v>4.2210018561235962</c:v>
                </c:pt>
                <c:pt idx="73">
                  <c:v>4.7212314007464951</c:v>
                </c:pt>
                <c:pt idx="74">
                  <c:v>4.6238499988036752</c:v>
                </c:pt>
                <c:pt idx="75">
                  <c:v>4.504339905286936</c:v>
                </c:pt>
                <c:pt idx="76">
                  <c:v>4.6139946435754364</c:v>
                </c:pt>
                <c:pt idx="77">
                  <c:v>4.7007682979197218</c:v>
                </c:pt>
                <c:pt idx="78">
                  <c:v>4.7647154564918415</c:v>
                </c:pt>
                <c:pt idx="79">
                  <c:v>4.7837068235322411</c:v>
                </c:pt>
                <c:pt idx="80">
                  <c:v>4.9943721256126228</c:v>
                </c:pt>
                <c:pt idx="81">
                  <c:v>4.9318485492318542</c:v>
                </c:pt>
                <c:pt idx="82">
                  <c:v>5.0059979260048237</c:v>
                </c:pt>
                <c:pt idx="83">
                  <c:v>5.2163978395453947</c:v>
                </c:pt>
                <c:pt idx="84">
                  <c:v>5.6317635304044877</c:v>
                </c:pt>
                <c:pt idx="85">
                  <c:v>5.5008439651618835</c:v>
                </c:pt>
                <c:pt idx="86">
                  <c:v>5.3936072684093839</c:v>
                </c:pt>
                <c:pt idx="87">
                  <c:v>5.6263809312171009</c:v>
                </c:pt>
                <c:pt idx="88">
                  <c:v>5.3320883621104986</c:v>
                </c:pt>
                <c:pt idx="89">
                  <c:v>5.6387696972282075</c:v>
                </c:pt>
                <c:pt idx="90">
                  <c:v>5.7425722330450846</c:v>
                </c:pt>
                <c:pt idx="91">
                  <c:v>5.8238729322403593</c:v>
                </c:pt>
                <c:pt idx="92">
                  <c:v>6.2971707209622529</c:v>
                </c:pt>
                <c:pt idx="93">
                  <c:v>6.0256664026771434</c:v>
                </c:pt>
                <c:pt idx="94">
                  <c:v>6.0477779051697711</c:v>
                </c:pt>
                <c:pt idx="95">
                  <c:v>5.8237478356047756</c:v>
                </c:pt>
                <c:pt idx="96">
                  <c:v>5.9357347908599145</c:v>
                </c:pt>
                <c:pt idx="97">
                  <c:v>5.5580710085988416</c:v>
                </c:pt>
                <c:pt idx="98">
                  <c:v>5.5363620447850259</c:v>
                </c:pt>
                <c:pt idx="99">
                  <c:v>5.5441102421953659</c:v>
                </c:pt>
                <c:pt idx="100">
                  <c:v>5.7285506855667911</c:v>
                </c:pt>
                <c:pt idx="101">
                  <c:v>5.5821083830098317</c:v>
                </c:pt>
                <c:pt idx="102">
                  <c:v>5.4148366296667527</c:v>
                </c:pt>
                <c:pt idx="103">
                  <c:v>5.8402068189779222</c:v>
                </c:pt>
                <c:pt idx="104">
                  <c:v>6.0901413778193358</c:v>
                </c:pt>
                <c:pt idx="105">
                  <c:v>6.0979240440201199</c:v>
                </c:pt>
                <c:pt idx="106">
                  <c:v>6.2156508836374691</c:v>
                </c:pt>
                <c:pt idx="107">
                  <c:v>6.2016321456223933</c:v>
                </c:pt>
                <c:pt idx="108">
                  <c:v>6.0785858744256904</c:v>
                </c:pt>
                <c:pt idx="109">
                  <c:v>6.289100885329546</c:v>
                </c:pt>
                <c:pt idx="110">
                  <c:v>6.0300037909266413</c:v>
                </c:pt>
                <c:pt idx="111">
                  <c:v>5.9679501803414636</c:v>
                </c:pt>
                <c:pt idx="112">
                  <c:v>5.9496382502560285</c:v>
                </c:pt>
                <c:pt idx="113">
                  <c:v>5.888427720304823</c:v>
                </c:pt>
                <c:pt idx="114">
                  <c:v>6.485561239382398</c:v>
                </c:pt>
                <c:pt idx="115">
                  <c:v>6.6281498647086101</c:v>
                </c:pt>
                <c:pt idx="116">
                  <c:v>6.6622218864348159</c:v>
                </c:pt>
                <c:pt idx="117">
                  <c:v>6.4372580479721275</c:v>
                </c:pt>
                <c:pt idx="118">
                  <c:v>6.0641938101072324</c:v>
                </c:pt>
                <c:pt idx="119">
                  <c:v>6.1637505824260641</c:v>
                </c:pt>
                <c:pt idx="120">
                  <c:v>6.4446954220829689</c:v>
                </c:pt>
                <c:pt idx="121">
                  <c:v>6.2921951314273805</c:v>
                </c:pt>
                <c:pt idx="122">
                  <c:v>6.1621503967738356</c:v>
                </c:pt>
                <c:pt idx="123">
                  <c:v>5.9908307809372063</c:v>
                </c:pt>
                <c:pt idx="124">
                  <c:v>6.2220305099584872</c:v>
                </c:pt>
                <c:pt idx="125">
                  <c:v>5.8832629904571387</c:v>
                </c:pt>
                <c:pt idx="126">
                  <c:v>5.8407452692151862</c:v>
                </c:pt>
                <c:pt idx="127">
                  <c:v>5.7568789561427636</c:v>
                </c:pt>
                <c:pt idx="128">
                  <c:v>5.6112665327636924</c:v>
                </c:pt>
                <c:pt idx="129">
                  <c:v>5.5849221359270063</c:v>
                </c:pt>
                <c:pt idx="130">
                  <c:v>5.1491837586212785</c:v>
                </c:pt>
                <c:pt idx="131">
                  <c:v>5.0867731045355358</c:v>
                </c:pt>
                <c:pt idx="132">
                  <c:v>5.188853711294894</c:v>
                </c:pt>
                <c:pt idx="133">
                  <c:v>5.0657647241738601</c:v>
                </c:pt>
                <c:pt idx="134">
                  <c:v>5.086291447747926</c:v>
                </c:pt>
                <c:pt idx="135">
                  <c:v>4.960624309897832</c:v>
                </c:pt>
                <c:pt idx="136">
                  <c:v>4.613297171679398</c:v>
                </c:pt>
                <c:pt idx="137">
                  <c:v>4.429514112487265</c:v>
                </c:pt>
                <c:pt idx="138">
                  <c:v>4.6681578012427893</c:v>
                </c:pt>
                <c:pt idx="139">
                  <c:v>4.7255712359479007</c:v>
                </c:pt>
                <c:pt idx="140">
                  <c:v>4.8631489570888808</c:v>
                </c:pt>
                <c:pt idx="141">
                  <c:v>4.7196261701442976</c:v>
                </c:pt>
                <c:pt idx="142">
                  <c:v>4.5250407551608696</c:v>
                </c:pt>
                <c:pt idx="143">
                  <c:v>4.7799286695058507</c:v>
                </c:pt>
                <c:pt idx="144">
                  <c:v>5.3352984305943929</c:v>
                </c:pt>
                <c:pt idx="145">
                  <c:v>5.7314761524077218</c:v>
                </c:pt>
                <c:pt idx="146">
                  <c:v>5.7651508616608504</c:v>
                </c:pt>
                <c:pt idx="147">
                  <c:v>5.6581581350674481</c:v>
                </c:pt>
                <c:pt idx="148">
                  <c:v>6.0732853840659962</c:v>
                </c:pt>
                <c:pt idx="149">
                  <c:v>6.7119111703178191</c:v>
                </c:pt>
                <c:pt idx="150">
                  <c:v>6.8450846198596205</c:v>
                </c:pt>
                <c:pt idx="151">
                  <c:v>6.7580975067307758</c:v>
                </c:pt>
                <c:pt idx="152">
                  <c:v>6.5267526523201447</c:v>
                </c:pt>
                <c:pt idx="153">
                  <c:v>6.4772867056568151</c:v>
                </c:pt>
                <c:pt idx="154">
                  <c:v>6.2881263036923096</c:v>
                </c:pt>
                <c:pt idx="155">
                  <c:v>6.3589757393683</c:v>
                </c:pt>
                <c:pt idx="156">
                  <c:v>6.4530282295129915</c:v>
                </c:pt>
                <c:pt idx="157">
                  <c:v>6.1298822014678844</c:v>
                </c:pt>
                <c:pt idx="158">
                  <c:v>6.1052310046618263</c:v>
                </c:pt>
                <c:pt idx="159">
                  <c:v>6.0610513499958163</c:v>
                </c:pt>
                <c:pt idx="160">
                  <c:v>6.2138572981637497</c:v>
                </c:pt>
                <c:pt idx="161">
                  <c:v>5.973508416292761</c:v>
                </c:pt>
                <c:pt idx="162">
                  <c:v>5.8325234506861667</c:v>
                </c:pt>
                <c:pt idx="163">
                  <c:v>5.7900367241672246</c:v>
                </c:pt>
                <c:pt idx="164">
                  <c:v>5.6649789981570775</c:v>
                </c:pt>
                <c:pt idx="165">
                  <c:v>5.5407080124705521</c:v>
                </c:pt>
                <c:pt idx="166">
                  <c:v>5.6291523307212987</c:v>
                </c:pt>
                <c:pt idx="167">
                  <c:v>5.4479883256256523</c:v>
                </c:pt>
                <c:pt idx="168">
                  <c:v>5.5938255060606679</c:v>
                </c:pt>
                <c:pt idx="169">
                  <c:v>5.7778229907343714</c:v>
                </c:pt>
                <c:pt idx="170">
                  <c:v>5.8079394393226291</c:v>
                </c:pt>
                <c:pt idx="171">
                  <c:v>5.6085484224324578</c:v>
                </c:pt>
                <c:pt idx="172">
                  <c:v>5.5056461232105613</c:v>
                </c:pt>
                <c:pt idx="173">
                  <c:v>5.3774609208927293</c:v>
                </c:pt>
                <c:pt idx="174">
                  <c:v>5.5960967304875764</c:v>
                </c:pt>
                <c:pt idx="175">
                  <c:v>5.3226465115303379</c:v>
                </c:pt>
                <c:pt idx="176">
                  <c:v>5.351931238174501</c:v>
                </c:pt>
                <c:pt idx="177">
                  <c:v>5.6446744940593208</c:v>
                </c:pt>
                <c:pt idx="178">
                  <c:v>5.4590717183647719</c:v>
                </c:pt>
                <c:pt idx="179">
                  <c:v>5.5180891753008776</c:v>
                </c:pt>
                <c:pt idx="180">
                  <c:v>5.4647785235634849</c:v>
                </c:pt>
                <c:pt idx="181">
                  <c:v>5.5610466530567004</c:v>
                </c:pt>
                <c:pt idx="182">
                  <c:v>5.7317818703386481</c:v>
                </c:pt>
                <c:pt idx="183">
                  <c:v>6.0144531100267518</c:v>
                </c:pt>
                <c:pt idx="184">
                  <c:v>5.6998164022447062</c:v>
                </c:pt>
                <c:pt idx="185">
                  <c:v>5.8883219576095769</c:v>
                </c:pt>
                <c:pt idx="186">
                  <c:v>5.7442892681990099</c:v>
                </c:pt>
                <c:pt idx="187">
                  <c:v>5.7738515275142621</c:v>
                </c:pt>
                <c:pt idx="188">
                  <c:v>6.0066848838626452</c:v>
                </c:pt>
                <c:pt idx="189">
                  <c:v>6.1837503654992743</c:v>
                </c:pt>
                <c:pt idx="190">
                  <c:v>6.2494689359323452</c:v>
                </c:pt>
                <c:pt idx="191">
                  <c:v>6.020056780737737</c:v>
                </c:pt>
                <c:pt idx="192">
                  <c:v>6.2513269880132727</c:v>
                </c:pt>
                <c:pt idx="193">
                  <c:v>6.335057359317986</c:v>
                </c:pt>
                <c:pt idx="194">
                  <c:v>6.4737250615523712</c:v>
                </c:pt>
                <c:pt idx="195">
                  <c:v>6.3458715571477198</c:v>
                </c:pt>
                <c:pt idx="196">
                  <c:v>6.5038926242452666</c:v>
                </c:pt>
                <c:pt idx="197">
                  <c:v>6.5517927030003698</c:v>
                </c:pt>
                <c:pt idx="198">
                  <c:v>6.7092224536177136</c:v>
                </c:pt>
                <c:pt idx="199">
                  <c:v>6.7342641355991661</c:v>
                </c:pt>
                <c:pt idx="200">
                  <c:v>6.8505370931156273</c:v>
                </c:pt>
                <c:pt idx="201">
                  <c:v>7.076096900287876</c:v>
                </c:pt>
                <c:pt idx="202">
                  <c:v>7.1554807903493112</c:v>
                </c:pt>
                <c:pt idx="203">
                  <c:v>7.2529826669076147</c:v>
                </c:pt>
                <c:pt idx="204">
                  <c:v>7.4049592192461766</c:v>
                </c:pt>
                <c:pt idx="205">
                  <c:v>7.3979269516030843</c:v>
                </c:pt>
                <c:pt idx="206">
                  <c:v>7.4647597309735136</c:v>
                </c:pt>
                <c:pt idx="207">
                  <c:v>7.7128595592994786</c:v>
                </c:pt>
                <c:pt idx="208">
                  <c:v>7.7249849910018931</c:v>
                </c:pt>
                <c:pt idx="209">
                  <c:v>8.1359878271870301</c:v>
                </c:pt>
                <c:pt idx="210">
                  <c:v>8.09315278764997</c:v>
                </c:pt>
                <c:pt idx="211">
                  <c:v>8.1592456812927381</c:v>
                </c:pt>
                <c:pt idx="212">
                  <c:v>8.2252995445435406</c:v>
                </c:pt>
                <c:pt idx="213">
                  <c:v>8.1291839719229699</c:v>
                </c:pt>
                <c:pt idx="214">
                  <c:v>8.1415349461226416</c:v>
                </c:pt>
                <c:pt idx="215">
                  <c:v>7.7555244601619444</c:v>
                </c:pt>
                <c:pt idx="216">
                  <c:v>7.1589641017862915</c:v>
                </c:pt>
                <c:pt idx="217">
                  <c:v>7.3934993584384268</c:v>
                </c:pt>
                <c:pt idx="218">
                  <c:v>7.5046593950252927</c:v>
                </c:pt>
                <c:pt idx="219">
                  <c:v>7.1167777461554227</c:v>
                </c:pt>
                <c:pt idx="220">
                  <c:v>7.499000894468022</c:v>
                </c:pt>
                <c:pt idx="221">
                  <c:v>7.3396377800304835</c:v>
                </c:pt>
                <c:pt idx="222">
                  <c:v>7.424758563735212</c:v>
                </c:pt>
                <c:pt idx="223">
                  <c:v>7.0251886114693018</c:v>
                </c:pt>
                <c:pt idx="224">
                  <c:v>7.0419221670039001</c:v>
                </c:pt>
                <c:pt idx="225">
                  <c:v>7.0256899949178608</c:v>
                </c:pt>
                <c:pt idx="226">
                  <c:v>6.8429412713222559</c:v>
                </c:pt>
                <c:pt idx="227">
                  <c:v>6.8999444337724647</c:v>
                </c:pt>
                <c:pt idx="228">
                  <c:v>7.2124775786411188</c:v>
                </c:pt>
                <c:pt idx="229">
                  <c:v>7.3884303013859398</c:v>
                </c:pt>
                <c:pt idx="230">
                  <c:v>7.6154026643617367</c:v>
                </c:pt>
                <c:pt idx="231">
                  <c:v>7.705639843063472</c:v>
                </c:pt>
                <c:pt idx="232">
                  <c:v>7.7957987797255601</c:v>
                </c:pt>
                <c:pt idx="233">
                  <c:v>7.919906121733078</c:v>
                </c:pt>
                <c:pt idx="234">
                  <c:v>8.0098619916035183</c:v>
                </c:pt>
                <c:pt idx="235">
                  <c:v>8.249637320051928</c:v>
                </c:pt>
                <c:pt idx="236">
                  <c:v>8.1450659278062165</c:v>
                </c:pt>
                <c:pt idx="237">
                  <c:v>7.9233959885841587</c:v>
                </c:pt>
                <c:pt idx="238">
                  <c:v>7.5365686738552817</c:v>
                </c:pt>
                <c:pt idx="239">
                  <c:v>7.7701368105627111</c:v>
                </c:pt>
                <c:pt idx="240">
                  <c:v>7.7755006799954618</c:v>
                </c:pt>
                <c:pt idx="241">
                  <c:v>7.7977556463669329</c:v>
                </c:pt>
                <c:pt idx="242">
                  <c:v>7.9364760940072054</c:v>
                </c:pt>
                <c:pt idx="243">
                  <c:v>8.3080531893520373</c:v>
                </c:pt>
                <c:pt idx="244">
                  <c:v>8.246584188786521</c:v>
                </c:pt>
                <c:pt idx="245">
                  <c:v>8.4013313551879243</c:v>
                </c:pt>
                <c:pt idx="246">
                  <c:v>8.3820186822272547</c:v>
                </c:pt>
                <c:pt idx="247">
                  <c:v>8.4312209924890738</c:v>
                </c:pt>
                <c:pt idx="248">
                  <c:v>8.4804456274100826</c:v>
                </c:pt>
                <c:pt idx="249">
                  <c:v>8.8762860928023777</c:v>
                </c:pt>
                <c:pt idx="250">
                  <c:v>8.9248615302594416</c:v>
                </c:pt>
                <c:pt idx="251">
                  <c:v>8.8088539310735356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00-408D-8404-07586C0218A4}"/>
            </c:ext>
          </c:extLst>
        </c:ser>
        <c:ser>
          <c:idx val="5"/>
          <c:order val="5"/>
          <c:tx>
            <c:strRef>
              <c:f>'NTN-B Carregamento'!$AG$1</c:f>
              <c:strCache>
                <c:ptCount val="1"/>
                <c:pt idx="0">
                  <c:v>CDI</c:v>
                </c:pt>
              </c:strCache>
            </c:strRef>
          </c:tx>
          <c:spPr>
            <a:ln w="28575" cap="rnd">
              <a:solidFill>
                <a:schemeClr val="accent3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51"/>
              <c:layout>
                <c:manualLayout>
                  <c:x val="-7.2506621795145193E-2"/>
                  <c:y val="-3.1619276456652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0" i="0" u="none" strike="noStrike" kern="1200" baseline="0">
                      <a:solidFill>
                        <a:schemeClr val="accent3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0-46CC-BBFB-0C7629234E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'NTN-B Carregamento'!$B$2:$B$987</c:f>
              <c:numCache>
                <c:formatCode>m/d/yyyy</c:formatCode>
                <c:ptCount val="986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Carregamento'!$AG$2:$AG$987</c:f>
              <c:numCache>
                <c:formatCode>0.00</c:formatCode>
                <c:ptCount val="986"/>
                <c:pt idx="0" formatCode="General">
                  <c:v>0</c:v>
                </c:pt>
                <c:pt idx="1">
                  <c:v>3.4749249251664338E-2</c:v>
                </c:pt>
                <c:pt idx="2">
                  <c:v>6.9510573606557102E-2</c:v>
                </c:pt>
                <c:pt idx="3">
                  <c:v>0.1042839772606996</c:v>
                </c:pt>
                <c:pt idx="4">
                  <c:v>0.13906946441155643</c:v>
                </c:pt>
                <c:pt idx="5">
                  <c:v>0.17386703925803548</c:v>
                </c:pt>
                <c:pt idx="6">
                  <c:v>0.20867670600053234</c:v>
                </c:pt>
                <c:pt idx="7">
                  <c:v>0.24349846884088588</c:v>
                </c:pt>
                <c:pt idx="8">
                  <c:v>0.27833233198242269</c:v>
                </c:pt>
                <c:pt idx="9">
                  <c:v>0.31317829962986821</c:v>
                </c:pt>
                <c:pt idx="10">
                  <c:v>0.34803637598948001</c:v>
                </c:pt>
                <c:pt idx="11">
                  <c:v>0.38290656526891453</c:v>
                </c:pt>
                <c:pt idx="12">
                  <c:v>0.41778887167733814</c:v>
                </c:pt>
                <c:pt idx="13">
                  <c:v>0.45268329942536045</c:v>
                </c:pt>
                <c:pt idx="14">
                  <c:v>0.48758985272505662</c:v>
                </c:pt>
                <c:pt idx="15">
                  <c:v>0.52250853578996725</c:v>
                </c:pt>
                <c:pt idx="16">
                  <c:v>0.55743935283509849</c:v>
                </c:pt>
                <c:pt idx="17">
                  <c:v>0.59238230807689973</c:v>
                </c:pt>
                <c:pt idx="18">
                  <c:v>0.6273374057333303</c:v>
                </c:pt>
                <c:pt idx="19">
                  <c:v>0.66230465002377059</c:v>
                </c:pt>
                <c:pt idx="20">
                  <c:v>0.6972840451690665</c:v>
                </c:pt>
                <c:pt idx="21">
                  <c:v>0.73227559539157383</c:v>
                </c:pt>
                <c:pt idx="22">
                  <c:v>0.76727930491509166</c:v>
                </c:pt>
                <c:pt idx="23">
                  <c:v>0.80229517796488459</c:v>
                </c:pt>
                <c:pt idx="24">
                  <c:v>0.84278498160232918</c:v>
                </c:pt>
                <c:pt idx="25">
                  <c:v>0.88329104899840249</c:v>
                </c:pt>
                <c:pt idx="26">
                  <c:v>0.92381338668585666</c:v>
                </c:pt>
                <c:pt idx="27">
                  <c:v>0.96435200120008613</c:v>
                </c:pt>
                <c:pt idx="28">
                  <c:v>1.0049068990790611</c:v>
                </c:pt>
                <c:pt idx="29">
                  <c:v>1.0454780868634383</c:v>
                </c:pt>
                <c:pt idx="30">
                  <c:v>1.0860655710964506</c:v>
                </c:pt>
                <c:pt idx="31">
                  <c:v>1.1266693583239951</c:v>
                </c:pt>
                <c:pt idx="32">
                  <c:v>1.1672894550945889</c:v>
                </c:pt>
                <c:pt idx="33">
                  <c:v>1.2079258679593696</c:v>
                </c:pt>
                <c:pt idx="34">
                  <c:v>1.2485786034720947</c:v>
                </c:pt>
                <c:pt idx="35">
                  <c:v>1.2892476681891862</c:v>
                </c:pt>
                <c:pt idx="36">
                  <c:v>1.3299330686696864</c:v>
                </c:pt>
                <c:pt idx="37">
                  <c:v>1.3706348114752576</c:v>
                </c:pt>
                <c:pt idx="38">
                  <c:v>1.4113529031702265</c:v>
                </c:pt>
                <c:pt idx="39">
                  <c:v>1.4520873503215181</c:v>
                </c:pt>
                <c:pt idx="40">
                  <c:v>1.4928381594987217</c:v>
                </c:pt>
                <c:pt idx="41">
                  <c:v>1.5336053372740688</c:v>
                </c:pt>
                <c:pt idx="42">
                  <c:v>1.5743888902224334</c:v>
                </c:pt>
                <c:pt idx="43">
                  <c:v>1.6151888249213098</c:v>
                </c:pt>
                <c:pt idx="44">
                  <c:v>1.6560051479508342</c:v>
                </c:pt>
                <c:pt idx="45">
                  <c:v>1.6968378658938077</c:v>
                </c:pt>
                <c:pt idx="46">
                  <c:v>1.7376869853356736</c:v>
                </c:pt>
                <c:pt idx="47">
                  <c:v>1.7785525128644952</c:v>
                </c:pt>
                <c:pt idx="48">
                  <c:v>1.8194344550710007</c:v>
                </c:pt>
                <c:pt idx="49">
                  <c:v>1.8603328185485601</c:v>
                </c:pt>
                <c:pt idx="50">
                  <c:v>1.9012476098931863</c:v>
                </c:pt>
                <c:pt idx="51">
                  <c:v>1.9421788357035785</c:v>
                </c:pt>
                <c:pt idx="52">
                  <c:v>1.9867675723120426</c:v>
                </c:pt>
                <c:pt idx="53">
                  <c:v>2.0313758116960567</c:v>
                </c:pt>
                <c:pt idx="54">
                  <c:v>2.0760035623859752</c:v>
                </c:pt>
                <c:pt idx="55">
                  <c:v>2.1206508329159046</c:v>
                </c:pt>
                <c:pt idx="56">
                  <c:v>2.1653176318236822</c:v>
                </c:pt>
                <c:pt idx="57">
                  <c:v>2.2100039676508532</c:v>
                </c:pt>
                <c:pt idx="58">
                  <c:v>2.2547098489427375</c:v>
                </c:pt>
                <c:pt idx="59">
                  <c:v>2.2994352842483634</c:v>
                </c:pt>
                <c:pt idx="60">
                  <c:v>2.3441802821204893</c:v>
                </c:pt>
                <c:pt idx="61">
                  <c:v>2.3889448511156708</c:v>
                </c:pt>
                <c:pt idx="62">
                  <c:v>2.4337289997941491</c:v>
                </c:pt>
                <c:pt idx="63">
                  <c:v>2.4785327367199184</c:v>
                </c:pt>
                <c:pt idx="64">
                  <c:v>2.5233560704607472</c:v>
                </c:pt>
                <c:pt idx="65">
                  <c:v>2.5681990095881346</c:v>
                </c:pt>
                <c:pt idx="66">
                  <c:v>2.6130615626773102</c:v>
                </c:pt>
                <c:pt idx="67">
                  <c:v>2.6579437383072779</c:v>
                </c:pt>
                <c:pt idx="68">
                  <c:v>2.7028455450607947</c:v>
                </c:pt>
                <c:pt idx="69">
                  <c:v>2.7477669915243697</c:v>
                </c:pt>
                <c:pt idx="70">
                  <c:v>2.7927080862882647</c:v>
                </c:pt>
                <c:pt idx="71">
                  <c:v>2.8376688379464943</c:v>
                </c:pt>
                <c:pt idx="72">
                  <c:v>2.8826492550968252</c:v>
                </c:pt>
                <c:pt idx="73">
                  <c:v>2.9276493463407993</c:v>
                </c:pt>
                <c:pt idx="74">
                  <c:v>2.972669120283733</c:v>
                </c:pt>
                <c:pt idx="75">
                  <c:v>3.017708585534673</c:v>
                </c:pt>
                <c:pt idx="76">
                  <c:v>3.062767750706441</c:v>
                </c:pt>
                <c:pt idx="77">
                  <c:v>3.1078466244156555</c:v>
                </c:pt>
                <c:pt idx="78">
                  <c:v>3.1529452152826654</c:v>
                </c:pt>
                <c:pt idx="79">
                  <c:v>3.1980635319315942</c:v>
                </c:pt>
                <c:pt idx="80">
                  <c:v>3.2432015829903627</c:v>
                </c:pt>
                <c:pt idx="81">
                  <c:v>3.2883593770906661</c:v>
                </c:pt>
                <c:pt idx="82">
                  <c:v>3.3335369228679523</c:v>
                </c:pt>
                <c:pt idx="83">
                  <c:v>3.3787342289614442</c:v>
                </c:pt>
                <c:pt idx="84">
                  <c:v>3.4239513040141611</c:v>
                </c:pt>
                <c:pt idx="85">
                  <c:v>3.4728493425951301</c:v>
                </c:pt>
                <c:pt idx="86">
                  <c:v>3.5217704997878574</c:v>
                </c:pt>
                <c:pt idx="87">
                  <c:v>3.5707147865226441</c:v>
                </c:pt>
                <c:pt idx="88">
                  <c:v>3.6196822137349649</c:v>
                </c:pt>
                <c:pt idx="89">
                  <c:v>3.6686727923654461</c:v>
                </c:pt>
                <c:pt idx="90">
                  <c:v>3.7176865333599096</c:v>
                </c:pt>
                <c:pt idx="91">
                  <c:v>3.766723447669329</c:v>
                </c:pt>
                <c:pt idx="92">
                  <c:v>3.8157835462498735</c:v>
                </c:pt>
                <c:pt idx="93">
                  <c:v>3.8648668400628861</c:v>
                </c:pt>
                <c:pt idx="94">
                  <c:v>3.9139733400748833</c:v>
                </c:pt>
                <c:pt idx="95">
                  <c:v>3.9631030572575998</c:v>
                </c:pt>
                <c:pt idx="96">
                  <c:v>4.0122560025878995</c:v>
                </c:pt>
                <c:pt idx="97">
                  <c:v>4.0614321870478864</c:v>
                </c:pt>
                <c:pt idx="98">
                  <c:v>4.1106316216248384</c:v>
                </c:pt>
                <c:pt idx="99">
                  <c:v>4.1598543173112512</c:v>
                </c:pt>
                <c:pt idx="100">
                  <c:v>4.2091002851047721</c:v>
                </c:pt>
                <c:pt idx="101">
                  <c:v>4.2583695360082663</c:v>
                </c:pt>
                <c:pt idx="102">
                  <c:v>4.3076620810298172</c:v>
                </c:pt>
                <c:pt idx="103">
                  <c:v>4.3569779311827039</c:v>
                </c:pt>
                <c:pt idx="104">
                  <c:v>4.4063170974854016</c:v>
                </c:pt>
                <c:pt idx="105">
                  <c:v>4.4556795909616254</c:v>
                </c:pt>
                <c:pt idx="106">
                  <c:v>4.5050654226402642</c:v>
                </c:pt>
                <c:pt idx="107">
                  <c:v>4.5544746035554473</c:v>
                </c:pt>
                <c:pt idx="108">
                  <c:v>4.6039071447464996</c:v>
                </c:pt>
                <c:pt idx="109">
                  <c:v>4.6533630572579865</c:v>
                </c:pt>
                <c:pt idx="110">
                  <c:v>4.7028423521396912</c:v>
                </c:pt>
                <c:pt idx="111">
                  <c:v>4.7523450404465928</c:v>
                </c:pt>
                <c:pt idx="112">
                  <c:v>4.8018711332389552</c:v>
                </c:pt>
                <c:pt idx="113">
                  <c:v>4.8514206415822159</c:v>
                </c:pt>
                <c:pt idx="114">
                  <c:v>4.9009935765470525</c:v>
                </c:pt>
                <c:pt idx="115">
                  <c:v>4.95243439090709</c:v>
                </c:pt>
                <c:pt idx="116">
                  <c:v>5.003900430551389</c:v>
                </c:pt>
                <c:pt idx="117">
                  <c:v>5.0553917078497879</c:v>
                </c:pt>
                <c:pt idx="118">
                  <c:v>5.1069082351782091</c:v>
                </c:pt>
                <c:pt idx="119">
                  <c:v>5.1584500249186371</c:v>
                </c:pt>
                <c:pt idx="120">
                  <c:v>5.210017089459118</c:v>
                </c:pt>
                <c:pt idx="121">
                  <c:v>5.2616094411937597</c:v>
                </c:pt>
                <c:pt idx="122">
                  <c:v>5.3132270925227987</c:v>
                </c:pt>
                <c:pt idx="123">
                  <c:v>5.3648700558525109</c:v>
                </c:pt>
                <c:pt idx="124">
                  <c:v>5.4165383435952563</c:v>
                </c:pt>
                <c:pt idx="125">
                  <c:v>5.4682319681695013</c:v>
                </c:pt>
                <c:pt idx="126">
                  <c:v>5.5199509419997739</c:v>
                </c:pt>
                <c:pt idx="127">
                  <c:v>5.5716952775167305</c:v>
                </c:pt>
                <c:pt idx="128">
                  <c:v>5.6234649871571118</c:v>
                </c:pt>
                <c:pt idx="129">
                  <c:v>5.6752600833637423</c:v>
                </c:pt>
                <c:pt idx="130">
                  <c:v>5.7270805785855528</c:v>
                </c:pt>
                <c:pt idx="131">
                  <c:v>5.7789264852776023</c:v>
                </c:pt>
                <c:pt idx="132">
                  <c:v>5.8307978159010121</c:v>
                </c:pt>
                <c:pt idx="133">
                  <c:v>5.8826945829230537</c:v>
                </c:pt>
                <c:pt idx="134">
                  <c:v>5.934616798817105</c:v>
                </c:pt>
                <c:pt idx="135">
                  <c:v>5.986564476062628</c:v>
                </c:pt>
                <c:pt idx="136">
                  <c:v>6.0385376271452573</c:v>
                </c:pt>
                <c:pt idx="137">
                  <c:v>6.0905362645567118</c:v>
                </c:pt>
                <c:pt idx="138">
                  <c:v>6.1425604007948387</c:v>
                </c:pt>
                <c:pt idx="139">
                  <c:v>6.1946100483636357</c:v>
                </c:pt>
                <c:pt idx="140">
                  <c:v>6.2466852197732292</c:v>
                </c:pt>
                <c:pt idx="141">
                  <c:v>6.2987859275398517</c:v>
                </c:pt>
                <c:pt idx="142">
                  <c:v>6.3509121841858862</c:v>
                </c:pt>
                <c:pt idx="143">
                  <c:v>6.4030640022398888</c:v>
                </c:pt>
                <c:pt idx="144">
                  <c:v>6.4552413942364995</c:v>
                </c:pt>
                <c:pt idx="145">
                  <c:v>6.5074443727165754</c:v>
                </c:pt>
                <c:pt idx="146">
                  <c:v>6.5596729502270579</c:v>
                </c:pt>
                <c:pt idx="147">
                  <c:v>6.6119271393210832</c:v>
                </c:pt>
                <c:pt idx="148">
                  <c:v>6.6642069525579162</c:v>
                </c:pt>
                <c:pt idx="149">
                  <c:v>6.7183796097986637</c:v>
                </c:pt>
                <c:pt idx="150">
                  <c:v>6.7725797802687948</c:v>
                </c:pt>
                <c:pt idx="151">
                  <c:v>6.826807477941732</c:v>
                </c:pt>
                <c:pt idx="152">
                  <c:v>6.8810627167980032</c:v>
                </c:pt>
                <c:pt idx="153">
                  <c:v>6.9353455108252415</c:v>
                </c:pt>
                <c:pt idx="154">
                  <c:v>6.9896558740181636</c:v>
                </c:pt>
                <c:pt idx="155">
                  <c:v>7.0439938203786134</c:v>
                </c:pt>
                <c:pt idx="156">
                  <c:v>7.0983593639155407</c:v>
                </c:pt>
                <c:pt idx="157">
                  <c:v>7.1527525186450225</c:v>
                </c:pt>
                <c:pt idx="158">
                  <c:v>7.2071732985902193</c:v>
                </c:pt>
                <c:pt idx="159">
                  <c:v>7.2616217177814635</c:v>
                </c:pt>
                <c:pt idx="160">
                  <c:v>7.3160977902561708</c:v>
                </c:pt>
                <c:pt idx="161">
                  <c:v>7.3706015300588845</c:v>
                </c:pt>
                <c:pt idx="162">
                  <c:v>7.42513295124132</c:v>
                </c:pt>
                <c:pt idx="163">
                  <c:v>7.479692067862298</c:v>
                </c:pt>
                <c:pt idx="164">
                  <c:v>7.5342788939877892</c:v>
                </c:pt>
                <c:pt idx="165">
                  <c:v>7.5888934436909139</c:v>
                </c:pt>
                <c:pt idx="166">
                  <c:v>7.6435357310519203</c:v>
                </c:pt>
                <c:pt idx="167">
                  <c:v>7.6982057701582285</c:v>
                </c:pt>
                <c:pt idx="168">
                  <c:v>7.7529035751044084</c:v>
                </c:pt>
                <c:pt idx="169">
                  <c:v>7.8076291599921799</c:v>
                </c:pt>
                <c:pt idx="170">
                  <c:v>7.8623825389304347</c:v>
                </c:pt>
                <c:pt idx="171">
                  <c:v>7.9171637260352146</c:v>
                </c:pt>
                <c:pt idx="172">
                  <c:v>7.9719727354297554</c:v>
                </c:pt>
                <c:pt idx="173">
                  <c:v>8.0268095812444429</c:v>
                </c:pt>
                <c:pt idx="174">
                  <c:v>8.0816742776168571</c:v>
                </c:pt>
                <c:pt idx="175">
                  <c:v>8.1365668386917491</c:v>
                </c:pt>
                <c:pt idx="176">
                  <c:v>8.1914872786210466</c:v>
                </c:pt>
                <c:pt idx="177">
                  <c:v>8.2464356115638626</c:v>
                </c:pt>
                <c:pt idx="178">
                  <c:v>8.3014118516865345</c:v>
                </c:pt>
                <c:pt idx="179">
                  <c:v>8.3564160131625478</c:v>
                </c:pt>
                <c:pt idx="180">
                  <c:v>8.4114481101726248</c:v>
                </c:pt>
                <c:pt idx="181">
                  <c:v>8.4665081569046841</c:v>
                </c:pt>
                <c:pt idx="182">
                  <c:v>8.5215961675538345</c:v>
                </c:pt>
                <c:pt idx="183">
                  <c:v>8.5767121563223867</c:v>
                </c:pt>
                <c:pt idx="184">
                  <c:v>8.6318561374198808</c:v>
                </c:pt>
                <c:pt idx="185">
                  <c:v>8.6870281250630796</c:v>
                </c:pt>
                <c:pt idx="186">
                  <c:v>8.74222813347596</c:v>
                </c:pt>
                <c:pt idx="187">
                  <c:v>8.7974561768897175</c:v>
                </c:pt>
                <c:pt idx="188">
                  <c:v>8.8527122695427849</c:v>
                </c:pt>
                <c:pt idx="189">
                  <c:v>8.9079964256808086</c:v>
                </c:pt>
                <c:pt idx="190">
                  <c:v>8.9633086595566791</c:v>
                </c:pt>
                <c:pt idx="191">
                  <c:v>9.0186489854305449</c:v>
                </c:pt>
                <c:pt idx="192">
                  <c:v>9.0740174175697685</c:v>
                </c:pt>
                <c:pt idx="193">
                  <c:v>9.1294139702489794</c:v>
                </c:pt>
                <c:pt idx="194">
                  <c:v>9.1848386577500385</c:v>
                </c:pt>
                <c:pt idx="195">
                  <c:v>9.240291494362074</c:v>
                </c:pt>
                <c:pt idx="196">
                  <c:v>9.2957724943814704</c:v>
                </c:pt>
                <c:pt idx="197">
                  <c:v>9.3512816721118561</c:v>
                </c:pt>
                <c:pt idx="198">
                  <c:v>9.4068190418641571</c:v>
                </c:pt>
                <c:pt idx="199">
                  <c:v>9.462384617956543</c:v>
                </c:pt>
                <c:pt idx="200">
                  <c:v>9.5179784147144453</c:v>
                </c:pt>
                <c:pt idx="201">
                  <c:v>9.5736004464705982</c:v>
                </c:pt>
                <c:pt idx="202">
                  <c:v>9.6292507275649974</c:v>
                </c:pt>
                <c:pt idx="203">
                  <c:v>9.6849292723449452</c:v>
                </c:pt>
                <c:pt idx="204">
                  <c:v>9.7406360951649784</c:v>
                </c:pt>
                <c:pt idx="205">
                  <c:v>9.7963712103869902</c:v>
                </c:pt>
                <c:pt idx="206">
                  <c:v>9.8521346323801282</c:v>
                </c:pt>
                <c:pt idx="207">
                  <c:v>9.9079263755208267</c:v>
                </c:pt>
                <c:pt idx="208">
                  <c:v>9.9637464541928686</c:v>
                </c:pt>
                <c:pt idx="209">
                  <c:v>10.019594882787297</c:v>
                </c:pt>
                <c:pt idx="210">
                  <c:v>10.075471675702484</c:v>
                </c:pt>
                <c:pt idx="211">
                  <c:v>10.131376847344109</c:v>
                </c:pt>
                <c:pt idx="212">
                  <c:v>10.187310412125171</c:v>
                </c:pt>
                <c:pt idx="213">
                  <c:v>10.243272384466007</c:v>
                </c:pt>
                <c:pt idx="214">
                  <c:v>10.299262778794249</c:v>
                </c:pt>
                <c:pt idx="215">
                  <c:v>10.355281609544864</c:v>
                </c:pt>
                <c:pt idx="216">
                  <c:v>10.411328891160142</c:v>
                </c:pt>
                <c:pt idx="217">
                  <c:v>10.467404638089729</c:v>
                </c:pt>
                <c:pt idx="218">
                  <c:v>10.523508864790587</c:v>
                </c:pt>
                <c:pt idx="219">
                  <c:v>10.579641585727039</c:v>
                </c:pt>
                <c:pt idx="220">
                  <c:v>10.635802815370754</c:v>
                </c:pt>
                <c:pt idx="221">
                  <c:v>10.691992568200748</c:v>
                </c:pt>
                <c:pt idx="222">
                  <c:v>10.748210858703388</c:v>
                </c:pt>
                <c:pt idx="223">
                  <c:v>10.804457701372394</c:v>
                </c:pt>
                <c:pt idx="224">
                  <c:v>10.860733110708853</c:v>
                </c:pt>
                <c:pt idx="225">
                  <c:v>10.917037101221204</c:v>
                </c:pt>
                <c:pt idx="226">
                  <c:v>10.973369687425283</c:v>
                </c:pt>
                <c:pt idx="227">
                  <c:v>11.02973088384427</c:v>
                </c:pt>
                <c:pt idx="228">
                  <c:v>11.086120705008717</c:v>
                </c:pt>
                <c:pt idx="229">
                  <c:v>11.142539165456601</c:v>
                </c:pt>
                <c:pt idx="230">
                  <c:v>11.198986279733237</c:v>
                </c:pt>
                <c:pt idx="231">
                  <c:v>11.25546206239132</c:v>
                </c:pt>
                <c:pt idx="232">
                  <c:v>11.311966527990979</c:v>
                </c:pt>
                <c:pt idx="233">
                  <c:v>11.368499691099721</c:v>
                </c:pt>
                <c:pt idx="234">
                  <c:v>11.42506156629246</c:v>
                </c:pt>
                <c:pt idx="235">
                  <c:v>11.481652168151468</c:v>
                </c:pt>
                <c:pt idx="236">
                  <c:v>11.538271511266473</c:v>
                </c:pt>
                <c:pt idx="237">
                  <c:v>11.5949196102346</c:v>
                </c:pt>
                <c:pt idx="238">
                  <c:v>11.651596479660364</c:v>
                </c:pt>
                <c:pt idx="239">
                  <c:v>11.708302134155746</c:v>
                </c:pt>
                <c:pt idx="240">
                  <c:v>11.765036588340095</c:v>
                </c:pt>
                <c:pt idx="241">
                  <c:v>11.821799856840197</c:v>
                </c:pt>
                <c:pt idx="242">
                  <c:v>11.878591954290307</c:v>
                </c:pt>
                <c:pt idx="243">
                  <c:v>11.935412895332064</c:v>
                </c:pt>
                <c:pt idx="244">
                  <c:v>11.992262694614574</c:v>
                </c:pt>
                <c:pt idx="245">
                  <c:v>12.049141366794359</c:v>
                </c:pt>
                <c:pt idx="246">
                  <c:v>12.106048926535395</c:v>
                </c:pt>
                <c:pt idx="247">
                  <c:v>12.162985388509128</c:v>
                </c:pt>
                <c:pt idx="248">
                  <c:v>12.219950767394415</c:v>
                </c:pt>
                <c:pt idx="249">
                  <c:v>12.276945077877599</c:v>
                </c:pt>
                <c:pt idx="250">
                  <c:v>12.333968334652457</c:v>
                </c:pt>
                <c:pt idx="251">
                  <c:v>12.391020552420251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C00-408D-8404-07586C0218A4}"/>
            </c:ext>
          </c:extLst>
        </c:ser>
        <c:ser>
          <c:idx val="6"/>
          <c:order val="6"/>
          <c:tx>
            <c:strRef>
              <c:f>'NTN-B Carregamento'!$Y$1</c:f>
              <c:strCache>
                <c:ptCount val="1"/>
                <c:pt idx="0">
                  <c:v>VNA IPCA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251"/>
              <c:layout>
                <c:manualLayout>
                  <c:x val="-5.2747254572891047E-2"/>
                  <c:y val="-2.116402116402116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800" b="1" i="0" u="none" strike="noStrike" kern="1200" baseline="0">
                      <a:solidFill>
                        <a:schemeClr val="tx2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22-49BF-ACCB-09132E7919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'NTN-B Carregamento'!$B$2:$B$253</c:f>
              <c:numCache>
                <c:formatCode>m/d/yyyy</c:formatCode>
                <c:ptCount val="25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Carregamento'!$Y$2:$Y$253</c:f>
              <c:numCache>
                <c:formatCode>0.00</c:formatCode>
                <c:ptCount val="252"/>
                <c:pt idx="0" formatCode="General">
                  <c:v>0</c:v>
                </c:pt>
                <c:pt idx="1">
                  <c:v>2.6876918193918797E-2</c:v>
                </c:pt>
                <c:pt idx="2">
                  <c:v>5.3761039603283933E-2</c:v>
                </c:pt>
                <c:pt idx="3">
                  <c:v>8.0652417192927928E-2</c:v>
                </c:pt>
                <c:pt idx="4">
                  <c:v>0.10755099799804047</c:v>
                </c:pt>
                <c:pt idx="5">
                  <c:v>0.1344568085009934</c:v>
                </c:pt>
                <c:pt idx="6">
                  <c:v>0.25178233152058915</c:v>
                </c:pt>
                <c:pt idx="7">
                  <c:v>0.28348900567254365</c:v>
                </c:pt>
                <c:pt idx="8">
                  <c:v>0.31520569017537969</c:v>
                </c:pt>
                <c:pt idx="9">
                  <c:v>0.34693243799390761</c:v>
                </c:pt>
                <c:pt idx="10">
                  <c:v>0.37866919616331707</c:v>
                </c:pt>
                <c:pt idx="11">
                  <c:v>0.40013295091272383</c:v>
                </c:pt>
                <c:pt idx="12">
                  <c:v>0.42160128711901113</c:v>
                </c:pt>
                <c:pt idx="13">
                  <c:v>0.44307423126461742</c:v>
                </c:pt>
                <c:pt idx="14">
                  <c:v>0.46455175686710426</c:v>
                </c:pt>
                <c:pt idx="15">
                  <c:v>0.48603386392647163</c:v>
                </c:pt>
                <c:pt idx="16">
                  <c:v>0.5075205789251358</c:v>
                </c:pt>
                <c:pt idx="17">
                  <c:v>0.52901190186309677</c:v>
                </c:pt>
                <c:pt idx="18">
                  <c:v>0.58862942044988209</c:v>
                </c:pt>
                <c:pt idx="19">
                  <c:v>0.61490529387244752</c:v>
                </c:pt>
                <c:pt idx="20">
                  <c:v>0.64118805272153079</c:v>
                </c:pt>
                <c:pt idx="21">
                  <c:v>0.66747767051473783</c:v>
                </c:pt>
                <c:pt idx="22">
                  <c:v>0.69377414725206865</c:v>
                </c:pt>
                <c:pt idx="23">
                  <c:v>0.72007750941593951</c:v>
                </c:pt>
                <c:pt idx="24">
                  <c:v>0.74638773052393415</c:v>
                </c:pt>
                <c:pt idx="25">
                  <c:v>0.77270483705846882</c:v>
                </c:pt>
                <c:pt idx="26">
                  <c:v>0.79902880253710507</c:v>
                </c:pt>
                <c:pt idx="27">
                  <c:v>0.81726583455463686</c:v>
                </c:pt>
                <c:pt idx="28">
                  <c:v>0.84312524560168356</c:v>
                </c:pt>
                <c:pt idx="29">
                  <c:v>0.86899127725117431</c:v>
                </c:pt>
                <c:pt idx="30">
                  <c:v>0.89486395598548096</c:v>
                </c:pt>
                <c:pt idx="31">
                  <c:v>0.92074328180464793</c:v>
                </c:pt>
                <c:pt idx="32">
                  <c:v>0.97043445171489662</c:v>
                </c:pt>
                <c:pt idx="33">
                  <c:v>1.0201501178541461</c:v>
                </c:pt>
                <c:pt idx="34">
                  <c:v>1.0698902272575861</c:v>
                </c:pt>
                <c:pt idx="35">
                  <c:v>1.1196548593724431</c:v>
                </c:pt>
                <c:pt idx="36">
                  <c:v>1.169443987716301</c:v>
                </c:pt>
                <c:pt idx="37">
                  <c:v>1.2192576122891596</c:v>
                </c:pt>
                <c:pt idx="38">
                  <c:v>1.2886103560014517</c:v>
                </c:pt>
                <c:pt idx="39">
                  <c:v>1.3412721372590308</c:v>
                </c:pt>
                <c:pt idx="40">
                  <c:v>1.3939613013282726</c:v>
                </c:pt>
                <c:pt idx="41">
                  <c:v>1.4466778746915931</c:v>
                </c:pt>
                <c:pt idx="42">
                  <c:v>1.4994218308665763</c:v>
                </c:pt>
                <c:pt idx="43">
                  <c:v>1.5521932228180546</c:v>
                </c:pt>
                <c:pt idx="44">
                  <c:v>1.6049920505460058</c:v>
                </c:pt>
                <c:pt idx="45">
                  <c:v>1.6578183405328462</c:v>
                </c:pt>
                <c:pt idx="46">
                  <c:v>1.7106720927785757</c:v>
                </c:pt>
                <c:pt idx="47">
                  <c:v>1.8263359769992826</c:v>
                </c:pt>
                <c:pt idx="48">
                  <c:v>1.8832045949730647</c:v>
                </c:pt>
                <c:pt idx="49">
                  <c:v>1.9401049653561042</c:v>
                </c:pt>
                <c:pt idx="50">
                  <c:v>1.981581265283805</c:v>
                </c:pt>
                <c:pt idx="51">
                  <c:v>2.0230744609889051</c:v>
                </c:pt>
                <c:pt idx="52">
                  <c:v>2.0645845524714268</c:v>
                </c:pt>
                <c:pt idx="53">
                  <c:v>2.1061115132489538</c:v>
                </c:pt>
                <c:pt idx="54">
                  <c:v>2.1476553698038803</c:v>
                </c:pt>
                <c:pt idx="55">
                  <c:v>2.1892161221362283</c:v>
                </c:pt>
                <c:pt idx="56">
                  <c:v>2.2307937967284142</c:v>
                </c:pt>
                <c:pt idx="57">
                  <c:v>2.2723883935804157</c:v>
                </c:pt>
                <c:pt idx="58">
                  <c:v>2.4487163812206836</c:v>
                </c:pt>
                <c:pt idx="59">
                  <c:v>2.5053851894130119</c:v>
                </c:pt>
                <c:pt idx="60">
                  <c:v>2.5620853262960486</c:v>
                </c:pt>
                <c:pt idx="61">
                  <c:v>2.6188168183522098</c:v>
                </c:pt>
                <c:pt idx="62">
                  <c:v>2.6755796920639341</c:v>
                </c:pt>
                <c:pt idx="63">
                  <c:v>2.7323739739135933</c:v>
                </c:pt>
                <c:pt idx="64">
                  <c:v>2.7891996903836036</c:v>
                </c:pt>
                <c:pt idx="65">
                  <c:v>2.846056814991571</c:v>
                </c:pt>
                <c:pt idx="66">
                  <c:v>2.9029454007023059</c:v>
                </c:pt>
                <c:pt idx="67">
                  <c:v>3.2303070465947492</c:v>
                </c:pt>
                <c:pt idx="68">
                  <c:v>3.3024618411163997</c:v>
                </c:pt>
                <c:pt idx="69">
                  <c:v>3.3746670581461746</c:v>
                </c:pt>
                <c:pt idx="70">
                  <c:v>3.4469227506489286</c:v>
                </c:pt>
                <c:pt idx="71">
                  <c:v>3.5192289451070558</c:v>
                </c:pt>
                <c:pt idx="72">
                  <c:v>3.5915856944853664</c:v>
                </c:pt>
                <c:pt idx="73">
                  <c:v>3.6328738633742974</c:v>
                </c:pt>
                <c:pt idx="74">
                  <c:v>3.674178530804495</c:v>
                </c:pt>
                <c:pt idx="75">
                  <c:v>3.7154996438111487</c:v>
                </c:pt>
                <c:pt idx="76">
                  <c:v>3.7568372288766305</c:v>
                </c:pt>
                <c:pt idx="77">
                  <c:v>3.7981912860009848</c:v>
                </c:pt>
                <c:pt idx="78">
                  <c:v>3.8395618151842115</c:v>
                </c:pt>
                <c:pt idx="79">
                  <c:v>3.949280186559867</c:v>
                </c:pt>
                <c:pt idx="80">
                  <c:v>4.0004801123175948</c:v>
                </c:pt>
                <c:pt idx="81">
                  <c:v>4.0517052758118233</c:v>
                </c:pt>
                <c:pt idx="82">
                  <c:v>4.1029556505600917</c:v>
                </c:pt>
                <c:pt idx="83">
                  <c:v>4.1542312895272548</c:v>
                </c:pt>
                <c:pt idx="84">
                  <c:v>4.2055321662308964</c:v>
                </c:pt>
                <c:pt idx="85">
                  <c:v>4.256858333635849</c:v>
                </c:pt>
                <c:pt idx="86">
                  <c:v>4.308209765259674</c:v>
                </c:pt>
                <c:pt idx="87">
                  <c:v>4.3595864875847878</c:v>
                </c:pt>
                <c:pt idx="88">
                  <c:v>4.5155219604319008</c:v>
                </c:pt>
                <c:pt idx="89">
                  <c:v>4.5735408418725587</c:v>
                </c:pt>
                <c:pt idx="90">
                  <c:v>4.6315919259234839</c:v>
                </c:pt>
                <c:pt idx="91">
                  <c:v>4.6896752390670704</c:v>
                </c:pt>
                <c:pt idx="92">
                  <c:v>4.7115169772506515</c:v>
                </c:pt>
                <c:pt idx="93">
                  <c:v>4.733363270408697</c:v>
                </c:pt>
                <c:pt idx="94">
                  <c:v>4.7552141450236229</c:v>
                </c:pt>
                <c:pt idx="95">
                  <c:v>4.7770695481306191</c:v>
                </c:pt>
                <c:pt idx="96">
                  <c:v>4.7989295326944958</c:v>
                </c:pt>
                <c:pt idx="97">
                  <c:v>4.8207940722328591</c:v>
                </c:pt>
                <c:pt idx="98">
                  <c:v>4.8858123075316007</c:v>
                </c:pt>
                <c:pt idx="99">
                  <c:v>4.9138618668286504</c:v>
                </c:pt>
                <c:pt idx="100">
                  <c:v>4.9419189206476366</c:v>
                </c:pt>
                <c:pt idx="101">
                  <c:v>4.9699834954710198</c:v>
                </c:pt>
                <c:pt idx="102">
                  <c:v>4.9980555648163394</c:v>
                </c:pt>
                <c:pt idx="103">
                  <c:v>5.0261351551660116</c:v>
                </c:pt>
                <c:pt idx="104">
                  <c:v>5.0542222400376424</c:v>
                </c:pt>
                <c:pt idx="105">
                  <c:v>5.0823168459136481</c:v>
                </c:pt>
                <c:pt idx="106">
                  <c:v>5.1104189727940286</c:v>
                </c:pt>
                <c:pt idx="107">
                  <c:v>5.1385285941963454</c:v>
                </c:pt>
                <c:pt idx="108">
                  <c:v>5.1666457366030372</c:v>
                </c:pt>
                <c:pt idx="109">
                  <c:v>5.0920891464127704</c:v>
                </c:pt>
                <c:pt idx="110">
                  <c:v>5.1144907757030067</c:v>
                </c:pt>
                <c:pt idx="111">
                  <c:v>5.1368971718269707</c:v>
                </c:pt>
                <c:pt idx="112">
                  <c:v>5.1593083612671231</c:v>
                </c:pt>
                <c:pt idx="113">
                  <c:v>5.1817243175410255</c:v>
                </c:pt>
                <c:pt idx="114">
                  <c:v>5.213682389208607</c:v>
                </c:pt>
                <c:pt idx="115">
                  <c:v>5.2456502064029964</c:v>
                </c:pt>
                <c:pt idx="116">
                  <c:v>5.2776277161593388</c:v>
                </c:pt>
                <c:pt idx="117">
                  <c:v>5.3096149449600505</c:v>
                </c:pt>
                <c:pt idx="118">
                  <c:v>5.3416119192875255</c:v>
                </c:pt>
                <c:pt idx="119">
                  <c:v>5.3736185861769981</c:v>
                </c:pt>
                <c:pt idx="120">
                  <c:v>5.4370462084997628</c:v>
                </c:pt>
                <c:pt idx="121">
                  <c:v>5.4735713306207856</c:v>
                </c:pt>
                <c:pt idx="122">
                  <c:v>5.510109111333672</c:v>
                </c:pt>
                <c:pt idx="123">
                  <c:v>5.5466595506383998</c:v>
                </c:pt>
                <c:pt idx="124">
                  <c:v>5.5832226220525749</c:v>
                </c:pt>
                <c:pt idx="125">
                  <c:v>5.6197983785410299</c:v>
                </c:pt>
                <c:pt idx="126">
                  <c:v>5.6563868201037204</c:v>
                </c:pt>
                <c:pt idx="127">
                  <c:v>5.6929879202582745</c:v>
                </c:pt>
                <c:pt idx="128">
                  <c:v>5.7296017054871085</c:v>
                </c:pt>
                <c:pt idx="129">
                  <c:v>5.7182711005518749</c:v>
                </c:pt>
                <c:pt idx="130">
                  <c:v>5.7518960015706444</c:v>
                </c:pt>
                <c:pt idx="131">
                  <c:v>5.7855316014829627</c:v>
                </c:pt>
                <c:pt idx="132">
                  <c:v>5.8191779002887856</c:v>
                </c:pt>
                <c:pt idx="133">
                  <c:v>5.8528348979881573</c:v>
                </c:pt>
                <c:pt idx="134">
                  <c:v>5.8865026210634941</c:v>
                </c:pt>
                <c:pt idx="135">
                  <c:v>5.8546409718497561</c:v>
                </c:pt>
                <c:pt idx="136">
                  <c:v>5.8227889092683505</c:v>
                </c:pt>
                <c:pt idx="137">
                  <c:v>5.7909464333192551</c:v>
                </c:pt>
                <c:pt idx="138">
                  <c:v>5.7591135440024921</c:v>
                </c:pt>
                <c:pt idx="139">
                  <c:v>5.7272902413180615</c:v>
                </c:pt>
                <c:pt idx="140">
                  <c:v>5.6954765252659412</c:v>
                </c:pt>
                <c:pt idx="141">
                  <c:v>5.6636723428813429</c:v>
                </c:pt>
                <c:pt idx="142">
                  <c:v>5.6197278823662433</c:v>
                </c:pt>
                <c:pt idx="143">
                  <c:v>5.5864283177510909</c:v>
                </c:pt>
                <c:pt idx="144">
                  <c:v>5.5531392666525736</c:v>
                </c:pt>
                <c:pt idx="145">
                  <c:v>5.5198607290707358</c:v>
                </c:pt>
                <c:pt idx="146">
                  <c:v>5.4865926520407227</c:v>
                </c:pt>
                <c:pt idx="147">
                  <c:v>5.4533350885273668</c:v>
                </c:pt>
                <c:pt idx="148">
                  <c:v>5.4200879855658801</c:v>
                </c:pt>
                <c:pt idx="149">
                  <c:v>5.3868513961210507</c:v>
                </c:pt>
                <c:pt idx="150">
                  <c:v>5.3536252672280682</c:v>
                </c:pt>
                <c:pt idx="151">
                  <c:v>5.3032411850670869</c:v>
                </c:pt>
                <c:pt idx="152">
                  <c:v>5.2690319231950555</c:v>
                </c:pt>
                <c:pt idx="153">
                  <c:v>5.234833757452706</c:v>
                </c:pt>
                <c:pt idx="154">
                  <c:v>5.2006467143224544</c:v>
                </c:pt>
                <c:pt idx="155">
                  <c:v>5.1664707938042786</c:v>
                </c:pt>
                <c:pt idx="156">
                  <c:v>5.1554640157753129</c:v>
                </c:pt>
                <c:pt idx="157">
                  <c:v>5.1444584029723739</c:v>
                </c:pt>
                <c:pt idx="158">
                  <c:v>5.1334539553954617</c:v>
                </c:pt>
                <c:pt idx="159">
                  <c:v>5.12245064656216</c:v>
                </c:pt>
                <c:pt idx="160">
                  <c:v>5.111448476472491</c:v>
                </c:pt>
                <c:pt idx="161">
                  <c:v>5.1004474716088266</c:v>
                </c:pt>
                <c:pt idx="162">
                  <c:v>5.0894476319712112</c:v>
                </c:pt>
                <c:pt idx="163">
                  <c:v>5.0401382589621457</c:v>
                </c:pt>
                <c:pt idx="164">
                  <c:v>5.0243573645180062</c:v>
                </c:pt>
                <c:pt idx="165">
                  <c:v>5.0085788534907305</c:v>
                </c:pt>
                <c:pt idx="166">
                  <c:v>4.9928026993979246</c:v>
                </c:pt>
                <c:pt idx="167">
                  <c:v>4.9770289287220049</c:v>
                </c:pt>
                <c:pt idx="168">
                  <c:v>4.9612575149805549</c:v>
                </c:pt>
                <c:pt idx="169">
                  <c:v>4.9454884846559688</c:v>
                </c:pt>
                <c:pt idx="170">
                  <c:v>4.9297218112658525</c:v>
                </c:pt>
                <c:pt idx="171">
                  <c:v>4.9139575212926001</c:v>
                </c:pt>
                <c:pt idx="172">
                  <c:v>4.8981955882538175</c:v>
                </c:pt>
                <c:pt idx="173">
                  <c:v>4.8566467530058555</c:v>
                </c:pt>
                <c:pt idx="174">
                  <c:v>4.8394610991372655</c:v>
                </c:pt>
                <c:pt idx="175">
                  <c:v>4.8222782524040886</c:v>
                </c:pt>
                <c:pt idx="176">
                  <c:v>4.8050982392887631</c:v>
                </c:pt>
                <c:pt idx="177">
                  <c:v>4.7879210333088729</c:v>
                </c:pt>
                <c:pt idx="178">
                  <c:v>4.7819297058949939</c:v>
                </c:pt>
                <c:pt idx="179">
                  <c:v>4.7759387492348537</c:v>
                </c:pt>
                <c:pt idx="180">
                  <c:v>4.7699481368460361</c:v>
                </c:pt>
                <c:pt idx="181">
                  <c:v>4.763957842246147</c:v>
                </c:pt>
                <c:pt idx="182">
                  <c:v>4.7579679183999968</c:v>
                </c:pt>
                <c:pt idx="183">
                  <c:v>4.7519783123427528</c:v>
                </c:pt>
                <c:pt idx="184">
                  <c:v>4.7459890770392477</c:v>
                </c:pt>
                <c:pt idx="185">
                  <c:v>4.740000159524671</c:v>
                </c:pt>
                <c:pt idx="186">
                  <c:v>4.6440802623651356</c:v>
                </c:pt>
                <c:pt idx="187">
                  <c:v>4.6281101511034262</c:v>
                </c:pt>
                <c:pt idx="188">
                  <c:v>4.6121424762234131</c:v>
                </c:pt>
                <c:pt idx="189">
                  <c:v>4.5961772377250965</c:v>
                </c:pt>
                <c:pt idx="190">
                  <c:v>4.5802144356084762</c:v>
                </c:pt>
                <c:pt idx="191">
                  <c:v>4.5642540698735523</c:v>
                </c:pt>
                <c:pt idx="192">
                  <c:v>4.5482961405203248</c:v>
                </c:pt>
                <c:pt idx="193">
                  <c:v>4.5323406210663775</c:v>
                </c:pt>
                <c:pt idx="194">
                  <c:v>4.5163875644765428</c:v>
                </c:pt>
                <c:pt idx="195">
                  <c:v>4.5273621398952857</c:v>
                </c:pt>
                <c:pt idx="196">
                  <c:v>4.5129056572444481</c:v>
                </c:pt>
                <c:pt idx="197">
                  <c:v>4.4984511872567579</c:v>
                </c:pt>
                <c:pt idx="198">
                  <c:v>4.4839987299322148</c:v>
                </c:pt>
                <c:pt idx="199">
                  <c:v>4.5012116077180142</c:v>
                </c:pt>
                <c:pt idx="200">
                  <c:v>4.5184273456040591</c:v>
                </c:pt>
                <c:pt idx="201">
                  <c:v>4.5356459171079777</c:v>
                </c:pt>
                <c:pt idx="202">
                  <c:v>4.5528673222297034</c:v>
                </c:pt>
                <c:pt idx="203">
                  <c:v>4.5700915609692805</c:v>
                </c:pt>
                <c:pt idx="204">
                  <c:v>4.5873186333267091</c:v>
                </c:pt>
                <c:pt idx="205">
                  <c:v>4.6446745276396362</c:v>
                </c:pt>
                <c:pt idx="206">
                  <c:v>4.6676483888394404</c:v>
                </c:pt>
                <c:pt idx="207">
                  <c:v>4.6906272816970906</c:v>
                </c:pt>
                <c:pt idx="208">
                  <c:v>4.7136112062125868</c:v>
                </c:pt>
                <c:pt idx="209">
                  <c:v>4.7366001888683229</c:v>
                </c:pt>
                <c:pt idx="210">
                  <c:v>4.7595942296643434</c:v>
                </c:pt>
                <c:pt idx="211">
                  <c:v>4.7825933021182099</c:v>
                </c:pt>
                <c:pt idx="212">
                  <c:v>4.8055974327123385</c:v>
                </c:pt>
                <c:pt idx="213">
                  <c:v>4.8286066214467294</c:v>
                </c:pt>
                <c:pt idx="214">
                  <c:v>4.8516208418389661</c:v>
                </c:pt>
                <c:pt idx="215">
                  <c:v>5.0078241842605342</c:v>
                </c:pt>
                <c:pt idx="216">
                  <c:v>5.0387191195892633</c:v>
                </c:pt>
                <c:pt idx="217">
                  <c:v>5.0696231119021329</c:v>
                </c:pt>
                <c:pt idx="218">
                  <c:v>5.100536214163931</c:v>
                </c:pt>
                <c:pt idx="219">
                  <c:v>5.1230096372669287</c:v>
                </c:pt>
                <c:pt idx="220">
                  <c:v>5.1454878536860926</c:v>
                </c:pt>
                <c:pt idx="221">
                  <c:v>5.167970889903839</c:v>
                </c:pt>
                <c:pt idx="222">
                  <c:v>5.1904587459201679</c:v>
                </c:pt>
                <c:pt idx="223">
                  <c:v>5.2129513952526629</c:v>
                </c:pt>
                <c:pt idx="224">
                  <c:v>5.235448837901302</c:v>
                </c:pt>
                <c:pt idx="225">
                  <c:v>5.2928683429624312</c:v>
                </c:pt>
                <c:pt idx="226">
                  <c:v>5.3203730796439697</c:v>
                </c:pt>
                <c:pt idx="227">
                  <c:v>5.3478849930585382</c:v>
                </c:pt>
                <c:pt idx="228">
                  <c:v>5.375404109688553</c:v>
                </c:pt>
                <c:pt idx="229">
                  <c:v>5.4029304030516201</c:v>
                </c:pt>
                <c:pt idx="230">
                  <c:v>5.4304638996301335</c:v>
                </c:pt>
                <c:pt idx="231">
                  <c:v>5.4580045729416771</c:v>
                </c:pt>
                <c:pt idx="232">
                  <c:v>5.4855524494686891</c:v>
                </c:pt>
                <c:pt idx="233">
                  <c:v>5.5131075027287313</c:v>
                </c:pt>
                <c:pt idx="234">
                  <c:v>5.540669785686636</c:v>
                </c:pt>
                <c:pt idx="235">
                  <c:v>5.4492005487897455</c:v>
                </c:pt>
                <c:pt idx="236">
                  <c:v>5.4697462113584283</c:v>
                </c:pt>
                <c:pt idx="237">
                  <c:v>5.4902958727709894</c:v>
                </c:pt>
                <c:pt idx="238">
                  <c:v>5.5108495065450125</c:v>
                </c:pt>
                <c:pt idx="239">
                  <c:v>5.5314072186101404</c:v>
                </c:pt>
                <c:pt idx="240">
                  <c:v>5.5577210413258582</c:v>
                </c:pt>
                <c:pt idx="241">
                  <c:v>5.5840414581616038</c:v>
                </c:pt>
                <c:pt idx="242">
                  <c:v>5.6103684161525447</c:v>
                </c:pt>
                <c:pt idx="243">
                  <c:v>5.6367019682634911</c:v>
                </c:pt>
                <c:pt idx="244">
                  <c:v>5.6630420615296551</c:v>
                </c:pt>
                <c:pt idx="245">
                  <c:v>5.6893887224334527</c:v>
                </c:pt>
                <c:pt idx="246">
                  <c:v>5.675582197564788</c:v>
                </c:pt>
                <c:pt idx="247">
                  <c:v>5.6961947017356351</c:v>
                </c:pt>
                <c:pt idx="248">
                  <c:v>5.7168112312327768</c:v>
                </c:pt>
                <c:pt idx="249">
                  <c:v>5.7374317860561908</c:v>
                </c:pt>
                <c:pt idx="250">
                  <c:v>5.7580563397234608</c:v>
                </c:pt>
                <c:pt idx="251">
                  <c:v>5.7786849451994415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22-49BF-ACCB-09132E791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66727"/>
        <c:axId val="106867055"/>
      </c:lineChart>
      <c:lineChart>
        <c:grouping val="standard"/>
        <c:varyColors val="0"/>
        <c:ser>
          <c:idx val="0"/>
          <c:order val="0"/>
          <c:tx>
            <c:strRef>
              <c:f>'NTN-B Carregamento'!$D$1</c:f>
              <c:strCache>
                <c:ptCount val="1"/>
                <c:pt idx="0">
                  <c:v>Tx Curva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Carregamento'!$B$2:$B$253</c:f>
              <c:numCache>
                <c:formatCode>m/d/yyyy</c:formatCode>
                <c:ptCount val="25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Carregamento'!$D$2:$D$987</c:f>
              <c:numCache>
                <c:formatCode>#,##0.0000</c:formatCode>
                <c:ptCount val="986"/>
                <c:pt idx="0" formatCode="#,##0.00">
                  <c:v>5.18</c:v>
                </c:pt>
                <c:pt idx="1">
                  <c:v>5.18</c:v>
                </c:pt>
                <c:pt idx="2">
                  <c:v>5.18</c:v>
                </c:pt>
                <c:pt idx="3">
                  <c:v>5.18</c:v>
                </c:pt>
                <c:pt idx="4">
                  <c:v>5.18</c:v>
                </c:pt>
                <c:pt idx="5">
                  <c:v>5.18</c:v>
                </c:pt>
                <c:pt idx="6">
                  <c:v>5.18</c:v>
                </c:pt>
                <c:pt idx="7">
                  <c:v>5.18</c:v>
                </c:pt>
                <c:pt idx="8">
                  <c:v>5.18</c:v>
                </c:pt>
                <c:pt idx="9">
                  <c:v>5.18</c:v>
                </c:pt>
                <c:pt idx="10">
                  <c:v>5.18</c:v>
                </c:pt>
                <c:pt idx="11">
                  <c:v>5.18</c:v>
                </c:pt>
                <c:pt idx="12">
                  <c:v>5.18</c:v>
                </c:pt>
                <c:pt idx="13">
                  <c:v>5.18</c:v>
                </c:pt>
                <c:pt idx="14">
                  <c:v>5.18</c:v>
                </c:pt>
                <c:pt idx="15">
                  <c:v>5.18</c:v>
                </c:pt>
                <c:pt idx="16">
                  <c:v>5.18</c:v>
                </c:pt>
                <c:pt idx="17">
                  <c:v>5.18</c:v>
                </c:pt>
                <c:pt idx="18">
                  <c:v>5.18</c:v>
                </c:pt>
                <c:pt idx="19">
                  <c:v>5.18</c:v>
                </c:pt>
                <c:pt idx="20">
                  <c:v>5.18</c:v>
                </c:pt>
                <c:pt idx="21">
                  <c:v>5.18</c:v>
                </c:pt>
                <c:pt idx="22">
                  <c:v>5.18</c:v>
                </c:pt>
                <c:pt idx="23">
                  <c:v>5.18</c:v>
                </c:pt>
                <c:pt idx="24">
                  <c:v>5.18</c:v>
                </c:pt>
                <c:pt idx="25">
                  <c:v>5.18</c:v>
                </c:pt>
                <c:pt idx="26">
                  <c:v>5.18</c:v>
                </c:pt>
                <c:pt idx="27">
                  <c:v>5.18</c:v>
                </c:pt>
                <c:pt idx="28">
                  <c:v>5.18</c:v>
                </c:pt>
                <c:pt idx="29">
                  <c:v>5.18</c:v>
                </c:pt>
                <c:pt idx="30">
                  <c:v>5.18</c:v>
                </c:pt>
                <c:pt idx="31">
                  <c:v>5.18</c:v>
                </c:pt>
                <c:pt idx="32">
                  <c:v>5.18</c:v>
                </c:pt>
                <c:pt idx="33">
                  <c:v>5.18</c:v>
                </c:pt>
                <c:pt idx="34">
                  <c:v>5.18</c:v>
                </c:pt>
                <c:pt idx="35">
                  <c:v>5.18</c:v>
                </c:pt>
                <c:pt idx="36">
                  <c:v>5.18</c:v>
                </c:pt>
                <c:pt idx="37">
                  <c:v>5.18</c:v>
                </c:pt>
                <c:pt idx="38">
                  <c:v>5.18</c:v>
                </c:pt>
                <c:pt idx="39">
                  <c:v>5.18</c:v>
                </c:pt>
                <c:pt idx="40">
                  <c:v>5.18</c:v>
                </c:pt>
                <c:pt idx="41">
                  <c:v>5.18</c:v>
                </c:pt>
                <c:pt idx="42">
                  <c:v>5.18</c:v>
                </c:pt>
                <c:pt idx="43">
                  <c:v>5.18</c:v>
                </c:pt>
                <c:pt idx="44">
                  <c:v>5.18</c:v>
                </c:pt>
                <c:pt idx="45">
                  <c:v>5.18</c:v>
                </c:pt>
                <c:pt idx="46">
                  <c:v>5.18</c:v>
                </c:pt>
                <c:pt idx="47">
                  <c:v>5.18</c:v>
                </c:pt>
                <c:pt idx="48">
                  <c:v>5.18</c:v>
                </c:pt>
                <c:pt idx="49">
                  <c:v>5.18</c:v>
                </c:pt>
                <c:pt idx="50">
                  <c:v>5.18</c:v>
                </c:pt>
                <c:pt idx="51">
                  <c:v>5.18</c:v>
                </c:pt>
                <c:pt idx="52">
                  <c:v>5.18</c:v>
                </c:pt>
                <c:pt idx="53">
                  <c:v>5.18</c:v>
                </c:pt>
                <c:pt idx="54">
                  <c:v>5.18</c:v>
                </c:pt>
                <c:pt idx="55">
                  <c:v>5.18</c:v>
                </c:pt>
                <c:pt idx="56">
                  <c:v>5.18</c:v>
                </c:pt>
                <c:pt idx="57">
                  <c:v>5.18</c:v>
                </c:pt>
                <c:pt idx="58">
                  <c:v>5.18</c:v>
                </c:pt>
                <c:pt idx="59">
                  <c:v>5.18</c:v>
                </c:pt>
                <c:pt idx="60">
                  <c:v>5.18</c:v>
                </c:pt>
                <c:pt idx="61">
                  <c:v>5.18</c:v>
                </c:pt>
                <c:pt idx="62">
                  <c:v>5.18</c:v>
                </c:pt>
                <c:pt idx="63">
                  <c:v>5.18</c:v>
                </c:pt>
                <c:pt idx="64">
                  <c:v>5.18</c:v>
                </c:pt>
                <c:pt idx="65">
                  <c:v>5.18</c:v>
                </c:pt>
                <c:pt idx="66">
                  <c:v>5.18</c:v>
                </c:pt>
                <c:pt idx="67">
                  <c:v>5.18</c:v>
                </c:pt>
                <c:pt idx="68">
                  <c:v>5.18</c:v>
                </c:pt>
                <c:pt idx="69">
                  <c:v>5.18</c:v>
                </c:pt>
                <c:pt idx="70">
                  <c:v>5.18</c:v>
                </c:pt>
                <c:pt idx="71">
                  <c:v>5.18</c:v>
                </c:pt>
                <c:pt idx="72">
                  <c:v>5.18</c:v>
                </c:pt>
                <c:pt idx="73">
                  <c:v>5.18</c:v>
                </c:pt>
                <c:pt idx="74">
                  <c:v>5.18</c:v>
                </c:pt>
                <c:pt idx="75">
                  <c:v>5.18</c:v>
                </c:pt>
                <c:pt idx="76">
                  <c:v>5.18</c:v>
                </c:pt>
                <c:pt idx="77">
                  <c:v>5.18</c:v>
                </c:pt>
                <c:pt idx="78">
                  <c:v>5.18</c:v>
                </c:pt>
                <c:pt idx="79">
                  <c:v>5.18</c:v>
                </c:pt>
                <c:pt idx="80">
                  <c:v>5.18</c:v>
                </c:pt>
                <c:pt idx="81">
                  <c:v>5.18</c:v>
                </c:pt>
                <c:pt idx="82">
                  <c:v>5.18</c:v>
                </c:pt>
                <c:pt idx="83">
                  <c:v>5.18</c:v>
                </c:pt>
                <c:pt idx="84">
                  <c:v>5.18</c:v>
                </c:pt>
                <c:pt idx="85">
                  <c:v>5.18</c:v>
                </c:pt>
                <c:pt idx="86">
                  <c:v>5.18</c:v>
                </c:pt>
                <c:pt idx="87">
                  <c:v>5.18</c:v>
                </c:pt>
                <c:pt idx="88">
                  <c:v>5.18</c:v>
                </c:pt>
                <c:pt idx="89">
                  <c:v>5.18</c:v>
                </c:pt>
                <c:pt idx="90">
                  <c:v>5.18</c:v>
                </c:pt>
                <c:pt idx="91">
                  <c:v>5.18</c:v>
                </c:pt>
                <c:pt idx="92">
                  <c:v>5.18</c:v>
                </c:pt>
                <c:pt idx="93">
                  <c:v>5.18</c:v>
                </c:pt>
                <c:pt idx="94">
                  <c:v>5.18</c:v>
                </c:pt>
                <c:pt idx="95">
                  <c:v>5.18</c:v>
                </c:pt>
                <c:pt idx="96">
                  <c:v>5.18</c:v>
                </c:pt>
                <c:pt idx="97">
                  <c:v>5.18</c:v>
                </c:pt>
                <c:pt idx="98">
                  <c:v>5.18</c:v>
                </c:pt>
                <c:pt idx="99">
                  <c:v>5.18</c:v>
                </c:pt>
                <c:pt idx="100">
                  <c:v>5.18</c:v>
                </c:pt>
                <c:pt idx="101">
                  <c:v>5.18</c:v>
                </c:pt>
                <c:pt idx="102">
                  <c:v>5.18</c:v>
                </c:pt>
                <c:pt idx="103">
                  <c:v>5.18</c:v>
                </c:pt>
                <c:pt idx="104">
                  <c:v>5.18</c:v>
                </c:pt>
                <c:pt idx="105">
                  <c:v>5.18</c:v>
                </c:pt>
                <c:pt idx="106">
                  <c:v>5.18</c:v>
                </c:pt>
                <c:pt idx="107">
                  <c:v>5.18</c:v>
                </c:pt>
                <c:pt idx="108">
                  <c:v>5.18</c:v>
                </c:pt>
                <c:pt idx="109">
                  <c:v>5.18</c:v>
                </c:pt>
                <c:pt idx="110">
                  <c:v>5.18</c:v>
                </c:pt>
                <c:pt idx="111">
                  <c:v>5.18</c:v>
                </c:pt>
                <c:pt idx="112">
                  <c:v>5.18</c:v>
                </c:pt>
                <c:pt idx="113">
                  <c:v>5.18</c:v>
                </c:pt>
                <c:pt idx="114">
                  <c:v>5.18</c:v>
                </c:pt>
                <c:pt idx="115">
                  <c:v>5.18</c:v>
                </c:pt>
                <c:pt idx="116">
                  <c:v>5.18</c:v>
                </c:pt>
                <c:pt idx="117">
                  <c:v>5.18</c:v>
                </c:pt>
                <c:pt idx="118">
                  <c:v>5.18</c:v>
                </c:pt>
                <c:pt idx="119">
                  <c:v>5.18</c:v>
                </c:pt>
                <c:pt idx="120">
                  <c:v>5.18</c:v>
                </c:pt>
                <c:pt idx="121">
                  <c:v>5.18</c:v>
                </c:pt>
                <c:pt idx="122">
                  <c:v>5.18</c:v>
                </c:pt>
                <c:pt idx="123">
                  <c:v>5.18</c:v>
                </c:pt>
                <c:pt idx="124">
                  <c:v>5.18</c:v>
                </c:pt>
                <c:pt idx="125">
                  <c:v>5.18</c:v>
                </c:pt>
                <c:pt idx="126">
                  <c:v>5.18</c:v>
                </c:pt>
                <c:pt idx="127">
                  <c:v>5.18</c:v>
                </c:pt>
                <c:pt idx="128">
                  <c:v>5.18</c:v>
                </c:pt>
                <c:pt idx="129">
                  <c:v>5.18</c:v>
                </c:pt>
                <c:pt idx="130">
                  <c:v>5.18</c:v>
                </c:pt>
                <c:pt idx="131">
                  <c:v>5.18</c:v>
                </c:pt>
                <c:pt idx="132">
                  <c:v>5.18</c:v>
                </c:pt>
                <c:pt idx="133">
                  <c:v>5.18</c:v>
                </c:pt>
                <c:pt idx="134">
                  <c:v>5.18</c:v>
                </c:pt>
                <c:pt idx="135">
                  <c:v>5.18</c:v>
                </c:pt>
                <c:pt idx="136">
                  <c:v>5.18</c:v>
                </c:pt>
                <c:pt idx="137">
                  <c:v>5.18</c:v>
                </c:pt>
                <c:pt idx="138">
                  <c:v>5.18</c:v>
                </c:pt>
                <c:pt idx="139">
                  <c:v>5.18</c:v>
                </c:pt>
                <c:pt idx="140">
                  <c:v>5.18</c:v>
                </c:pt>
                <c:pt idx="141">
                  <c:v>5.18</c:v>
                </c:pt>
                <c:pt idx="142">
                  <c:v>5.18</c:v>
                </c:pt>
                <c:pt idx="143">
                  <c:v>5.18</c:v>
                </c:pt>
                <c:pt idx="144">
                  <c:v>5.18</c:v>
                </c:pt>
                <c:pt idx="145">
                  <c:v>5.18</c:v>
                </c:pt>
                <c:pt idx="146">
                  <c:v>5.18</c:v>
                </c:pt>
                <c:pt idx="147">
                  <c:v>5.18</c:v>
                </c:pt>
                <c:pt idx="148">
                  <c:v>5.18</c:v>
                </c:pt>
                <c:pt idx="149">
                  <c:v>5.18</c:v>
                </c:pt>
                <c:pt idx="150">
                  <c:v>5.18</c:v>
                </c:pt>
                <c:pt idx="151">
                  <c:v>5.18</c:v>
                </c:pt>
                <c:pt idx="152">
                  <c:v>5.18</c:v>
                </c:pt>
                <c:pt idx="153">
                  <c:v>5.18</c:v>
                </c:pt>
                <c:pt idx="154">
                  <c:v>5.18</c:v>
                </c:pt>
                <c:pt idx="155">
                  <c:v>5.18</c:v>
                </c:pt>
                <c:pt idx="156">
                  <c:v>5.18</c:v>
                </c:pt>
                <c:pt idx="157">
                  <c:v>5.18</c:v>
                </c:pt>
                <c:pt idx="158">
                  <c:v>5.18</c:v>
                </c:pt>
                <c:pt idx="159">
                  <c:v>5.18</c:v>
                </c:pt>
                <c:pt idx="160">
                  <c:v>5.18</c:v>
                </c:pt>
                <c:pt idx="161">
                  <c:v>5.18</c:v>
                </c:pt>
                <c:pt idx="162">
                  <c:v>5.18</c:v>
                </c:pt>
                <c:pt idx="163">
                  <c:v>5.18</c:v>
                </c:pt>
                <c:pt idx="164">
                  <c:v>5.18</c:v>
                </c:pt>
                <c:pt idx="165">
                  <c:v>5.18</c:v>
                </c:pt>
                <c:pt idx="166">
                  <c:v>5.18</c:v>
                </c:pt>
                <c:pt idx="167">
                  <c:v>5.18</c:v>
                </c:pt>
                <c:pt idx="168">
                  <c:v>5.18</c:v>
                </c:pt>
                <c:pt idx="169">
                  <c:v>5.18</c:v>
                </c:pt>
                <c:pt idx="170">
                  <c:v>5.18</c:v>
                </c:pt>
                <c:pt idx="171">
                  <c:v>5.18</c:v>
                </c:pt>
                <c:pt idx="172">
                  <c:v>5.18</c:v>
                </c:pt>
                <c:pt idx="173">
                  <c:v>5.18</c:v>
                </c:pt>
                <c:pt idx="174">
                  <c:v>5.18</c:v>
                </c:pt>
                <c:pt idx="175">
                  <c:v>5.18</c:v>
                </c:pt>
                <c:pt idx="176">
                  <c:v>5.18</c:v>
                </c:pt>
                <c:pt idx="177">
                  <c:v>5.18</c:v>
                </c:pt>
                <c:pt idx="178">
                  <c:v>5.18</c:v>
                </c:pt>
                <c:pt idx="179">
                  <c:v>5.18</c:v>
                </c:pt>
                <c:pt idx="180">
                  <c:v>5.18</c:v>
                </c:pt>
                <c:pt idx="181">
                  <c:v>5.18</c:v>
                </c:pt>
                <c:pt idx="182">
                  <c:v>5.18</c:v>
                </c:pt>
                <c:pt idx="183">
                  <c:v>5.18</c:v>
                </c:pt>
                <c:pt idx="184">
                  <c:v>5.18</c:v>
                </c:pt>
                <c:pt idx="185">
                  <c:v>5.18</c:v>
                </c:pt>
                <c:pt idx="186">
                  <c:v>5.18</c:v>
                </c:pt>
                <c:pt idx="187">
                  <c:v>5.18</c:v>
                </c:pt>
                <c:pt idx="188">
                  <c:v>5.18</c:v>
                </c:pt>
                <c:pt idx="189">
                  <c:v>5.18</c:v>
                </c:pt>
                <c:pt idx="190">
                  <c:v>5.18</c:v>
                </c:pt>
                <c:pt idx="191">
                  <c:v>5.18</c:v>
                </c:pt>
                <c:pt idx="192">
                  <c:v>5.18</c:v>
                </c:pt>
                <c:pt idx="193">
                  <c:v>5.18</c:v>
                </c:pt>
                <c:pt idx="194">
                  <c:v>5.18</c:v>
                </c:pt>
                <c:pt idx="195">
                  <c:v>5.18</c:v>
                </c:pt>
                <c:pt idx="196">
                  <c:v>5.18</c:v>
                </c:pt>
                <c:pt idx="197">
                  <c:v>5.18</c:v>
                </c:pt>
                <c:pt idx="198">
                  <c:v>5.18</c:v>
                </c:pt>
                <c:pt idx="199">
                  <c:v>5.18</c:v>
                </c:pt>
                <c:pt idx="200">
                  <c:v>5.18</c:v>
                </c:pt>
                <c:pt idx="201">
                  <c:v>5.18</c:v>
                </c:pt>
                <c:pt idx="202">
                  <c:v>5.18</c:v>
                </c:pt>
                <c:pt idx="203">
                  <c:v>5.18</c:v>
                </c:pt>
                <c:pt idx="204">
                  <c:v>5.18</c:v>
                </c:pt>
                <c:pt idx="205">
                  <c:v>5.18</c:v>
                </c:pt>
                <c:pt idx="206">
                  <c:v>5.18</c:v>
                </c:pt>
                <c:pt idx="207">
                  <c:v>5.18</c:v>
                </c:pt>
                <c:pt idx="208">
                  <c:v>5.18</c:v>
                </c:pt>
                <c:pt idx="209">
                  <c:v>5.18</c:v>
                </c:pt>
                <c:pt idx="210">
                  <c:v>5.18</c:v>
                </c:pt>
                <c:pt idx="211">
                  <c:v>5.18</c:v>
                </c:pt>
                <c:pt idx="212">
                  <c:v>5.18</c:v>
                </c:pt>
                <c:pt idx="213">
                  <c:v>5.18</c:v>
                </c:pt>
                <c:pt idx="214">
                  <c:v>5.18</c:v>
                </c:pt>
                <c:pt idx="215">
                  <c:v>5.18</c:v>
                </c:pt>
                <c:pt idx="216">
                  <c:v>5.18</c:v>
                </c:pt>
                <c:pt idx="217">
                  <c:v>5.18</c:v>
                </c:pt>
                <c:pt idx="218">
                  <c:v>5.18</c:v>
                </c:pt>
                <c:pt idx="219">
                  <c:v>5.18</c:v>
                </c:pt>
                <c:pt idx="220">
                  <c:v>5.18</c:v>
                </c:pt>
                <c:pt idx="221">
                  <c:v>5.18</c:v>
                </c:pt>
                <c:pt idx="222">
                  <c:v>5.18</c:v>
                </c:pt>
                <c:pt idx="223">
                  <c:v>5.18</c:v>
                </c:pt>
                <c:pt idx="224">
                  <c:v>5.18</c:v>
                </c:pt>
                <c:pt idx="225">
                  <c:v>5.18</c:v>
                </c:pt>
                <c:pt idx="226">
                  <c:v>5.18</c:v>
                </c:pt>
                <c:pt idx="227">
                  <c:v>5.18</c:v>
                </c:pt>
                <c:pt idx="228">
                  <c:v>5.18</c:v>
                </c:pt>
                <c:pt idx="229">
                  <c:v>5.18</c:v>
                </c:pt>
                <c:pt idx="230">
                  <c:v>5.18</c:v>
                </c:pt>
                <c:pt idx="231">
                  <c:v>5.18</c:v>
                </c:pt>
                <c:pt idx="232">
                  <c:v>5.18</c:v>
                </c:pt>
                <c:pt idx="233">
                  <c:v>5.18</c:v>
                </c:pt>
                <c:pt idx="234">
                  <c:v>5.18</c:v>
                </c:pt>
                <c:pt idx="235">
                  <c:v>5.18</c:v>
                </c:pt>
                <c:pt idx="236">
                  <c:v>5.18</c:v>
                </c:pt>
                <c:pt idx="237">
                  <c:v>5.18</c:v>
                </c:pt>
                <c:pt idx="238">
                  <c:v>5.18</c:v>
                </c:pt>
                <c:pt idx="239">
                  <c:v>5.18</c:v>
                </c:pt>
                <c:pt idx="240">
                  <c:v>5.18</c:v>
                </c:pt>
                <c:pt idx="241">
                  <c:v>5.18</c:v>
                </c:pt>
                <c:pt idx="242">
                  <c:v>5.18</c:v>
                </c:pt>
                <c:pt idx="243">
                  <c:v>5.18</c:v>
                </c:pt>
                <c:pt idx="244">
                  <c:v>5.18</c:v>
                </c:pt>
                <c:pt idx="245">
                  <c:v>5.18</c:v>
                </c:pt>
                <c:pt idx="246">
                  <c:v>5.18</c:v>
                </c:pt>
                <c:pt idx="247">
                  <c:v>5.18</c:v>
                </c:pt>
                <c:pt idx="248">
                  <c:v>5.18</c:v>
                </c:pt>
                <c:pt idx="249">
                  <c:v>5.18</c:v>
                </c:pt>
                <c:pt idx="250">
                  <c:v>5.18</c:v>
                </c:pt>
                <c:pt idx="251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00-408D-8404-07586C0218A4}"/>
            </c:ext>
          </c:extLst>
        </c:ser>
        <c:ser>
          <c:idx val="1"/>
          <c:order val="1"/>
          <c:tx>
            <c:strRef>
              <c:f>'NTN-B Carregamento'!$L$1</c:f>
              <c:strCache>
                <c:ptCount val="1"/>
                <c:pt idx="0">
                  <c:v>Tx Mercado</c:v>
                </c:pt>
              </c:strCache>
            </c:strRef>
          </c:tx>
          <c:spPr>
            <a:ln w="38100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Carregamento'!$B$2:$B$253</c:f>
              <c:numCache>
                <c:formatCode>m/d/yyyy</c:formatCode>
                <c:ptCount val="25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Carregamento'!$L$2:$L$987</c:f>
              <c:numCache>
                <c:formatCode>#,##0.00</c:formatCode>
                <c:ptCount val="986"/>
                <c:pt idx="0">
                  <c:v>5.18</c:v>
                </c:pt>
                <c:pt idx="1">
                  <c:v>5.18</c:v>
                </c:pt>
                <c:pt idx="2">
                  <c:v>5.33</c:v>
                </c:pt>
                <c:pt idx="3">
                  <c:v>5.49</c:v>
                </c:pt>
                <c:pt idx="4">
                  <c:v>5.47</c:v>
                </c:pt>
                <c:pt idx="5">
                  <c:v>5.56</c:v>
                </c:pt>
                <c:pt idx="6">
                  <c:v>5.59</c:v>
                </c:pt>
                <c:pt idx="7">
                  <c:v>5.58</c:v>
                </c:pt>
                <c:pt idx="8">
                  <c:v>5.51</c:v>
                </c:pt>
                <c:pt idx="9">
                  <c:v>5.5</c:v>
                </c:pt>
                <c:pt idx="10">
                  <c:v>5.53</c:v>
                </c:pt>
                <c:pt idx="11">
                  <c:v>5.59</c:v>
                </c:pt>
                <c:pt idx="12">
                  <c:v>5.62</c:v>
                </c:pt>
                <c:pt idx="13">
                  <c:v>5.45</c:v>
                </c:pt>
                <c:pt idx="14">
                  <c:v>5.53</c:v>
                </c:pt>
                <c:pt idx="15">
                  <c:v>5.45</c:v>
                </c:pt>
                <c:pt idx="16">
                  <c:v>5.38</c:v>
                </c:pt>
                <c:pt idx="17">
                  <c:v>5.46</c:v>
                </c:pt>
                <c:pt idx="18">
                  <c:v>5.5</c:v>
                </c:pt>
                <c:pt idx="19">
                  <c:v>5.6</c:v>
                </c:pt>
                <c:pt idx="20">
                  <c:v>5.64</c:v>
                </c:pt>
                <c:pt idx="21">
                  <c:v>5.61</c:v>
                </c:pt>
                <c:pt idx="22">
                  <c:v>5.56</c:v>
                </c:pt>
                <c:pt idx="23">
                  <c:v>5.43</c:v>
                </c:pt>
                <c:pt idx="24">
                  <c:v>5.34</c:v>
                </c:pt>
                <c:pt idx="25">
                  <c:v>5.42</c:v>
                </c:pt>
                <c:pt idx="26">
                  <c:v>5.44</c:v>
                </c:pt>
                <c:pt idx="27">
                  <c:v>5.45</c:v>
                </c:pt>
                <c:pt idx="28">
                  <c:v>5.63</c:v>
                </c:pt>
                <c:pt idx="29">
                  <c:v>5.62</c:v>
                </c:pt>
                <c:pt idx="30">
                  <c:v>5.67</c:v>
                </c:pt>
                <c:pt idx="31">
                  <c:v>5.6</c:v>
                </c:pt>
                <c:pt idx="32">
                  <c:v>5.51</c:v>
                </c:pt>
                <c:pt idx="33">
                  <c:v>5.56</c:v>
                </c:pt>
                <c:pt idx="34">
                  <c:v>5.61</c:v>
                </c:pt>
                <c:pt idx="35">
                  <c:v>5.64</c:v>
                </c:pt>
                <c:pt idx="36">
                  <c:v>5.65</c:v>
                </c:pt>
                <c:pt idx="37">
                  <c:v>5.73</c:v>
                </c:pt>
                <c:pt idx="38">
                  <c:v>5.71</c:v>
                </c:pt>
                <c:pt idx="39">
                  <c:v>5.64</c:v>
                </c:pt>
                <c:pt idx="40">
                  <c:v>5.75</c:v>
                </c:pt>
                <c:pt idx="41">
                  <c:v>5.75</c:v>
                </c:pt>
                <c:pt idx="42">
                  <c:v>5.77</c:v>
                </c:pt>
                <c:pt idx="43">
                  <c:v>5.88</c:v>
                </c:pt>
                <c:pt idx="44">
                  <c:v>5.89</c:v>
                </c:pt>
                <c:pt idx="45">
                  <c:v>5.72</c:v>
                </c:pt>
                <c:pt idx="46">
                  <c:v>5.76</c:v>
                </c:pt>
                <c:pt idx="47">
                  <c:v>5.72</c:v>
                </c:pt>
                <c:pt idx="48">
                  <c:v>5.81</c:v>
                </c:pt>
                <c:pt idx="49">
                  <c:v>5.72</c:v>
                </c:pt>
                <c:pt idx="50">
                  <c:v>5.71</c:v>
                </c:pt>
                <c:pt idx="51">
                  <c:v>5.77</c:v>
                </c:pt>
                <c:pt idx="52">
                  <c:v>5.66</c:v>
                </c:pt>
                <c:pt idx="53">
                  <c:v>5.55</c:v>
                </c:pt>
                <c:pt idx="54">
                  <c:v>5.41</c:v>
                </c:pt>
                <c:pt idx="55">
                  <c:v>5.36</c:v>
                </c:pt>
                <c:pt idx="56">
                  <c:v>5.34</c:v>
                </c:pt>
                <c:pt idx="57">
                  <c:v>4.96</c:v>
                </c:pt>
                <c:pt idx="58">
                  <c:v>4.9000000000000004</c:v>
                </c:pt>
                <c:pt idx="59">
                  <c:v>4.93</c:v>
                </c:pt>
                <c:pt idx="60">
                  <c:v>5.14</c:v>
                </c:pt>
                <c:pt idx="61">
                  <c:v>5.16</c:v>
                </c:pt>
                <c:pt idx="62">
                  <c:v>5.25</c:v>
                </c:pt>
                <c:pt idx="63">
                  <c:v>5.14</c:v>
                </c:pt>
                <c:pt idx="64">
                  <c:v>5.14</c:v>
                </c:pt>
                <c:pt idx="65">
                  <c:v>5.28</c:v>
                </c:pt>
                <c:pt idx="66">
                  <c:v>5.21</c:v>
                </c:pt>
                <c:pt idx="67">
                  <c:v>5.33</c:v>
                </c:pt>
                <c:pt idx="68">
                  <c:v>5.37</c:v>
                </c:pt>
                <c:pt idx="69">
                  <c:v>5.55</c:v>
                </c:pt>
                <c:pt idx="70">
                  <c:v>5.62</c:v>
                </c:pt>
                <c:pt idx="71">
                  <c:v>5.56</c:v>
                </c:pt>
                <c:pt idx="72">
                  <c:v>5.56</c:v>
                </c:pt>
                <c:pt idx="73">
                  <c:v>5.37</c:v>
                </c:pt>
                <c:pt idx="74">
                  <c:v>5.44</c:v>
                </c:pt>
                <c:pt idx="75">
                  <c:v>5.52</c:v>
                </c:pt>
                <c:pt idx="76">
                  <c:v>5.5</c:v>
                </c:pt>
                <c:pt idx="77">
                  <c:v>5.49</c:v>
                </c:pt>
                <c:pt idx="78">
                  <c:v>5.49</c:v>
                </c:pt>
                <c:pt idx="79">
                  <c:v>5.54</c:v>
                </c:pt>
                <c:pt idx="80">
                  <c:v>5.48</c:v>
                </c:pt>
                <c:pt idx="81">
                  <c:v>5.54</c:v>
                </c:pt>
                <c:pt idx="82">
                  <c:v>5.54</c:v>
                </c:pt>
                <c:pt idx="83">
                  <c:v>5.48</c:v>
                </c:pt>
                <c:pt idx="84">
                  <c:v>5.33</c:v>
                </c:pt>
                <c:pt idx="85">
                  <c:v>5.42</c:v>
                </c:pt>
                <c:pt idx="86">
                  <c:v>5.5</c:v>
                </c:pt>
                <c:pt idx="87">
                  <c:v>5.43</c:v>
                </c:pt>
                <c:pt idx="88">
                  <c:v>5.64</c:v>
                </c:pt>
                <c:pt idx="89">
                  <c:v>5.54</c:v>
                </c:pt>
                <c:pt idx="90">
                  <c:v>5.53</c:v>
                </c:pt>
                <c:pt idx="91">
                  <c:v>5.53</c:v>
                </c:pt>
                <c:pt idx="92">
                  <c:v>5.34</c:v>
                </c:pt>
                <c:pt idx="93">
                  <c:v>5.48</c:v>
                </c:pt>
                <c:pt idx="94">
                  <c:v>5.49</c:v>
                </c:pt>
                <c:pt idx="95">
                  <c:v>5.61</c:v>
                </c:pt>
                <c:pt idx="96">
                  <c:v>5.58</c:v>
                </c:pt>
                <c:pt idx="97">
                  <c:v>5.77</c:v>
                </c:pt>
                <c:pt idx="98">
                  <c:v>5.82</c:v>
                </c:pt>
                <c:pt idx="99">
                  <c:v>5.84</c:v>
                </c:pt>
                <c:pt idx="100">
                  <c:v>5.78</c:v>
                </c:pt>
                <c:pt idx="101">
                  <c:v>5.87</c:v>
                </c:pt>
                <c:pt idx="102">
                  <c:v>5.97</c:v>
                </c:pt>
                <c:pt idx="103">
                  <c:v>5.8</c:v>
                </c:pt>
                <c:pt idx="104">
                  <c:v>5.71</c:v>
                </c:pt>
                <c:pt idx="105">
                  <c:v>5.73</c:v>
                </c:pt>
                <c:pt idx="106">
                  <c:v>5.7</c:v>
                </c:pt>
                <c:pt idx="107">
                  <c:v>5.73</c:v>
                </c:pt>
                <c:pt idx="108">
                  <c:v>5.81</c:v>
                </c:pt>
                <c:pt idx="109">
                  <c:v>5.69</c:v>
                </c:pt>
                <c:pt idx="110">
                  <c:v>5.83</c:v>
                </c:pt>
                <c:pt idx="111">
                  <c:v>5.88</c:v>
                </c:pt>
                <c:pt idx="112">
                  <c:v>5.91</c:v>
                </c:pt>
                <c:pt idx="113">
                  <c:v>5.96</c:v>
                </c:pt>
                <c:pt idx="114">
                  <c:v>5.71</c:v>
                </c:pt>
                <c:pt idx="115">
                  <c:v>5.67</c:v>
                </c:pt>
                <c:pt idx="116">
                  <c:v>5.68</c:v>
                </c:pt>
                <c:pt idx="117">
                  <c:v>5.81</c:v>
                </c:pt>
                <c:pt idx="118">
                  <c:v>6.01</c:v>
                </c:pt>
                <c:pt idx="119">
                  <c:v>5.99</c:v>
                </c:pt>
                <c:pt idx="120">
                  <c:v>5.9</c:v>
                </c:pt>
                <c:pt idx="121">
                  <c:v>6</c:v>
                </c:pt>
                <c:pt idx="122">
                  <c:v>6.09</c:v>
                </c:pt>
                <c:pt idx="123">
                  <c:v>6.2</c:v>
                </c:pt>
                <c:pt idx="124">
                  <c:v>6.12</c:v>
                </c:pt>
                <c:pt idx="125">
                  <c:v>6.3099999999999987</c:v>
                </c:pt>
                <c:pt idx="126">
                  <c:v>6.36</c:v>
                </c:pt>
                <c:pt idx="127">
                  <c:v>6.43</c:v>
                </c:pt>
                <c:pt idx="128">
                  <c:v>6.5299999999999994</c:v>
                </c:pt>
                <c:pt idx="129">
                  <c:v>6.5500000000000007</c:v>
                </c:pt>
                <c:pt idx="130">
                  <c:v>6.79</c:v>
                </c:pt>
                <c:pt idx="131">
                  <c:v>6.8499999999999988</c:v>
                </c:pt>
                <c:pt idx="132">
                  <c:v>6.83</c:v>
                </c:pt>
                <c:pt idx="133">
                  <c:v>6.92</c:v>
                </c:pt>
                <c:pt idx="134">
                  <c:v>6.94</c:v>
                </c:pt>
                <c:pt idx="135">
                  <c:v>7.0000000000000009</c:v>
                </c:pt>
                <c:pt idx="136">
                  <c:v>7.17</c:v>
                </c:pt>
                <c:pt idx="137">
                  <c:v>7.26</c:v>
                </c:pt>
                <c:pt idx="138">
                  <c:v>7.1399999999999988</c:v>
                </c:pt>
                <c:pt idx="139">
                  <c:v>7.1099999999999994</c:v>
                </c:pt>
                <c:pt idx="140">
                  <c:v>7.04</c:v>
                </c:pt>
                <c:pt idx="141">
                  <c:v>7.1099999999999994</c:v>
                </c:pt>
                <c:pt idx="142">
                  <c:v>7.2000000000000011</c:v>
                </c:pt>
                <c:pt idx="143">
                  <c:v>7.07</c:v>
                </c:pt>
                <c:pt idx="144">
                  <c:v>6.79</c:v>
                </c:pt>
                <c:pt idx="145">
                  <c:v>6.59</c:v>
                </c:pt>
                <c:pt idx="146">
                  <c:v>6.5700000000000012</c:v>
                </c:pt>
                <c:pt idx="147">
                  <c:v>6.6199999999999992</c:v>
                </c:pt>
                <c:pt idx="148">
                  <c:v>6.41</c:v>
                </c:pt>
                <c:pt idx="149">
                  <c:v>6.09</c:v>
                </c:pt>
                <c:pt idx="150">
                  <c:v>6.02</c:v>
                </c:pt>
                <c:pt idx="151">
                  <c:v>6.05</c:v>
                </c:pt>
                <c:pt idx="152">
                  <c:v>6.16</c:v>
                </c:pt>
                <c:pt idx="153">
                  <c:v>6.18</c:v>
                </c:pt>
                <c:pt idx="154">
                  <c:v>6.27</c:v>
                </c:pt>
                <c:pt idx="155">
                  <c:v>6.23</c:v>
                </c:pt>
                <c:pt idx="156">
                  <c:v>6.19</c:v>
                </c:pt>
                <c:pt idx="157">
                  <c:v>6.36</c:v>
                </c:pt>
                <c:pt idx="158">
                  <c:v>6.38</c:v>
                </c:pt>
                <c:pt idx="159">
                  <c:v>6.41</c:v>
                </c:pt>
                <c:pt idx="160">
                  <c:v>6.34</c:v>
                </c:pt>
                <c:pt idx="161">
                  <c:v>6.47</c:v>
                </c:pt>
                <c:pt idx="162">
                  <c:v>6.5500000000000007</c:v>
                </c:pt>
                <c:pt idx="163">
                  <c:v>6.5599999999999987</c:v>
                </c:pt>
                <c:pt idx="164">
                  <c:v>6.63</c:v>
                </c:pt>
                <c:pt idx="165">
                  <c:v>6.7</c:v>
                </c:pt>
                <c:pt idx="166">
                  <c:v>6.660000000000001</c:v>
                </c:pt>
                <c:pt idx="167">
                  <c:v>6.76</c:v>
                </c:pt>
                <c:pt idx="168">
                  <c:v>6.69</c:v>
                </c:pt>
                <c:pt idx="169">
                  <c:v>6.6000000000000005</c:v>
                </c:pt>
                <c:pt idx="170">
                  <c:v>6.59</c:v>
                </c:pt>
                <c:pt idx="171">
                  <c:v>6.7</c:v>
                </c:pt>
                <c:pt idx="172">
                  <c:v>6.76</c:v>
                </c:pt>
                <c:pt idx="173">
                  <c:v>6.8199999999999994</c:v>
                </c:pt>
                <c:pt idx="174">
                  <c:v>6.7099999999999991</c:v>
                </c:pt>
                <c:pt idx="175">
                  <c:v>6.8600000000000012</c:v>
                </c:pt>
                <c:pt idx="176">
                  <c:v>6.8499999999999988</c:v>
                </c:pt>
                <c:pt idx="177">
                  <c:v>6.7</c:v>
                </c:pt>
                <c:pt idx="178">
                  <c:v>6.81</c:v>
                </c:pt>
                <c:pt idx="179">
                  <c:v>6.79</c:v>
                </c:pt>
                <c:pt idx="180">
                  <c:v>6.83</c:v>
                </c:pt>
                <c:pt idx="181">
                  <c:v>6.79</c:v>
                </c:pt>
                <c:pt idx="182">
                  <c:v>6.7099999999999991</c:v>
                </c:pt>
                <c:pt idx="183">
                  <c:v>6.5700000000000012</c:v>
                </c:pt>
                <c:pt idx="184">
                  <c:v>6.75</c:v>
                </c:pt>
                <c:pt idx="185">
                  <c:v>6.660000000000001</c:v>
                </c:pt>
                <c:pt idx="186">
                  <c:v>6.7</c:v>
                </c:pt>
                <c:pt idx="187">
                  <c:v>6.69</c:v>
                </c:pt>
                <c:pt idx="188">
                  <c:v>6.5700000000000012</c:v>
                </c:pt>
                <c:pt idx="189">
                  <c:v>6.4800000000000013</c:v>
                </c:pt>
                <c:pt idx="190">
                  <c:v>6.45</c:v>
                </c:pt>
                <c:pt idx="191">
                  <c:v>6.58</c:v>
                </c:pt>
                <c:pt idx="192">
                  <c:v>6.4600000000000009</c:v>
                </c:pt>
                <c:pt idx="193">
                  <c:v>6.419999999999999</c:v>
                </c:pt>
                <c:pt idx="194">
                  <c:v>6.35</c:v>
                </c:pt>
                <c:pt idx="195">
                  <c:v>6.4399999999999995</c:v>
                </c:pt>
                <c:pt idx="196">
                  <c:v>6.36</c:v>
                </c:pt>
                <c:pt idx="197">
                  <c:v>6.34</c:v>
                </c:pt>
                <c:pt idx="198">
                  <c:v>6.2600000000000007</c:v>
                </c:pt>
                <c:pt idx="199">
                  <c:v>6.27</c:v>
                </c:pt>
                <c:pt idx="200">
                  <c:v>6.23</c:v>
                </c:pt>
                <c:pt idx="201">
                  <c:v>6.13</c:v>
                </c:pt>
                <c:pt idx="202">
                  <c:v>6.11</c:v>
                </c:pt>
                <c:pt idx="203">
                  <c:v>6.08</c:v>
                </c:pt>
                <c:pt idx="204">
                  <c:v>6.02</c:v>
                </c:pt>
                <c:pt idx="205">
                  <c:v>6.07</c:v>
                </c:pt>
                <c:pt idx="206">
                  <c:v>6.06</c:v>
                </c:pt>
                <c:pt idx="207">
                  <c:v>5.95</c:v>
                </c:pt>
                <c:pt idx="208">
                  <c:v>5.97</c:v>
                </c:pt>
                <c:pt idx="209">
                  <c:v>5.77</c:v>
                </c:pt>
                <c:pt idx="210">
                  <c:v>5.82</c:v>
                </c:pt>
                <c:pt idx="211">
                  <c:v>5.81</c:v>
                </c:pt>
                <c:pt idx="212">
                  <c:v>5.8</c:v>
                </c:pt>
                <c:pt idx="213">
                  <c:v>5.88</c:v>
                </c:pt>
                <c:pt idx="214">
                  <c:v>5.9</c:v>
                </c:pt>
                <c:pt idx="215">
                  <c:v>6.22</c:v>
                </c:pt>
                <c:pt idx="216">
                  <c:v>6.59</c:v>
                </c:pt>
                <c:pt idx="217">
                  <c:v>6.49</c:v>
                </c:pt>
                <c:pt idx="218">
                  <c:v>6.4600000000000009</c:v>
                </c:pt>
                <c:pt idx="219">
                  <c:v>6.7099999999999991</c:v>
                </c:pt>
                <c:pt idx="220">
                  <c:v>6.52</c:v>
                </c:pt>
                <c:pt idx="221">
                  <c:v>6.64</c:v>
                </c:pt>
                <c:pt idx="222">
                  <c:v>6.6199999999999992</c:v>
                </c:pt>
                <c:pt idx="223">
                  <c:v>6.88</c:v>
                </c:pt>
                <c:pt idx="224">
                  <c:v>6.9</c:v>
                </c:pt>
                <c:pt idx="225">
                  <c:v>6.9599999999999991</c:v>
                </c:pt>
                <c:pt idx="226">
                  <c:v>7.1</c:v>
                </c:pt>
                <c:pt idx="227">
                  <c:v>7.1</c:v>
                </c:pt>
                <c:pt idx="228">
                  <c:v>6.9500000000000011</c:v>
                </c:pt>
                <c:pt idx="229">
                  <c:v>6.88</c:v>
                </c:pt>
                <c:pt idx="230">
                  <c:v>6.78</c:v>
                </c:pt>
                <c:pt idx="231">
                  <c:v>6.76</c:v>
                </c:pt>
                <c:pt idx="232">
                  <c:v>6.74</c:v>
                </c:pt>
                <c:pt idx="233">
                  <c:v>6.7</c:v>
                </c:pt>
                <c:pt idx="234">
                  <c:v>6.68</c:v>
                </c:pt>
                <c:pt idx="235">
                  <c:v>6.5</c:v>
                </c:pt>
                <c:pt idx="236">
                  <c:v>6.59</c:v>
                </c:pt>
                <c:pt idx="237">
                  <c:v>6.75</c:v>
                </c:pt>
                <c:pt idx="238">
                  <c:v>7.01</c:v>
                </c:pt>
                <c:pt idx="239">
                  <c:v>6.9</c:v>
                </c:pt>
                <c:pt idx="240">
                  <c:v>6.93</c:v>
                </c:pt>
                <c:pt idx="241">
                  <c:v>6.9500000000000011</c:v>
                </c:pt>
                <c:pt idx="242">
                  <c:v>6.9</c:v>
                </c:pt>
                <c:pt idx="243">
                  <c:v>6.7099999999999991</c:v>
                </c:pt>
                <c:pt idx="244">
                  <c:v>6.78</c:v>
                </c:pt>
                <c:pt idx="245">
                  <c:v>6.72</c:v>
                </c:pt>
                <c:pt idx="246">
                  <c:v>6.74</c:v>
                </c:pt>
                <c:pt idx="247">
                  <c:v>6.74</c:v>
                </c:pt>
                <c:pt idx="248">
                  <c:v>6.74</c:v>
                </c:pt>
                <c:pt idx="249">
                  <c:v>6.5299999999999994</c:v>
                </c:pt>
                <c:pt idx="250">
                  <c:v>6.5299999999999994</c:v>
                </c:pt>
                <c:pt idx="251">
                  <c:v>6.63</c:v>
                </c:pt>
                <c:pt idx="253" formatCode="#,##0.0000">
                  <c:v>1.4500000000000002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00-408D-8404-07586C0218A4}"/>
            </c:ext>
          </c:extLst>
        </c:ser>
        <c:ser>
          <c:idx val="2"/>
          <c:order val="2"/>
          <c:tx>
            <c:strRef>
              <c:f>'NTN-B Carregamento'!$AC$1</c:f>
              <c:strCache>
                <c:ptCount val="1"/>
                <c:pt idx="0">
                  <c:v>Tx CDI</c:v>
                </c:pt>
              </c:strCache>
            </c:strRef>
          </c:tx>
          <c:spPr>
            <a:ln w="38100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Carregamento'!$B$2:$B$253</c:f>
              <c:numCache>
                <c:formatCode>m/d/yyyy</c:formatCode>
                <c:ptCount val="25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Carregamento'!$AC$2:$AC$987</c:f>
              <c:numCache>
                <c:formatCode>0.00</c:formatCode>
                <c:ptCount val="986"/>
                <c:pt idx="0">
                  <c:v>9.15</c:v>
                </c:pt>
                <c:pt idx="1">
                  <c:v>9.15</c:v>
                </c:pt>
                <c:pt idx="2">
                  <c:v>9.15</c:v>
                </c:pt>
                <c:pt idx="3">
                  <c:v>9.15</c:v>
                </c:pt>
                <c:pt idx="4">
                  <c:v>9.15</c:v>
                </c:pt>
                <c:pt idx="5">
                  <c:v>9.15</c:v>
                </c:pt>
                <c:pt idx="6">
                  <c:v>9.15</c:v>
                </c:pt>
                <c:pt idx="7">
                  <c:v>9.15</c:v>
                </c:pt>
                <c:pt idx="8">
                  <c:v>9.15</c:v>
                </c:pt>
                <c:pt idx="9">
                  <c:v>9.15</c:v>
                </c:pt>
                <c:pt idx="10">
                  <c:v>9.15</c:v>
                </c:pt>
                <c:pt idx="11">
                  <c:v>9.15</c:v>
                </c:pt>
                <c:pt idx="12">
                  <c:v>9.15</c:v>
                </c:pt>
                <c:pt idx="13">
                  <c:v>9.15</c:v>
                </c:pt>
                <c:pt idx="14">
                  <c:v>9.15</c:v>
                </c:pt>
                <c:pt idx="15">
                  <c:v>9.15</c:v>
                </c:pt>
                <c:pt idx="16">
                  <c:v>9.15</c:v>
                </c:pt>
                <c:pt idx="17">
                  <c:v>9.15</c:v>
                </c:pt>
                <c:pt idx="18">
                  <c:v>9.15</c:v>
                </c:pt>
                <c:pt idx="19">
                  <c:v>9.15</c:v>
                </c:pt>
                <c:pt idx="20">
                  <c:v>9.15</c:v>
                </c:pt>
                <c:pt idx="21">
                  <c:v>9.15</c:v>
                </c:pt>
                <c:pt idx="22">
                  <c:v>9.15</c:v>
                </c:pt>
                <c:pt idx="23">
                  <c:v>10.65</c:v>
                </c:pt>
                <c:pt idx="24">
                  <c:v>10.65</c:v>
                </c:pt>
                <c:pt idx="25">
                  <c:v>10.65</c:v>
                </c:pt>
                <c:pt idx="26">
                  <c:v>10.65</c:v>
                </c:pt>
                <c:pt idx="27">
                  <c:v>10.65</c:v>
                </c:pt>
                <c:pt idx="28">
                  <c:v>10.65</c:v>
                </c:pt>
                <c:pt idx="29">
                  <c:v>10.65</c:v>
                </c:pt>
                <c:pt idx="30">
                  <c:v>10.65</c:v>
                </c:pt>
                <c:pt idx="31">
                  <c:v>10.65</c:v>
                </c:pt>
                <c:pt idx="32">
                  <c:v>10.65</c:v>
                </c:pt>
                <c:pt idx="33">
                  <c:v>10.65</c:v>
                </c:pt>
                <c:pt idx="34">
                  <c:v>10.65</c:v>
                </c:pt>
                <c:pt idx="35">
                  <c:v>10.65</c:v>
                </c:pt>
                <c:pt idx="36">
                  <c:v>10.65</c:v>
                </c:pt>
                <c:pt idx="37">
                  <c:v>10.65</c:v>
                </c:pt>
                <c:pt idx="38">
                  <c:v>10.65</c:v>
                </c:pt>
                <c:pt idx="39">
                  <c:v>10.65</c:v>
                </c:pt>
                <c:pt idx="40">
                  <c:v>10.65</c:v>
                </c:pt>
                <c:pt idx="41">
                  <c:v>10.65</c:v>
                </c:pt>
                <c:pt idx="42">
                  <c:v>10.65</c:v>
                </c:pt>
                <c:pt idx="43">
                  <c:v>10.65</c:v>
                </c:pt>
                <c:pt idx="44">
                  <c:v>10.65</c:v>
                </c:pt>
                <c:pt idx="45">
                  <c:v>10.65</c:v>
                </c:pt>
                <c:pt idx="46">
                  <c:v>10.65</c:v>
                </c:pt>
                <c:pt idx="47">
                  <c:v>10.65</c:v>
                </c:pt>
                <c:pt idx="48">
                  <c:v>10.65</c:v>
                </c:pt>
                <c:pt idx="49">
                  <c:v>10.65</c:v>
                </c:pt>
                <c:pt idx="50">
                  <c:v>10.65</c:v>
                </c:pt>
                <c:pt idx="51">
                  <c:v>11.65</c:v>
                </c:pt>
                <c:pt idx="52">
                  <c:v>11.65</c:v>
                </c:pt>
                <c:pt idx="53">
                  <c:v>11.65</c:v>
                </c:pt>
                <c:pt idx="54">
                  <c:v>11.65</c:v>
                </c:pt>
                <c:pt idx="55">
                  <c:v>11.65</c:v>
                </c:pt>
                <c:pt idx="56">
                  <c:v>11.65</c:v>
                </c:pt>
                <c:pt idx="57">
                  <c:v>11.65</c:v>
                </c:pt>
                <c:pt idx="58">
                  <c:v>11.65</c:v>
                </c:pt>
                <c:pt idx="59">
                  <c:v>11.65</c:v>
                </c:pt>
                <c:pt idx="60">
                  <c:v>11.65</c:v>
                </c:pt>
                <c:pt idx="61">
                  <c:v>11.65</c:v>
                </c:pt>
                <c:pt idx="62">
                  <c:v>11.65</c:v>
                </c:pt>
                <c:pt idx="63">
                  <c:v>11.65</c:v>
                </c:pt>
                <c:pt idx="64">
                  <c:v>11.65</c:v>
                </c:pt>
                <c:pt idx="65">
                  <c:v>11.65</c:v>
                </c:pt>
                <c:pt idx="66">
                  <c:v>11.65</c:v>
                </c:pt>
                <c:pt idx="67">
                  <c:v>11.65</c:v>
                </c:pt>
                <c:pt idx="68">
                  <c:v>11.65</c:v>
                </c:pt>
                <c:pt idx="69">
                  <c:v>11.65</c:v>
                </c:pt>
                <c:pt idx="70">
                  <c:v>11.65</c:v>
                </c:pt>
                <c:pt idx="71">
                  <c:v>11.65</c:v>
                </c:pt>
                <c:pt idx="72">
                  <c:v>11.65</c:v>
                </c:pt>
                <c:pt idx="73">
                  <c:v>11.65</c:v>
                </c:pt>
                <c:pt idx="74">
                  <c:v>11.65</c:v>
                </c:pt>
                <c:pt idx="75">
                  <c:v>11.65</c:v>
                </c:pt>
                <c:pt idx="76">
                  <c:v>11.65</c:v>
                </c:pt>
                <c:pt idx="77">
                  <c:v>11.65</c:v>
                </c:pt>
                <c:pt idx="78">
                  <c:v>11.65</c:v>
                </c:pt>
                <c:pt idx="79">
                  <c:v>11.65</c:v>
                </c:pt>
                <c:pt idx="80">
                  <c:v>11.65</c:v>
                </c:pt>
                <c:pt idx="81">
                  <c:v>11.65</c:v>
                </c:pt>
                <c:pt idx="82">
                  <c:v>11.65</c:v>
                </c:pt>
                <c:pt idx="83">
                  <c:v>11.65</c:v>
                </c:pt>
                <c:pt idx="84">
                  <c:v>12.65</c:v>
                </c:pt>
                <c:pt idx="85">
                  <c:v>12.65</c:v>
                </c:pt>
                <c:pt idx="86">
                  <c:v>12.65</c:v>
                </c:pt>
                <c:pt idx="87">
                  <c:v>12.65</c:v>
                </c:pt>
                <c:pt idx="88">
                  <c:v>12.65</c:v>
                </c:pt>
                <c:pt idx="89">
                  <c:v>12.65</c:v>
                </c:pt>
                <c:pt idx="90">
                  <c:v>12.65</c:v>
                </c:pt>
                <c:pt idx="91">
                  <c:v>12.65</c:v>
                </c:pt>
                <c:pt idx="92">
                  <c:v>12.65</c:v>
                </c:pt>
                <c:pt idx="93">
                  <c:v>12.65</c:v>
                </c:pt>
                <c:pt idx="94">
                  <c:v>12.65</c:v>
                </c:pt>
                <c:pt idx="95">
                  <c:v>12.65</c:v>
                </c:pt>
                <c:pt idx="96">
                  <c:v>12.65</c:v>
                </c:pt>
                <c:pt idx="97">
                  <c:v>12.65</c:v>
                </c:pt>
                <c:pt idx="98">
                  <c:v>12.65</c:v>
                </c:pt>
                <c:pt idx="99">
                  <c:v>12.65</c:v>
                </c:pt>
                <c:pt idx="100">
                  <c:v>12.65</c:v>
                </c:pt>
                <c:pt idx="101">
                  <c:v>12.65</c:v>
                </c:pt>
                <c:pt idx="102">
                  <c:v>12.65</c:v>
                </c:pt>
                <c:pt idx="103">
                  <c:v>12.65</c:v>
                </c:pt>
                <c:pt idx="104">
                  <c:v>12.65</c:v>
                </c:pt>
                <c:pt idx="105">
                  <c:v>12.65</c:v>
                </c:pt>
                <c:pt idx="106">
                  <c:v>12.65</c:v>
                </c:pt>
                <c:pt idx="107">
                  <c:v>12.65</c:v>
                </c:pt>
                <c:pt idx="108">
                  <c:v>12.65</c:v>
                </c:pt>
                <c:pt idx="109">
                  <c:v>12.65</c:v>
                </c:pt>
                <c:pt idx="110">
                  <c:v>12.65</c:v>
                </c:pt>
                <c:pt idx="111">
                  <c:v>12.65</c:v>
                </c:pt>
                <c:pt idx="112">
                  <c:v>12.65</c:v>
                </c:pt>
                <c:pt idx="113">
                  <c:v>12.65</c:v>
                </c:pt>
                <c:pt idx="114">
                  <c:v>13.15</c:v>
                </c:pt>
                <c:pt idx="115">
                  <c:v>13.15</c:v>
                </c:pt>
                <c:pt idx="116">
                  <c:v>13.15</c:v>
                </c:pt>
                <c:pt idx="117">
                  <c:v>13.15</c:v>
                </c:pt>
                <c:pt idx="118">
                  <c:v>13.15</c:v>
                </c:pt>
                <c:pt idx="119">
                  <c:v>13.15</c:v>
                </c:pt>
                <c:pt idx="120">
                  <c:v>13.15</c:v>
                </c:pt>
                <c:pt idx="121">
                  <c:v>13.15</c:v>
                </c:pt>
                <c:pt idx="122">
                  <c:v>13.15</c:v>
                </c:pt>
                <c:pt idx="123">
                  <c:v>13.15</c:v>
                </c:pt>
                <c:pt idx="124">
                  <c:v>13.15</c:v>
                </c:pt>
                <c:pt idx="125">
                  <c:v>13.15</c:v>
                </c:pt>
                <c:pt idx="126">
                  <c:v>13.15</c:v>
                </c:pt>
                <c:pt idx="127">
                  <c:v>13.15</c:v>
                </c:pt>
                <c:pt idx="128">
                  <c:v>13.15</c:v>
                </c:pt>
                <c:pt idx="129">
                  <c:v>13.15</c:v>
                </c:pt>
                <c:pt idx="130">
                  <c:v>13.15</c:v>
                </c:pt>
                <c:pt idx="131">
                  <c:v>13.15</c:v>
                </c:pt>
                <c:pt idx="132">
                  <c:v>13.15</c:v>
                </c:pt>
                <c:pt idx="133">
                  <c:v>13.15</c:v>
                </c:pt>
                <c:pt idx="134">
                  <c:v>13.15</c:v>
                </c:pt>
                <c:pt idx="135">
                  <c:v>13.15</c:v>
                </c:pt>
                <c:pt idx="136">
                  <c:v>13.15</c:v>
                </c:pt>
                <c:pt idx="137">
                  <c:v>13.15</c:v>
                </c:pt>
                <c:pt idx="138">
                  <c:v>13.15</c:v>
                </c:pt>
                <c:pt idx="139">
                  <c:v>13.15</c:v>
                </c:pt>
                <c:pt idx="140">
                  <c:v>13.15</c:v>
                </c:pt>
                <c:pt idx="141">
                  <c:v>13.15</c:v>
                </c:pt>
                <c:pt idx="142">
                  <c:v>13.15</c:v>
                </c:pt>
                <c:pt idx="143">
                  <c:v>13.15</c:v>
                </c:pt>
                <c:pt idx="144">
                  <c:v>13.15</c:v>
                </c:pt>
                <c:pt idx="145">
                  <c:v>13.15</c:v>
                </c:pt>
                <c:pt idx="146">
                  <c:v>13.15</c:v>
                </c:pt>
                <c:pt idx="147">
                  <c:v>13.15</c:v>
                </c:pt>
                <c:pt idx="148">
                  <c:v>13.65</c:v>
                </c:pt>
                <c:pt idx="149">
                  <c:v>13.65</c:v>
                </c:pt>
                <c:pt idx="150">
                  <c:v>13.65</c:v>
                </c:pt>
                <c:pt idx="151">
                  <c:v>13.65</c:v>
                </c:pt>
                <c:pt idx="152">
                  <c:v>13.65</c:v>
                </c:pt>
                <c:pt idx="153">
                  <c:v>13.65</c:v>
                </c:pt>
                <c:pt idx="154">
                  <c:v>13.65</c:v>
                </c:pt>
                <c:pt idx="155">
                  <c:v>13.65</c:v>
                </c:pt>
                <c:pt idx="156">
                  <c:v>13.65</c:v>
                </c:pt>
                <c:pt idx="157">
                  <c:v>13.65</c:v>
                </c:pt>
                <c:pt idx="158">
                  <c:v>13.65</c:v>
                </c:pt>
                <c:pt idx="159">
                  <c:v>13.65</c:v>
                </c:pt>
                <c:pt idx="160">
                  <c:v>13.65</c:v>
                </c:pt>
                <c:pt idx="161">
                  <c:v>13.65</c:v>
                </c:pt>
                <c:pt idx="162">
                  <c:v>13.65</c:v>
                </c:pt>
                <c:pt idx="163">
                  <c:v>13.65</c:v>
                </c:pt>
                <c:pt idx="164">
                  <c:v>13.65</c:v>
                </c:pt>
                <c:pt idx="165">
                  <c:v>13.65</c:v>
                </c:pt>
                <c:pt idx="166">
                  <c:v>13.65</c:v>
                </c:pt>
                <c:pt idx="167">
                  <c:v>13.65</c:v>
                </c:pt>
                <c:pt idx="168">
                  <c:v>13.65</c:v>
                </c:pt>
                <c:pt idx="169">
                  <c:v>13.65</c:v>
                </c:pt>
                <c:pt idx="170">
                  <c:v>13.65</c:v>
                </c:pt>
                <c:pt idx="171">
                  <c:v>13.65</c:v>
                </c:pt>
                <c:pt idx="172">
                  <c:v>13.65</c:v>
                </c:pt>
                <c:pt idx="173">
                  <c:v>13.65</c:v>
                </c:pt>
                <c:pt idx="174">
                  <c:v>13.65</c:v>
                </c:pt>
                <c:pt idx="175">
                  <c:v>13.65</c:v>
                </c:pt>
                <c:pt idx="176">
                  <c:v>13.65</c:v>
                </c:pt>
                <c:pt idx="177">
                  <c:v>13.65</c:v>
                </c:pt>
                <c:pt idx="178">
                  <c:v>13.65</c:v>
                </c:pt>
                <c:pt idx="179">
                  <c:v>13.65</c:v>
                </c:pt>
                <c:pt idx="180">
                  <c:v>13.65</c:v>
                </c:pt>
                <c:pt idx="181">
                  <c:v>13.65</c:v>
                </c:pt>
                <c:pt idx="182">
                  <c:v>13.65</c:v>
                </c:pt>
                <c:pt idx="183">
                  <c:v>13.65</c:v>
                </c:pt>
                <c:pt idx="184">
                  <c:v>13.65</c:v>
                </c:pt>
                <c:pt idx="185">
                  <c:v>13.65</c:v>
                </c:pt>
                <c:pt idx="186">
                  <c:v>13.65</c:v>
                </c:pt>
                <c:pt idx="187">
                  <c:v>13.65</c:v>
                </c:pt>
                <c:pt idx="188">
                  <c:v>13.65</c:v>
                </c:pt>
                <c:pt idx="189">
                  <c:v>13.65</c:v>
                </c:pt>
                <c:pt idx="190">
                  <c:v>13.65</c:v>
                </c:pt>
                <c:pt idx="191">
                  <c:v>13.65</c:v>
                </c:pt>
                <c:pt idx="192">
                  <c:v>13.65</c:v>
                </c:pt>
                <c:pt idx="193">
                  <c:v>13.65</c:v>
                </c:pt>
                <c:pt idx="194">
                  <c:v>13.65</c:v>
                </c:pt>
                <c:pt idx="195">
                  <c:v>13.65</c:v>
                </c:pt>
                <c:pt idx="196">
                  <c:v>13.65</c:v>
                </c:pt>
                <c:pt idx="197">
                  <c:v>13.65</c:v>
                </c:pt>
                <c:pt idx="198">
                  <c:v>13.65</c:v>
                </c:pt>
                <c:pt idx="199">
                  <c:v>13.65</c:v>
                </c:pt>
                <c:pt idx="200">
                  <c:v>13.65</c:v>
                </c:pt>
                <c:pt idx="201">
                  <c:v>13.65</c:v>
                </c:pt>
                <c:pt idx="202">
                  <c:v>13.65</c:v>
                </c:pt>
                <c:pt idx="203">
                  <c:v>13.65</c:v>
                </c:pt>
                <c:pt idx="204">
                  <c:v>13.65</c:v>
                </c:pt>
                <c:pt idx="205">
                  <c:v>13.65</c:v>
                </c:pt>
                <c:pt idx="206">
                  <c:v>13.65</c:v>
                </c:pt>
                <c:pt idx="207">
                  <c:v>13.65</c:v>
                </c:pt>
                <c:pt idx="208">
                  <c:v>13.65</c:v>
                </c:pt>
                <c:pt idx="209">
                  <c:v>13.65</c:v>
                </c:pt>
                <c:pt idx="210">
                  <c:v>13.65</c:v>
                </c:pt>
                <c:pt idx="211">
                  <c:v>13.65</c:v>
                </c:pt>
                <c:pt idx="212">
                  <c:v>13.65</c:v>
                </c:pt>
                <c:pt idx="213">
                  <c:v>13.65</c:v>
                </c:pt>
                <c:pt idx="214">
                  <c:v>13.65</c:v>
                </c:pt>
                <c:pt idx="215">
                  <c:v>13.65</c:v>
                </c:pt>
                <c:pt idx="216">
                  <c:v>13.65</c:v>
                </c:pt>
                <c:pt idx="217">
                  <c:v>13.65</c:v>
                </c:pt>
                <c:pt idx="218">
                  <c:v>13.65</c:v>
                </c:pt>
                <c:pt idx="219">
                  <c:v>13.65</c:v>
                </c:pt>
                <c:pt idx="220">
                  <c:v>13.65</c:v>
                </c:pt>
                <c:pt idx="221">
                  <c:v>13.65</c:v>
                </c:pt>
                <c:pt idx="222">
                  <c:v>13.65</c:v>
                </c:pt>
                <c:pt idx="223">
                  <c:v>13.65</c:v>
                </c:pt>
                <c:pt idx="224">
                  <c:v>13.65</c:v>
                </c:pt>
                <c:pt idx="225">
                  <c:v>13.65</c:v>
                </c:pt>
                <c:pt idx="226">
                  <c:v>13.65</c:v>
                </c:pt>
                <c:pt idx="227">
                  <c:v>13.65</c:v>
                </c:pt>
                <c:pt idx="228">
                  <c:v>13.65</c:v>
                </c:pt>
                <c:pt idx="229">
                  <c:v>13.65</c:v>
                </c:pt>
                <c:pt idx="230">
                  <c:v>13.65</c:v>
                </c:pt>
                <c:pt idx="231">
                  <c:v>13.65</c:v>
                </c:pt>
                <c:pt idx="232">
                  <c:v>13.65</c:v>
                </c:pt>
                <c:pt idx="233">
                  <c:v>13.65</c:v>
                </c:pt>
                <c:pt idx="234">
                  <c:v>13.65</c:v>
                </c:pt>
                <c:pt idx="235">
                  <c:v>13.65</c:v>
                </c:pt>
                <c:pt idx="236">
                  <c:v>13.65</c:v>
                </c:pt>
                <c:pt idx="237">
                  <c:v>13.65</c:v>
                </c:pt>
                <c:pt idx="238">
                  <c:v>13.65</c:v>
                </c:pt>
                <c:pt idx="239">
                  <c:v>13.65</c:v>
                </c:pt>
                <c:pt idx="240">
                  <c:v>13.65</c:v>
                </c:pt>
                <c:pt idx="241">
                  <c:v>13.65</c:v>
                </c:pt>
                <c:pt idx="242">
                  <c:v>13.65</c:v>
                </c:pt>
                <c:pt idx="243">
                  <c:v>13.65</c:v>
                </c:pt>
                <c:pt idx="244">
                  <c:v>13.65</c:v>
                </c:pt>
                <c:pt idx="245">
                  <c:v>13.65</c:v>
                </c:pt>
                <c:pt idx="246">
                  <c:v>13.65</c:v>
                </c:pt>
                <c:pt idx="247">
                  <c:v>13.65</c:v>
                </c:pt>
                <c:pt idx="248">
                  <c:v>13.65</c:v>
                </c:pt>
                <c:pt idx="249">
                  <c:v>13.65</c:v>
                </c:pt>
                <c:pt idx="250">
                  <c:v>13.65</c:v>
                </c:pt>
                <c:pt idx="251">
                  <c:v>13.65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00-408D-8404-07586C0218A4}"/>
            </c:ext>
          </c:extLst>
        </c:ser>
        <c:ser>
          <c:idx val="7"/>
          <c:order val="7"/>
          <c:tx>
            <c:strRef>
              <c:f>'NTN-B Carregamento'!$V$1</c:f>
              <c:strCache>
                <c:ptCount val="1"/>
                <c:pt idx="0">
                  <c:v>IPCA a.a.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Carregamento'!$B$2:$B$253</c:f>
              <c:numCache>
                <c:formatCode>m/d/yyyy</c:formatCode>
                <c:ptCount val="25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Carregamento'!$V$2:$V$253</c:f>
              <c:numCache>
                <c:formatCode>#,##0.00</c:formatCode>
                <c:ptCount val="252"/>
                <c:pt idx="0">
                  <c:v>7.6990210897167399</c:v>
                </c:pt>
                <c:pt idx="1">
                  <c:v>7.6990210897167399</c:v>
                </c:pt>
                <c:pt idx="2">
                  <c:v>7.6990210897167399</c:v>
                </c:pt>
                <c:pt idx="3">
                  <c:v>7.6990210897167399</c:v>
                </c:pt>
                <c:pt idx="4">
                  <c:v>7.6990210897167399</c:v>
                </c:pt>
                <c:pt idx="5">
                  <c:v>7.6990210897167399</c:v>
                </c:pt>
                <c:pt idx="6">
                  <c:v>9.1204146012370035</c:v>
                </c:pt>
                <c:pt idx="7">
                  <c:v>9.1204146012370035</c:v>
                </c:pt>
                <c:pt idx="8">
                  <c:v>9.1204146012370035</c:v>
                </c:pt>
                <c:pt idx="9">
                  <c:v>9.1204146012370035</c:v>
                </c:pt>
                <c:pt idx="10">
                  <c:v>9.1204146012370035</c:v>
                </c:pt>
                <c:pt idx="11">
                  <c:v>5.5356751950101257</c:v>
                </c:pt>
                <c:pt idx="12">
                  <c:v>5.5356751950101257</c:v>
                </c:pt>
                <c:pt idx="13">
                  <c:v>5.5356751950101257</c:v>
                </c:pt>
                <c:pt idx="14">
                  <c:v>5.5356751950101257</c:v>
                </c:pt>
                <c:pt idx="15">
                  <c:v>5.5356751950101257</c:v>
                </c:pt>
                <c:pt idx="16">
                  <c:v>5.5356751950101257</c:v>
                </c:pt>
                <c:pt idx="17">
                  <c:v>5.5356751950101257</c:v>
                </c:pt>
                <c:pt idx="18">
                  <c:v>6.8033559467648441</c:v>
                </c:pt>
                <c:pt idx="19">
                  <c:v>6.8033559467648441</c:v>
                </c:pt>
                <c:pt idx="20">
                  <c:v>6.8033559467648441</c:v>
                </c:pt>
                <c:pt idx="21">
                  <c:v>6.8033559467648441</c:v>
                </c:pt>
                <c:pt idx="22">
                  <c:v>6.8033559467648441</c:v>
                </c:pt>
                <c:pt idx="23">
                  <c:v>6.8033559467648441</c:v>
                </c:pt>
                <c:pt idx="24">
                  <c:v>6.8033559467648441</c:v>
                </c:pt>
                <c:pt idx="25">
                  <c:v>6.8033559467648441</c:v>
                </c:pt>
                <c:pt idx="26">
                  <c:v>6.8033559467648441</c:v>
                </c:pt>
                <c:pt idx="27">
                  <c:v>6.6759626640876535</c:v>
                </c:pt>
                <c:pt idx="28">
                  <c:v>6.6759626640876535</c:v>
                </c:pt>
                <c:pt idx="29">
                  <c:v>6.6759626640876535</c:v>
                </c:pt>
                <c:pt idx="30">
                  <c:v>6.6759626640876535</c:v>
                </c:pt>
                <c:pt idx="31">
                  <c:v>6.6759626640876535</c:v>
                </c:pt>
                <c:pt idx="32">
                  <c:v>11.218610360941227</c:v>
                </c:pt>
                <c:pt idx="33">
                  <c:v>11.218610360941227</c:v>
                </c:pt>
                <c:pt idx="34">
                  <c:v>11.218610360941227</c:v>
                </c:pt>
                <c:pt idx="35">
                  <c:v>11.218610360941227</c:v>
                </c:pt>
                <c:pt idx="36">
                  <c:v>11.218610360941227</c:v>
                </c:pt>
                <c:pt idx="37">
                  <c:v>11.218610360941227</c:v>
                </c:pt>
                <c:pt idx="38">
                  <c:v>11.881841195515698</c:v>
                </c:pt>
                <c:pt idx="39">
                  <c:v>11.881841195515698</c:v>
                </c:pt>
                <c:pt idx="40">
                  <c:v>11.881841195515698</c:v>
                </c:pt>
                <c:pt idx="41">
                  <c:v>11.881841195515698</c:v>
                </c:pt>
                <c:pt idx="42">
                  <c:v>11.881841195515698</c:v>
                </c:pt>
                <c:pt idx="43">
                  <c:v>11.881841195515698</c:v>
                </c:pt>
                <c:pt idx="44">
                  <c:v>11.881841195515698</c:v>
                </c:pt>
                <c:pt idx="45">
                  <c:v>11.881841195515698</c:v>
                </c:pt>
                <c:pt idx="46">
                  <c:v>11.881841195515698</c:v>
                </c:pt>
                <c:pt idx="47">
                  <c:v>12.816456143923505</c:v>
                </c:pt>
                <c:pt idx="48">
                  <c:v>12.816456143923505</c:v>
                </c:pt>
                <c:pt idx="49">
                  <c:v>12.816456143923505</c:v>
                </c:pt>
                <c:pt idx="50">
                  <c:v>11.881841195515698</c:v>
                </c:pt>
                <c:pt idx="51">
                  <c:v>11.881841195515698</c:v>
                </c:pt>
                <c:pt idx="52">
                  <c:v>11.881841195515698</c:v>
                </c:pt>
                <c:pt idx="53">
                  <c:v>11.881841195515698</c:v>
                </c:pt>
                <c:pt idx="54">
                  <c:v>11.881841195515698</c:v>
                </c:pt>
                <c:pt idx="55">
                  <c:v>11.881841195515698</c:v>
                </c:pt>
                <c:pt idx="56">
                  <c:v>11.881841195515698</c:v>
                </c:pt>
                <c:pt idx="57">
                  <c:v>11.881841195515698</c:v>
                </c:pt>
                <c:pt idx="58">
                  <c:v>16.488837723293727</c:v>
                </c:pt>
                <c:pt idx="59">
                  <c:v>16.488837723293727</c:v>
                </c:pt>
                <c:pt idx="60">
                  <c:v>16.488837723293727</c:v>
                </c:pt>
                <c:pt idx="61">
                  <c:v>16.488837723293727</c:v>
                </c:pt>
                <c:pt idx="62">
                  <c:v>16.488837723293727</c:v>
                </c:pt>
                <c:pt idx="63">
                  <c:v>16.488837723293727</c:v>
                </c:pt>
                <c:pt idx="64">
                  <c:v>16.488837723293727</c:v>
                </c:pt>
                <c:pt idx="65">
                  <c:v>16.488837723293727</c:v>
                </c:pt>
                <c:pt idx="66">
                  <c:v>16.488837723293727</c:v>
                </c:pt>
                <c:pt idx="67">
                  <c:v>21.269136978970415</c:v>
                </c:pt>
                <c:pt idx="68">
                  <c:v>21.269136978970415</c:v>
                </c:pt>
                <c:pt idx="69">
                  <c:v>21.269136978970415</c:v>
                </c:pt>
                <c:pt idx="70">
                  <c:v>21.269136978970415</c:v>
                </c:pt>
                <c:pt idx="71">
                  <c:v>21.269136978970415</c:v>
                </c:pt>
                <c:pt idx="72">
                  <c:v>21.269136978970415</c:v>
                </c:pt>
                <c:pt idx="73">
                  <c:v>9.5110406408293926</c:v>
                </c:pt>
                <c:pt idx="74">
                  <c:v>9.5110406408293926</c:v>
                </c:pt>
                <c:pt idx="75">
                  <c:v>9.5110406408293926</c:v>
                </c:pt>
                <c:pt idx="76">
                  <c:v>9.5110406408293926</c:v>
                </c:pt>
                <c:pt idx="77">
                  <c:v>9.5110406408293926</c:v>
                </c:pt>
                <c:pt idx="78">
                  <c:v>9.5110406408293926</c:v>
                </c:pt>
                <c:pt idx="79">
                  <c:v>11.881841195515698</c:v>
                </c:pt>
                <c:pt idx="80">
                  <c:v>11.881841195515698</c:v>
                </c:pt>
                <c:pt idx="81">
                  <c:v>11.881841195515698</c:v>
                </c:pt>
                <c:pt idx="82">
                  <c:v>11.881841195515698</c:v>
                </c:pt>
                <c:pt idx="83">
                  <c:v>11.881841195515698</c:v>
                </c:pt>
                <c:pt idx="84">
                  <c:v>11.881841195515698</c:v>
                </c:pt>
                <c:pt idx="85">
                  <c:v>11.881841195515698</c:v>
                </c:pt>
                <c:pt idx="86">
                  <c:v>11.881841195515698</c:v>
                </c:pt>
                <c:pt idx="87">
                  <c:v>11.881841195515698</c:v>
                </c:pt>
                <c:pt idx="88">
                  <c:v>13.488414009111604</c:v>
                </c:pt>
                <c:pt idx="89">
                  <c:v>13.488414009111604</c:v>
                </c:pt>
                <c:pt idx="90">
                  <c:v>13.488414009111604</c:v>
                </c:pt>
                <c:pt idx="91">
                  <c:v>13.488414009111604</c:v>
                </c:pt>
                <c:pt idx="92">
                  <c:v>5.6618197194086672</c:v>
                </c:pt>
                <c:pt idx="93">
                  <c:v>5.6618197194086672</c:v>
                </c:pt>
                <c:pt idx="94">
                  <c:v>5.6618197194086672</c:v>
                </c:pt>
                <c:pt idx="95">
                  <c:v>5.6618197194086672</c:v>
                </c:pt>
                <c:pt idx="96">
                  <c:v>5.6618197194086672</c:v>
                </c:pt>
                <c:pt idx="97">
                  <c:v>5.6618197194086672</c:v>
                </c:pt>
                <c:pt idx="98">
                  <c:v>7.3143248890743306</c:v>
                </c:pt>
                <c:pt idx="99">
                  <c:v>7.3143248890743306</c:v>
                </c:pt>
                <c:pt idx="100">
                  <c:v>7.3143248890743306</c:v>
                </c:pt>
                <c:pt idx="101">
                  <c:v>7.3143248890743306</c:v>
                </c:pt>
                <c:pt idx="102">
                  <c:v>7.3143248890743306</c:v>
                </c:pt>
                <c:pt idx="103">
                  <c:v>7.3143248890743306</c:v>
                </c:pt>
                <c:pt idx="104">
                  <c:v>7.3143248890743306</c:v>
                </c:pt>
                <c:pt idx="105">
                  <c:v>7.3143248890743306</c:v>
                </c:pt>
                <c:pt idx="106">
                  <c:v>7.3143248890743306</c:v>
                </c:pt>
                <c:pt idx="107">
                  <c:v>7.3143248890743306</c:v>
                </c:pt>
                <c:pt idx="108">
                  <c:v>7.3143248890743306</c:v>
                </c:pt>
                <c:pt idx="109">
                  <c:v>5.7881024430622041</c:v>
                </c:pt>
                <c:pt idx="110">
                  <c:v>5.7881024430622041</c:v>
                </c:pt>
                <c:pt idx="111">
                  <c:v>5.7881024430622041</c:v>
                </c:pt>
                <c:pt idx="112">
                  <c:v>5.7881024430622041</c:v>
                </c:pt>
                <c:pt idx="113">
                  <c:v>5.7881024430622041</c:v>
                </c:pt>
                <c:pt idx="114">
                  <c:v>7.9561870720073591</c:v>
                </c:pt>
                <c:pt idx="115">
                  <c:v>7.9561870720073591</c:v>
                </c:pt>
                <c:pt idx="116">
                  <c:v>7.9561870720073591</c:v>
                </c:pt>
                <c:pt idx="117">
                  <c:v>7.9561870720073591</c:v>
                </c:pt>
                <c:pt idx="118">
                  <c:v>7.9561870720073591</c:v>
                </c:pt>
                <c:pt idx="119">
                  <c:v>7.9561870720073591</c:v>
                </c:pt>
                <c:pt idx="120">
                  <c:v>9.1204146012370035</c:v>
                </c:pt>
                <c:pt idx="121">
                  <c:v>9.1204146012370035</c:v>
                </c:pt>
                <c:pt idx="122">
                  <c:v>9.1204146012370035</c:v>
                </c:pt>
                <c:pt idx="123">
                  <c:v>9.1204146012370035</c:v>
                </c:pt>
                <c:pt idx="124">
                  <c:v>9.1204146012370035</c:v>
                </c:pt>
                <c:pt idx="125">
                  <c:v>9.1204146012370035</c:v>
                </c:pt>
                <c:pt idx="126">
                  <c:v>9.1204146012370035</c:v>
                </c:pt>
                <c:pt idx="127">
                  <c:v>9.1204146012370035</c:v>
                </c:pt>
                <c:pt idx="128">
                  <c:v>9.1204146012370035</c:v>
                </c:pt>
                <c:pt idx="129">
                  <c:v>8.3429916117545808</c:v>
                </c:pt>
                <c:pt idx="130">
                  <c:v>8.3429916117545808</c:v>
                </c:pt>
                <c:pt idx="131">
                  <c:v>8.3429916117545808</c:v>
                </c:pt>
                <c:pt idx="132">
                  <c:v>8.3429916117545808</c:v>
                </c:pt>
                <c:pt idx="133">
                  <c:v>8.3429916117545808</c:v>
                </c:pt>
                <c:pt idx="134">
                  <c:v>8.3429916117545808</c:v>
                </c:pt>
                <c:pt idx="135">
                  <c:v>-7.3034698371066575</c:v>
                </c:pt>
                <c:pt idx="136">
                  <c:v>-7.3034698371066575</c:v>
                </c:pt>
                <c:pt idx="137">
                  <c:v>-7.3034698371066575</c:v>
                </c:pt>
                <c:pt idx="138">
                  <c:v>-7.3034698371066575</c:v>
                </c:pt>
                <c:pt idx="139">
                  <c:v>-7.3034698371066575</c:v>
                </c:pt>
                <c:pt idx="140">
                  <c:v>-7.3034698371066575</c:v>
                </c:pt>
                <c:pt idx="141">
                  <c:v>-7.3034698371066575</c:v>
                </c:pt>
                <c:pt idx="142">
                  <c:v>-7.63873597131004</c:v>
                </c:pt>
                <c:pt idx="143">
                  <c:v>-7.63873597131004</c:v>
                </c:pt>
                <c:pt idx="144">
                  <c:v>-7.63873597131004</c:v>
                </c:pt>
                <c:pt idx="145">
                  <c:v>-7.63873597131004</c:v>
                </c:pt>
                <c:pt idx="146">
                  <c:v>-7.63873597131004</c:v>
                </c:pt>
                <c:pt idx="147">
                  <c:v>-7.63873597131004</c:v>
                </c:pt>
                <c:pt idx="148">
                  <c:v>-7.63873597131004</c:v>
                </c:pt>
                <c:pt idx="149">
                  <c:v>-7.63873597131004</c:v>
                </c:pt>
                <c:pt idx="150">
                  <c:v>-7.63873597131004</c:v>
                </c:pt>
                <c:pt idx="151">
                  <c:v>-7.86162880862189</c:v>
                </c:pt>
                <c:pt idx="152">
                  <c:v>-7.86162880862189</c:v>
                </c:pt>
                <c:pt idx="153">
                  <c:v>-7.86162880862189</c:v>
                </c:pt>
                <c:pt idx="154">
                  <c:v>-7.86162880862189</c:v>
                </c:pt>
                <c:pt idx="155">
                  <c:v>-7.86162880862189</c:v>
                </c:pt>
                <c:pt idx="156">
                  <c:v>-2.7253522938709307</c:v>
                </c:pt>
                <c:pt idx="157">
                  <c:v>-2.7253522938709307</c:v>
                </c:pt>
                <c:pt idx="158">
                  <c:v>-2.7253522938709307</c:v>
                </c:pt>
                <c:pt idx="159">
                  <c:v>-2.7253522938709307</c:v>
                </c:pt>
                <c:pt idx="160">
                  <c:v>-2.7253522938709307</c:v>
                </c:pt>
                <c:pt idx="161">
                  <c:v>-2.7253522938709307</c:v>
                </c:pt>
                <c:pt idx="162">
                  <c:v>-2.7253522938709307</c:v>
                </c:pt>
                <c:pt idx="163">
                  <c:v>-3.8889107745672447</c:v>
                </c:pt>
                <c:pt idx="164">
                  <c:v>-3.8889107745672447</c:v>
                </c:pt>
                <c:pt idx="165">
                  <c:v>-3.8889107745672447</c:v>
                </c:pt>
                <c:pt idx="166">
                  <c:v>-3.8889107745672447</c:v>
                </c:pt>
                <c:pt idx="167">
                  <c:v>-3.8889107745672447</c:v>
                </c:pt>
                <c:pt idx="168">
                  <c:v>-3.8889107745672447</c:v>
                </c:pt>
                <c:pt idx="169">
                  <c:v>-3.8889107745672447</c:v>
                </c:pt>
                <c:pt idx="170">
                  <c:v>-3.8889107745672447</c:v>
                </c:pt>
                <c:pt idx="171">
                  <c:v>-3.8889107745672447</c:v>
                </c:pt>
                <c:pt idx="172">
                  <c:v>-3.8889107745672447</c:v>
                </c:pt>
                <c:pt idx="173">
                  <c:v>-4.2354821655895769</c:v>
                </c:pt>
                <c:pt idx="174">
                  <c:v>-4.2354821655895769</c:v>
                </c:pt>
                <c:pt idx="175">
                  <c:v>-4.2354821655895769</c:v>
                </c:pt>
                <c:pt idx="176">
                  <c:v>-4.2354821655895769</c:v>
                </c:pt>
                <c:pt idx="177">
                  <c:v>-4.2354821655895769</c:v>
                </c:pt>
                <c:pt idx="178">
                  <c:v>-1.4305339135535777</c:v>
                </c:pt>
                <c:pt idx="179">
                  <c:v>-1.4305339135535777</c:v>
                </c:pt>
                <c:pt idx="180">
                  <c:v>-1.4305339135535777</c:v>
                </c:pt>
                <c:pt idx="181">
                  <c:v>-1.4305339135535777</c:v>
                </c:pt>
                <c:pt idx="182">
                  <c:v>-1.4305339135535777</c:v>
                </c:pt>
                <c:pt idx="183">
                  <c:v>-1.4305339135535777</c:v>
                </c:pt>
                <c:pt idx="184">
                  <c:v>-1.4305339135535777</c:v>
                </c:pt>
                <c:pt idx="185">
                  <c:v>-1.4305339135535777</c:v>
                </c:pt>
                <c:pt idx="186">
                  <c:v>-3.7731317320249147</c:v>
                </c:pt>
                <c:pt idx="187">
                  <c:v>-3.7731317320249147</c:v>
                </c:pt>
                <c:pt idx="188">
                  <c:v>-3.7731317320249147</c:v>
                </c:pt>
                <c:pt idx="189">
                  <c:v>-3.7731317320249147</c:v>
                </c:pt>
                <c:pt idx="190">
                  <c:v>-3.7731317320249147</c:v>
                </c:pt>
                <c:pt idx="191">
                  <c:v>-3.7731317320249147</c:v>
                </c:pt>
                <c:pt idx="192">
                  <c:v>-3.7731317320249147</c:v>
                </c:pt>
                <c:pt idx="193">
                  <c:v>-3.7731317320249147</c:v>
                </c:pt>
                <c:pt idx="194">
                  <c:v>-3.7731317320249147</c:v>
                </c:pt>
                <c:pt idx="195">
                  <c:v>-3.4250270731491006</c:v>
                </c:pt>
                <c:pt idx="196">
                  <c:v>-3.4250270731491006</c:v>
                </c:pt>
                <c:pt idx="197">
                  <c:v>-3.4250270731491006</c:v>
                </c:pt>
                <c:pt idx="198">
                  <c:v>-3.4250270731491006</c:v>
                </c:pt>
                <c:pt idx="199">
                  <c:v>4.0326705154239528</c:v>
                </c:pt>
                <c:pt idx="200">
                  <c:v>4.0326705154239528</c:v>
                </c:pt>
                <c:pt idx="201">
                  <c:v>4.0326705154239528</c:v>
                </c:pt>
                <c:pt idx="202">
                  <c:v>4.0326705154239528</c:v>
                </c:pt>
                <c:pt idx="203">
                  <c:v>4.0326705154239528</c:v>
                </c:pt>
                <c:pt idx="204">
                  <c:v>4.0326705154239528</c:v>
                </c:pt>
                <c:pt idx="205">
                  <c:v>5.4096687323618609</c:v>
                </c:pt>
                <c:pt idx="206">
                  <c:v>5.4096687323618609</c:v>
                </c:pt>
                <c:pt idx="207">
                  <c:v>5.4096687323618609</c:v>
                </c:pt>
                <c:pt idx="208">
                  <c:v>5.4096687323618609</c:v>
                </c:pt>
                <c:pt idx="209">
                  <c:v>5.4096687323618609</c:v>
                </c:pt>
                <c:pt idx="210">
                  <c:v>5.4096687323618609</c:v>
                </c:pt>
                <c:pt idx="211">
                  <c:v>5.4096687323618609</c:v>
                </c:pt>
                <c:pt idx="212">
                  <c:v>5.4096687323618609</c:v>
                </c:pt>
                <c:pt idx="213">
                  <c:v>5.4096687323618609</c:v>
                </c:pt>
                <c:pt idx="214">
                  <c:v>5.4096687323618609</c:v>
                </c:pt>
                <c:pt idx="215">
                  <c:v>7.3143248890743306</c:v>
                </c:pt>
                <c:pt idx="216">
                  <c:v>7.3143248890743306</c:v>
                </c:pt>
                <c:pt idx="217">
                  <c:v>7.3143248890743306</c:v>
                </c:pt>
                <c:pt idx="218">
                  <c:v>7.3143248890743306</c:v>
                </c:pt>
                <c:pt idx="219">
                  <c:v>5.5356751950101257</c:v>
                </c:pt>
                <c:pt idx="220">
                  <c:v>5.5356751950101257</c:v>
                </c:pt>
                <c:pt idx="221">
                  <c:v>5.5356751950101257</c:v>
                </c:pt>
                <c:pt idx="222">
                  <c:v>5.5356751950101257</c:v>
                </c:pt>
                <c:pt idx="223">
                  <c:v>5.5356751950101257</c:v>
                </c:pt>
                <c:pt idx="224">
                  <c:v>5.5356751950101257</c:v>
                </c:pt>
                <c:pt idx="225">
                  <c:v>6.8033559467648441</c:v>
                </c:pt>
                <c:pt idx="226">
                  <c:v>6.8033559467648441</c:v>
                </c:pt>
                <c:pt idx="227">
                  <c:v>6.8033559467648441</c:v>
                </c:pt>
                <c:pt idx="228">
                  <c:v>6.8033559467648441</c:v>
                </c:pt>
                <c:pt idx="229">
                  <c:v>6.8033559467648441</c:v>
                </c:pt>
                <c:pt idx="230">
                  <c:v>6.8033559467648441</c:v>
                </c:pt>
                <c:pt idx="231">
                  <c:v>6.8033559467648441</c:v>
                </c:pt>
                <c:pt idx="232">
                  <c:v>6.8033559467648441</c:v>
                </c:pt>
                <c:pt idx="233">
                  <c:v>6.8033559467648441</c:v>
                </c:pt>
                <c:pt idx="234">
                  <c:v>6.8033559467648441</c:v>
                </c:pt>
                <c:pt idx="235">
                  <c:v>5.0324763417155305</c:v>
                </c:pt>
                <c:pt idx="236">
                  <c:v>5.0324763417155305</c:v>
                </c:pt>
                <c:pt idx="237">
                  <c:v>5.0324763417155305</c:v>
                </c:pt>
                <c:pt idx="238">
                  <c:v>5.0324763417155305</c:v>
                </c:pt>
                <c:pt idx="239">
                  <c:v>5.0324763417155305</c:v>
                </c:pt>
                <c:pt idx="240">
                  <c:v>6.8033559467648441</c:v>
                </c:pt>
                <c:pt idx="241">
                  <c:v>6.8033559467648441</c:v>
                </c:pt>
                <c:pt idx="242">
                  <c:v>6.8033559467648441</c:v>
                </c:pt>
                <c:pt idx="243">
                  <c:v>6.8033559467648441</c:v>
                </c:pt>
                <c:pt idx="244">
                  <c:v>6.8033559467648441</c:v>
                </c:pt>
                <c:pt idx="245">
                  <c:v>6.8033559467648441</c:v>
                </c:pt>
                <c:pt idx="246">
                  <c:v>5.283800194081878</c:v>
                </c:pt>
                <c:pt idx="247">
                  <c:v>5.283800194081878</c:v>
                </c:pt>
                <c:pt idx="248">
                  <c:v>5.283800194081878</c:v>
                </c:pt>
                <c:pt idx="249">
                  <c:v>5.283800194081878</c:v>
                </c:pt>
                <c:pt idx="250">
                  <c:v>5.283800194081878</c:v>
                </c:pt>
                <c:pt idx="251">
                  <c:v>5.283800194081878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CA-40D2-8319-9FA0EF798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6703368"/>
        <c:axId val="1306700416"/>
      </c:lineChart>
      <c:dateAx>
        <c:axId val="106866727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7055"/>
        <c:crosses val="autoZero"/>
        <c:auto val="1"/>
        <c:lblOffset val="100"/>
        <c:baseTimeUnit val="days"/>
      </c:dateAx>
      <c:valAx>
        <c:axId val="106867055"/>
        <c:scaling>
          <c:orientation val="minMax"/>
        </c:scaling>
        <c:delete val="0"/>
        <c:axPos val="l"/>
        <c:numFmt formatCode="#,##0.0_ ;[Red]\-#,##0.0\ " sourceLinked="0"/>
        <c:majorTickMark val="none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6727"/>
        <c:crosses val="autoZero"/>
        <c:crossBetween val="between"/>
      </c:valAx>
      <c:valAx>
        <c:axId val="1306700416"/>
        <c:scaling>
          <c:orientation val="minMax"/>
        </c:scaling>
        <c:delete val="0"/>
        <c:axPos val="r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_ ;[Red]\-#,##0.0\ " sourceLinked="0"/>
        <c:majorTickMark val="in"/>
        <c:minorTickMark val="none"/>
        <c:tickLblPos val="nextTo"/>
        <c:spPr>
          <a:noFill/>
          <a:ln w="19050">
            <a:solidFill>
              <a:schemeClr val="tx1">
                <a:lumMod val="75000"/>
                <a:lumOff val="25000"/>
              </a:schemeClr>
            </a:solidFill>
            <a:prstDash val="sysDot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06703368"/>
        <c:crosses val="max"/>
        <c:crossBetween val="between"/>
        <c:minorUnit val="1"/>
      </c:valAx>
      <c:dateAx>
        <c:axId val="13067033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06700416"/>
        <c:crosses val="autoZero"/>
        <c:auto val="1"/>
        <c:lblOffset val="100"/>
        <c:baseTimeUnit val="day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2">
                    <a:lumMod val="60000"/>
                    <a:lumOff val="4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2">
                    <a:lumMod val="60000"/>
                    <a:lumOff val="4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30507617473905E-2"/>
          <c:y val="0.11704850043661877"/>
          <c:w val="0.89576520358215173"/>
          <c:h val="0.75340281786204977"/>
        </c:manualLayout>
      </c:layout>
      <c:lineChart>
        <c:grouping val="standard"/>
        <c:varyColors val="0"/>
        <c:ser>
          <c:idx val="0"/>
          <c:order val="0"/>
          <c:tx>
            <c:strRef>
              <c:f>'NTN-B Carregamento'!$I$2</c:f>
              <c:strCache>
                <c:ptCount val="1"/>
                <c:pt idx="0">
                  <c:v>Curva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Carregamento'!$B$2:$B$253</c:f>
              <c:numCache>
                <c:formatCode>m/d/yyyy</c:formatCode>
                <c:ptCount val="25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Carregamento'!$I$3:$I$253</c:f>
              <c:numCache>
                <c:formatCode>#,##0.00</c:formatCode>
                <c:ptCount val="251"/>
                <c:pt idx="0">
                  <c:v>142.40816546584227</c:v>
                </c:pt>
                <c:pt idx="1">
                  <c:v>142.40816546584227</c:v>
                </c:pt>
                <c:pt idx="2">
                  <c:v>142.40816546584227</c:v>
                </c:pt>
                <c:pt idx="3">
                  <c:v>142.40816546584227</c:v>
                </c:pt>
                <c:pt idx="4">
                  <c:v>142.40816546584227</c:v>
                </c:pt>
                <c:pt idx="5">
                  <c:v>157.38887999092398</c:v>
                </c:pt>
                <c:pt idx="6">
                  <c:v>157.38887999092398</c:v>
                </c:pt>
                <c:pt idx="7">
                  <c:v>157.38887999092398</c:v>
                </c:pt>
                <c:pt idx="8">
                  <c:v>157.38887999092398</c:v>
                </c:pt>
                <c:pt idx="9">
                  <c:v>157.38887999092398</c:v>
                </c:pt>
                <c:pt idx="10">
                  <c:v>119.22544505602207</c:v>
                </c:pt>
                <c:pt idx="11">
                  <c:v>119.22544505602207</c:v>
                </c:pt>
                <c:pt idx="12">
                  <c:v>119.22544505602207</c:v>
                </c:pt>
                <c:pt idx="13">
                  <c:v>119.22544505602207</c:v>
                </c:pt>
                <c:pt idx="14">
                  <c:v>119.22544505602207</c:v>
                </c:pt>
                <c:pt idx="15">
                  <c:v>119.22544505602207</c:v>
                </c:pt>
                <c:pt idx="16">
                  <c:v>119.22544505602207</c:v>
                </c:pt>
                <c:pt idx="17">
                  <c:v>132.86686041805822</c:v>
                </c:pt>
                <c:pt idx="18">
                  <c:v>132.86686041805822</c:v>
                </c:pt>
                <c:pt idx="19">
                  <c:v>132.86686041805822</c:v>
                </c:pt>
                <c:pt idx="20">
                  <c:v>132.86686041805822</c:v>
                </c:pt>
                <c:pt idx="21">
                  <c:v>132.86686041805822</c:v>
                </c:pt>
                <c:pt idx="22">
                  <c:v>132.86686041805822</c:v>
                </c:pt>
                <c:pt idx="23">
                  <c:v>114.94414370929204</c:v>
                </c:pt>
                <c:pt idx="24">
                  <c:v>114.94414370929204</c:v>
                </c:pt>
                <c:pt idx="25">
                  <c:v>114.94414370929204</c:v>
                </c:pt>
                <c:pt idx="26">
                  <c:v>113.76451748875688</c:v>
                </c:pt>
                <c:pt idx="27">
                  <c:v>113.76451748875688</c:v>
                </c:pt>
                <c:pt idx="28">
                  <c:v>113.76451748875688</c:v>
                </c:pt>
                <c:pt idx="29">
                  <c:v>113.76451748875688</c:v>
                </c:pt>
                <c:pt idx="30">
                  <c:v>113.76451748875688</c:v>
                </c:pt>
                <c:pt idx="31">
                  <c:v>154.98510013948476</c:v>
                </c:pt>
                <c:pt idx="32">
                  <c:v>154.98510013948476</c:v>
                </c:pt>
                <c:pt idx="33">
                  <c:v>154.98510013948476</c:v>
                </c:pt>
                <c:pt idx="34">
                  <c:v>154.98510013948476</c:v>
                </c:pt>
                <c:pt idx="35">
                  <c:v>154.98510013948476</c:v>
                </c:pt>
                <c:pt idx="36">
                  <c:v>154.98510013948476</c:v>
                </c:pt>
                <c:pt idx="37">
                  <c:v>160.8626341067133</c:v>
                </c:pt>
                <c:pt idx="38">
                  <c:v>160.8626341067133</c:v>
                </c:pt>
                <c:pt idx="39">
                  <c:v>160.8626341067133</c:v>
                </c:pt>
                <c:pt idx="40">
                  <c:v>160.8626341067133</c:v>
                </c:pt>
                <c:pt idx="41">
                  <c:v>160.8626341067133</c:v>
                </c:pt>
                <c:pt idx="42">
                  <c:v>160.8626341067133</c:v>
                </c:pt>
                <c:pt idx="43">
                  <c:v>160.8626341067133</c:v>
                </c:pt>
                <c:pt idx="44">
                  <c:v>160.8626341067133</c:v>
                </c:pt>
                <c:pt idx="45">
                  <c:v>160.8626341067133</c:v>
                </c:pt>
                <c:pt idx="46">
                  <c:v>169.08652511966673</c:v>
                </c:pt>
                <c:pt idx="47">
                  <c:v>169.08652511966673</c:v>
                </c:pt>
                <c:pt idx="48">
                  <c:v>169.08652511966673</c:v>
                </c:pt>
                <c:pt idx="49">
                  <c:v>160.8626341067133</c:v>
                </c:pt>
                <c:pt idx="50">
                  <c:v>160.8626341067133</c:v>
                </c:pt>
                <c:pt idx="51">
                  <c:v>147.7267591650116</c:v>
                </c:pt>
                <c:pt idx="52">
                  <c:v>147.7267591650116</c:v>
                </c:pt>
                <c:pt idx="53">
                  <c:v>147.7267591650116</c:v>
                </c:pt>
                <c:pt idx="54">
                  <c:v>147.7267591650116</c:v>
                </c:pt>
                <c:pt idx="55">
                  <c:v>147.7267591650116</c:v>
                </c:pt>
                <c:pt idx="56">
                  <c:v>147.7267591650116</c:v>
                </c:pt>
                <c:pt idx="57">
                  <c:v>184.36292062046709</c:v>
                </c:pt>
                <c:pt idx="58">
                  <c:v>184.36292062046709</c:v>
                </c:pt>
                <c:pt idx="59">
                  <c:v>184.36292062046709</c:v>
                </c:pt>
                <c:pt idx="60">
                  <c:v>184.36292062046709</c:v>
                </c:pt>
                <c:pt idx="61">
                  <c:v>184.36292062046709</c:v>
                </c:pt>
                <c:pt idx="62">
                  <c:v>184.36292062046709</c:v>
                </c:pt>
                <c:pt idx="63">
                  <c:v>184.36292062046709</c:v>
                </c:pt>
                <c:pt idx="64">
                  <c:v>184.36292062046709</c:v>
                </c:pt>
                <c:pt idx="65">
                  <c:v>184.36292062046709</c:v>
                </c:pt>
                <c:pt idx="66">
                  <c:v>220.88213670930287</c:v>
                </c:pt>
                <c:pt idx="67">
                  <c:v>220.88213670930287</c:v>
                </c:pt>
                <c:pt idx="68">
                  <c:v>220.88213670930287</c:v>
                </c:pt>
                <c:pt idx="69">
                  <c:v>220.88213670930287</c:v>
                </c:pt>
                <c:pt idx="70">
                  <c:v>220.88213670930287</c:v>
                </c:pt>
                <c:pt idx="71">
                  <c:v>220.88213670930287</c:v>
                </c:pt>
                <c:pt idx="72">
                  <c:v>128.28353698603533</c:v>
                </c:pt>
                <c:pt idx="73">
                  <c:v>128.28353698603533</c:v>
                </c:pt>
                <c:pt idx="74">
                  <c:v>128.28353698603533</c:v>
                </c:pt>
                <c:pt idx="75">
                  <c:v>128.28353698603533</c:v>
                </c:pt>
                <c:pt idx="76">
                  <c:v>128.28353698603533</c:v>
                </c:pt>
                <c:pt idx="77">
                  <c:v>128.28353698603533</c:v>
                </c:pt>
                <c:pt idx="78">
                  <c:v>147.7267591650116</c:v>
                </c:pt>
                <c:pt idx="79">
                  <c:v>147.7267591650116</c:v>
                </c:pt>
                <c:pt idx="80">
                  <c:v>147.7267591650116</c:v>
                </c:pt>
                <c:pt idx="81">
                  <c:v>147.7267591650116</c:v>
                </c:pt>
                <c:pt idx="82">
                  <c:v>147.7267591650116</c:v>
                </c:pt>
                <c:pt idx="83">
                  <c:v>147.7267591650116</c:v>
                </c:pt>
                <c:pt idx="84">
                  <c:v>136.66588337762192</c:v>
                </c:pt>
                <c:pt idx="85">
                  <c:v>136.66588337762192</c:v>
                </c:pt>
                <c:pt idx="86">
                  <c:v>136.66588337762192</c:v>
                </c:pt>
                <c:pt idx="87">
                  <c:v>148.64054163961876</c:v>
                </c:pt>
                <c:pt idx="88">
                  <c:v>148.64054163961876</c:v>
                </c:pt>
                <c:pt idx="89">
                  <c:v>148.64054163961876</c:v>
                </c:pt>
                <c:pt idx="90">
                  <c:v>148.64054163961876</c:v>
                </c:pt>
                <c:pt idx="91">
                  <c:v>88.631278733205889</c:v>
                </c:pt>
                <c:pt idx="92">
                  <c:v>88.631278733205889</c:v>
                </c:pt>
                <c:pt idx="93">
                  <c:v>88.631278733205889</c:v>
                </c:pt>
                <c:pt idx="94">
                  <c:v>88.631278733205889</c:v>
                </c:pt>
                <c:pt idx="95">
                  <c:v>88.631278733205889</c:v>
                </c:pt>
                <c:pt idx="96">
                  <c:v>88.631278733205889</c:v>
                </c:pt>
                <c:pt idx="97">
                  <c:v>101.66219773021689</c:v>
                </c:pt>
                <c:pt idx="98">
                  <c:v>101.66219773021689</c:v>
                </c:pt>
                <c:pt idx="99">
                  <c:v>101.66219773021689</c:v>
                </c:pt>
                <c:pt idx="100">
                  <c:v>101.66219773021689</c:v>
                </c:pt>
                <c:pt idx="101">
                  <c:v>101.66219773021689</c:v>
                </c:pt>
                <c:pt idx="102">
                  <c:v>101.66219773021689</c:v>
                </c:pt>
                <c:pt idx="103">
                  <c:v>101.66219773021689</c:v>
                </c:pt>
                <c:pt idx="104">
                  <c:v>101.66219773021689</c:v>
                </c:pt>
                <c:pt idx="105">
                  <c:v>101.66219773021689</c:v>
                </c:pt>
                <c:pt idx="106">
                  <c:v>101.66219773021689</c:v>
                </c:pt>
                <c:pt idx="107">
                  <c:v>101.66219773021689</c:v>
                </c:pt>
                <c:pt idx="108">
                  <c:v>89.63422711679776</c:v>
                </c:pt>
                <c:pt idx="109">
                  <c:v>89.63422711679776</c:v>
                </c:pt>
                <c:pt idx="110">
                  <c:v>89.63422711679776</c:v>
                </c:pt>
                <c:pt idx="111">
                  <c:v>89.63422711679776</c:v>
                </c:pt>
                <c:pt idx="112">
                  <c:v>89.63422711679776</c:v>
                </c:pt>
                <c:pt idx="113">
                  <c:v>106.66981935910391</c:v>
                </c:pt>
                <c:pt idx="114">
                  <c:v>102.84510808348534</c:v>
                </c:pt>
                <c:pt idx="115">
                  <c:v>102.84510808348534</c:v>
                </c:pt>
                <c:pt idx="116">
                  <c:v>102.84510808348534</c:v>
                </c:pt>
                <c:pt idx="117">
                  <c:v>102.84510808348534</c:v>
                </c:pt>
                <c:pt idx="118">
                  <c:v>102.84510808348534</c:v>
                </c:pt>
                <c:pt idx="119">
                  <c:v>111.52988064745719</c:v>
                </c:pt>
                <c:pt idx="120">
                  <c:v>111.52988064745719</c:v>
                </c:pt>
                <c:pt idx="121">
                  <c:v>111.52988064745719</c:v>
                </c:pt>
                <c:pt idx="122">
                  <c:v>111.52988064745719</c:v>
                </c:pt>
                <c:pt idx="123">
                  <c:v>111.52988064745719</c:v>
                </c:pt>
                <c:pt idx="124">
                  <c:v>111.52988064745719</c:v>
                </c:pt>
                <c:pt idx="125">
                  <c:v>111.52988064745719</c:v>
                </c:pt>
                <c:pt idx="126">
                  <c:v>111.52988064745719</c:v>
                </c:pt>
                <c:pt idx="127">
                  <c:v>111.52988064745719</c:v>
                </c:pt>
                <c:pt idx="128">
                  <c:v>105.74085384514719</c:v>
                </c:pt>
                <c:pt idx="129">
                  <c:v>105.74085384514719</c:v>
                </c:pt>
                <c:pt idx="130">
                  <c:v>105.74085384514719</c:v>
                </c:pt>
                <c:pt idx="131">
                  <c:v>105.74085384514719</c:v>
                </c:pt>
                <c:pt idx="132">
                  <c:v>105.74085384514719</c:v>
                </c:pt>
                <c:pt idx="133">
                  <c:v>105.74085384514719</c:v>
                </c:pt>
                <c:pt idx="134">
                  <c:v>-20.501716987884883</c:v>
                </c:pt>
                <c:pt idx="135">
                  <c:v>-20.501716987884883</c:v>
                </c:pt>
                <c:pt idx="136">
                  <c:v>-20.501716987884883</c:v>
                </c:pt>
                <c:pt idx="137">
                  <c:v>-20.501716987884883</c:v>
                </c:pt>
                <c:pt idx="138">
                  <c:v>-20.501716987884883</c:v>
                </c:pt>
                <c:pt idx="139">
                  <c:v>-20.501716987884883</c:v>
                </c:pt>
                <c:pt idx="140">
                  <c:v>-20.501716987884883</c:v>
                </c:pt>
                <c:pt idx="141">
                  <c:v>-23.433536397029926</c:v>
                </c:pt>
                <c:pt idx="142">
                  <c:v>-23.433536397029926</c:v>
                </c:pt>
                <c:pt idx="143">
                  <c:v>-23.433536397029926</c:v>
                </c:pt>
                <c:pt idx="144">
                  <c:v>-23.433536397029926</c:v>
                </c:pt>
                <c:pt idx="145">
                  <c:v>-23.433536397029926</c:v>
                </c:pt>
                <c:pt idx="146">
                  <c:v>-23.433536397029926</c:v>
                </c:pt>
                <c:pt idx="147">
                  <c:v>-23.433536397029926</c:v>
                </c:pt>
                <c:pt idx="148">
                  <c:v>-22.625836122528572</c:v>
                </c:pt>
                <c:pt idx="149">
                  <c:v>-22.625836122528572</c:v>
                </c:pt>
                <c:pt idx="150">
                  <c:v>-24.513466015043491</c:v>
                </c:pt>
                <c:pt idx="151">
                  <c:v>-24.513466015043491</c:v>
                </c:pt>
                <c:pt idx="152">
                  <c:v>-24.513466015043491</c:v>
                </c:pt>
                <c:pt idx="153">
                  <c:v>-24.513466015043491</c:v>
                </c:pt>
                <c:pt idx="154">
                  <c:v>-24.513466015043491</c:v>
                </c:pt>
                <c:pt idx="155">
                  <c:v>17.87090573404301</c:v>
                </c:pt>
                <c:pt idx="156">
                  <c:v>17.87090573404301</c:v>
                </c:pt>
                <c:pt idx="157">
                  <c:v>17.87090573404301</c:v>
                </c:pt>
                <c:pt idx="158">
                  <c:v>17.87090573404301</c:v>
                </c:pt>
                <c:pt idx="159">
                  <c:v>17.87090573404301</c:v>
                </c:pt>
                <c:pt idx="160">
                  <c:v>17.87090573404301</c:v>
                </c:pt>
                <c:pt idx="161">
                  <c:v>17.87090573404301</c:v>
                </c:pt>
                <c:pt idx="162">
                  <c:v>8.4679132624402715</c:v>
                </c:pt>
                <c:pt idx="163">
                  <c:v>8.4679132624402715</c:v>
                </c:pt>
                <c:pt idx="164">
                  <c:v>8.4679132624402715</c:v>
                </c:pt>
                <c:pt idx="165">
                  <c:v>8.4679132624402715</c:v>
                </c:pt>
                <c:pt idx="166">
                  <c:v>8.4679132624402715</c:v>
                </c:pt>
                <c:pt idx="167">
                  <c:v>8.4679132624402715</c:v>
                </c:pt>
                <c:pt idx="168">
                  <c:v>8.4679132624402715</c:v>
                </c:pt>
                <c:pt idx="169">
                  <c:v>8.4679132624402715</c:v>
                </c:pt>
                <c:pt idx="170">
                  <c:v>8.4679132624402715</c:v>
                </c:pt>
                <c:pt idx="171">
                  <c:v>8.4679132624402715</c:v>
                </c:pt>
                <c:pt idx="172">
                  <c:v>5.6452634327215376</c:v>
                </c:pt>
                <c:pt idx="173">
                  <c:v>5.6452634327215376</c:v>
                </c:pt>
                <c:pt idx="174">
                  <c:v>5.6452634327215376</c:v>
                </c:pt>
                <c:pt idx="175">
                  <c:v>5.6452634327215376</c:v>
                </c:pt>
                <c:pt idx="176">
                  <c:v>5.6452634327215376</c:v>
                </c:pt>
                <c:pt idx="177">
                  <c:v>28.203835936062202</c:v>
                </c:pt>
                <c:pt idx="178">
                  <c:v>28.203835936062202</c:v>
                </c:pt>
                <c:pt idx="179">
                  <c:v>28.203835936062202</c:v>
                </c:pt>
                <c:pt idx="180">
                  <c:v>28.203835936062202</c:v>
                </c:pt>
                <c:pt idx="181">
                  <c:v>28.203835936062202</c:v>
                </c:pt>
                <c:pt idx="182">
                  <c:v>28.203835936062202</c:v>
                </c:pt>
                <c:pt idx="183">
                  <c:v>28.203835936062202</c:v>
                </c:pt>
                <c:pt idx="184">
                  <c:v>28.203835936062202</c:v>
                </c:pt>
                <c:pt idx="185">
                  <c:v>9.4086167320544902</c:v>
                </c:pt>
                <c:pt idx="186">
                  <c:v>9.4086167320544902</c:v>
                </c:pt>
                <c:pt idx="187">
                  <c:v>9.4086167320544902</c:v>
                </c:pt>
                <c:pt idx="188">
                  <c:v>9.4086167320544902</c:v>
                </c:pt>
                <c:pt idx="189">
                  <c:v>9.4086167320544902</c:v>
                </c:pt>
                <c:pt idx="190">
                  <c:v>9.4086167320544902</c:v>
                </c:pt>
                <c:pt idx="191">
                  <c:v>9.4086167320544902</c:v>
                </c:pt>
                <c:pt idx="192">
                  <c:v>9.4086167320544902</c:v>
                </c:pt>
                <c:pt idx="193">
                  <c:v>9.4086167320544902</c:v>
                </c:pt>
                <c:pt idx="194">
                  <c:v>12.230187966601099</c:v>
                </c:pt>
                <c:pt idx="195">
                  <c:v>12.230187966601099</c:v>
                </c:pt>
                <c:pt idx="196">
                  <c:v>12.230187966601099</c:v>
                </c:pt>
                <c:pt idx="197">
                  <c:v>12.230187966601099</c:v>
                </c:pt>
                <c:pt idx="198">
                  <c:v>70.362363925581775</c:v>
                </c:pt>
                <c:pt idx="199">
                  <c:v>70.362363925581775</c:v>
                </c:pt>
                <c:pt idx="200">
                  <c:v>70.362363925581775</c:v>
                </c:pt>
                <c:pt idx="201">
                  <c:v>70.362363925581775</c:v>
                </c:pt>
                <c:pt idx="202">
                  <c:v>70.362363925581775</c:v>
                </c:pt>
                <c:pt idx="203">
                  <c:v>70.362363925581775</c:v>
                </c:pt>
                <c:pt idx="204">
                  <c:v>80.640389205706811</c:v>
                </c:pt>
                <c:pt idx="205">
                  <c:v>80.640389205706811</c:v>
                </c:pt>
                <c:pt idx="206">
                  <c:v>80.640389205706811</c:v>
                </c:pt>
                <c:pt idx="207">
                  <c:v>80.640389205706811</c:v>
                </c:pt>
                <c:pt idx="208">
                  <c:v>80.640389205706811</c:v>
                </c:pt>
                <c:pt idx="209">
                  <c:v>80.640389205706811</c:v>
                </c:pt>
                <c:pt idx="210">
                  <c:v>80.640389205706811</c:v>
                </c:pt>
                <c:pt idx="211">
                  <c:v>80.640389205706811</c:v>
                </c:pt>
                <c:pt idx="212">
                  <c:v>80.640389205706811</c:v>
                </c:pt>
                <c:pt idx="213">
                  <c:v>80.640389205706811</c:v>
                </c:pt>
                <c:pt idx="214">
                  <c:v>94.638615202479073</c:v>
                </c:pt>
                <c:pt idx="215">
                  <c:v>94.638615202479073</c:v>
                </c:pt>
                <c:pt idx="216">
                  <c:v>94.638615202479073</c:v>
                </c:pt>
                <c:pt idx="217">
                  <c:v>94.638615202479073</c:v>
                </c:pt>
                <c:pt idx="218">
                  <c:v>81.574223488570226</c:v>
                </c:pt>
                <c:pt idx="219">
                  <c:v>81.574223488570226</c:v>
                </c:pt>
                <c:pt idx="220">
                  <c:v>81.574223488570226</c:v>
                </c:pt>
                <c:pt idx="221">
                  <c:v>81.574223488570226</c:v>
                </c:pt>
                <c:pt idx="222">
                  <c:v>81.574223488570226</c:v>
                </c:pt>
                <c:pt idx="223">
                  <c:v>81.574223488570226</c:v>
                </c:pt>
                <c:pt idx="224">
                  <c:v>90.90769978568342</c:v>
                </c:pt>
                <c:pt idx="225">
                  <c:v>90.90769978568342</c:v>
                </c:pt>
                <c:pt idx="226">
                  <c:v>90.90769978568342</c:v>
                </c:pt>
                <c:pt idx="227">
                  <c:v>90.90769978568342</c:v>
                </c:pt>
                <c:pt idx="228">
                  <c:v>90.90769978568342</c:v>
                </c:pt>
                <c:pt idx="229">
                  <c:v>90.90769978568342</c:v>
                </c:pt>
                <c:pt idx="230">
                  <c:v>90.90769978568342</c:v>
                </c:pt>
                <c:pt idx="231">
                  <c:v>90.90769978568342</c:v>
                </c:pt>
                <c:pt idx="232">
                  <c:v>90.90769978568342</c:v>
                </c:pt>
                <c:pt idx="233">
                  <c:v>90.90769978568342</c:v>
                </c:pt>
                <c:pt idx="234">
                  <c:v>77.838354981045114</c:v>
                </c:pt>
                <c:pt idx="235">
                  <c:v>77.838354981045114</c:v>
                </c:pt>
                <c:pt idx="236">
                  <c:v>77.838354981045114</c:v>
                </c:pt>
                <c:pt idx="237">
                  <c:v>77.838354981045114</c:v>
                </c:pt>
                <c:pt idx="238">
                  <c:v>77.838354981045114</c:v>
                </c:pt>
                <c:pt idx="239">
                  <c:v>90.90769978568342</c:v>
                </c:pt>
                <c:pt idx="240">
                  <c:v>90.90769978568342</c:v>
                </c:pt>
                <c:pt idx="241">
                  <c:v>90.90769978568342</c:v>
                </c:pt>
                <c:pt idx="242">
                  <c:v>90.90769978568342</c:v>
                </c:pt>
                <c:pt idx="243">
                  <c:v>90.90769978568342</c:v>
                </c:pt>
                <c:pt idx="244">
                  <c:v>90.90769978568342</c:v>
                </c:pt>
                <c:pt idx="245">
                  <c:v>79.706466371626718</c:v>
                </c:pt>
                <c:pt idx="246">
                  <c:v>79.706466371626718</c:v>
                </c:pt>
                <c:pt idx="247">
                  <c:v>79.706466371626718</c:v>
                </c:pt>
                <c:pt idx="248">
                  <c:v>79.706466371626718</c:v>
                </c:pt>
                <c:pt idx="249">
                  <c:v>79.706466371626718</c:v>
                </c:pt>
                <c:pt idx="250">
                  <c:v>79.706466371626718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D94-4B44-BC5B-061DAB54AF5B}"/>
            </c:ext>
          </c:extLst>
        </c:ser>
        <c:ser>
          <c:idx val="1"/>
          <c:order val="1"/>
          <c:tx>
            <c:strRef>
              <c:f>'NTN-B Carregamento'!$Q$2</c:f>
              <c:strCache>
                <c:ptCount val="1"/>
                <c:pt idx="0">
                  <c:v>Mercado</c:v>
                </c:pt>
              </c:strCache>
            </c:strRef>
          </c:tx>
          <c:spPr>
            <a:ln w="38100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Carregamento'!$B$2:$B$253</c:f>
              <c:numCache>
                <c:formatCode>m/d/yyyy</c:formatCode>
                <c:ptCount val="25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Carregamento'!$Q$3:$Q$253</c:f>
              <c:numCache>
                <c:formatCode>#,##0.00</c:formatCode>
                <c:ptCount val="251"/>
                <c:pt idx="0">
                  <c:v>142.40816546584227</c:v>
                </c:pt>
                <c:pt idx="1">
                  <c:v>144.0364065876114</c:v>
                </c:pt>
                <c:pt idx="2">
                  <c:v>145.7706534222547</c:v>
                </c:pt>
                <c:pt idx="3">
                  <c:v>145.5540159007974</c:v>
                </c:pt>
                <c:pt idx="4">
                  <c:v>146.5285627157848</c:v>
                </c:pt>
                <c:pt idx="5">
                  <c:v>161.83417355878711</c:v>
                </c:pt>
                <c:pt idx="6">
                  <c:v>161.72595645930366</c:v>
                </c:pt>
                <c:pt idx="7">
                  <c:v>160.96815078667663</c:v>
                </c:pt>
                <c:pt idx="8">
                  <c:v>160.85985195652722</c:v>
                </c:pt>
                <c:pt idx="9">
                  <c:v>161.1847177796846</c:v>
                </c:pt>
                <c:pt idx="10">
                  <c:v>123.67014943314526</c:v>
                </c:pt>
                <c:pt idx="11">
                  <c:v>123.99469647138196</c:v>
                </c:pt>
                <c:pt idx="12">
                  <c:v>122.15438119615439</c:v>
                </c:pt>
                <c:pt idx="13">
                  <c:v>123.02077973464048</c:v>
                </c:pt>
                <c:pt idx="14">
                  <c:v>122.15438119615439</c:v>
                </c:pt>
                <c:pt idx="15">
                  <c:v>121.39574525723398</c:v>
                </c:pt>
                <c:pt idx="16">
                  <c:v>122.26271680995343</c:v>
                </c:pt>
                <c:pt idx="17">
                  <c:v>136.33753677622548</c:v>
                </c:pt>
                <c:pt idx="18">
                  <c:v>137.41997307606906</c:v>
                </c:pt>
                <c:pt idx="19">
                  <c:v>137.85266175207312</c:v>
                </c:pt>
                <c:pt idx="20">
                  <c:v>137.52816054751676</c:v>
                </c:pt>
                <c:pt idx="21">
                  <c:v>136.98712112250695</c:v>
                </c:pt>
                <c:pt idx="22">
                  <c:v>135.57922314319438</c:v>
                </c:pt>
                <c:pt idx="23">
                  <c:v>116.44653372324267</c:v>
                </c:pt>
                <c:pt idx="24">
                  <c:v>117.19687660223363</c:v>
                </c:pt>
                <c:pt idx="25">
                  <c:v>117.38437370424637</c:v>
                </c:pt>
                <c:pt idx="26">
                  <c:v>116.29847075029355</c:v>
                </c:pt>
                <c:pt idx="27">
                  <c:v>117.9841852774956</c:v>
                </c:pt>
                <c:pt idx="28">
                  <c:v>117.89060955788793</c:v>
                </c:pt>
                <c:pt idx="29">
                  <c:v>118.35839993989441</c:v>
                </c:pt>
                <c:pt idx="30">
                  <c:v>117.70343164233721</c:v>
                </c:pt>
                <c:pt idx="31">
                  <c:v>158.08178889047761</c:v>
                </c:pt>
                <c:pt idx="32">
                  <c:v>158.55014241687854</c:v>
                </c:pt>
                <c:pt idx="33">
                  <c:v>159.01827503329628</c:v>
                </c:pt>
                <c:pt idx="34">
                  <c:v>159.29904865330533</c:v>
                </c:pt>
                <c:pt idx="35">
                  <c:v>159.39262221164608</c:v>
                </c:pt>
                <c:pt idx="36">
                  <c:v>160.14089324880655</c:v>
                </c:pt>
                <c:pt idx="37">
                  <c:v>165.83152957131665</c:v>
                </c:pt>
                <c:pt idx="38">
                  <c:v>165.17668440350894</c:v>
                </c:pt>
                <c:pt idx="39">
                  <c:v>166.20553291839315</c:v>
                </c:pt>
                <c:pt idx="40">
                  <c:v>166.20553291839315</c:v>
                </c:pt>
                <c:pt idx="41">
                  <c:v>166.39248175567951</c:v>
                </c:pt>
                <c:pt idx="42">
                  <c:v>167.42007140070442</c:v>
                </c:pt>
                <c:pt idx="43">
                  <c:v>167.51343590775457</c:v>
                </c:pt>
                <c:pt idx="44">
                  <c:v>165.92504362132235</c:v>
                </c:pt>
                <c:pt idx="45">
                  <c:v>166.29901173864769</c:v>
                </c:pt>
                <c:pt idx="46">
                  <c:v>174.14910175459971</c:v>
                </c:pt>
                <c:pt idx="47">
                  <c:v>174.99035972790301</c:v>
                </c:pt>
                <c:pt idx="48">
                  <c:v>174.14910175459971</c:v>
                </c:pt>
                <c:pt idx="49">
                  <c:v>165.83152957131665</c:v>
                </c:pt>
                <c:pt idx="50">
                  <c:v>166.39248175567951</c:v>
                </c:pt>
                <c:pt idx="51">
                  <c:v>151.86038944561875</c:v>
                </c:pt>
                <c:pt idx="52">
                  <c:v>150.91475360605904</c:v>
                </c:pt>
                <c:pt idx="53">
                  <c:v>149.70979641700927</c:v>
                </c:pt>
                <c:pt idx="54">
                  <c:v>149.27906822425257</c:v>
                </c:pt>
                <c:pt idx="55">
                  <c:v>149.10671993738268</c:v>
                </c:pt>
                <c:pt idx="56">
                  <c:v>145.82589521818969</c:v>
                </c:pt>
                <c:pt idx="57">
                  <c:v>181.94256293544402</c:v>
                </c:pt>
                <c:pt idx="58">
                  <c:v>182.20219456449502</c:v>
                </c:pt>
                <c:pt idx="59">
                  <c:v>184.01754843045322</c:v>
                </c:pt>
                <c:pt idx="60">
                  <c:v>184.19025088150644</c:v>
                </c:pt>
                <c:pt idx="61">
                  <c:v>184.96700727708424</c:v>
                </c:pt>
                <c:pt idx="62">
                  <c:v>184.01754843045322</c:v>
                </c:pt>
                <c:pt idx="63">
                  <c:v>184.01754843045322</c:v>
                </c:pt>
                <c:pt idx="64">
                  <c:v>185.22577906599787</c:v>
                </c:pt>
                <c:pt idx="65">
                  <c:v>184.62186392053866</c:v>
                </c:pt>
                <c:pt idx="66">
                  <c:v>222.17632482526747</c:v>
                </c:pt>
                <c:pt idx="67">
                  <c:v>222.52113162550333</c:v>
                </c:pt>
                <c:pt idx="68">
                  <c:v>224.07115057362316</c:v>
                </c:pt>
                <c:pt idx="69">
                  <c:v>224.67322480146998</c:v>
                </c:pt>
                <c:pt idx="70">
                  <c:v>224.15718552280842</c:v>
                </c:pt>
                <c:pt idx="71">
                  <c:v>224.15718552280842</c:v>
                </c:pt>
                <c:pt idx="72">
                  <c:v>129.92186871839058</c:v>
                </c:pt>
                <c:pt idx="73">
                  <c:v>130.5247229936648</c:v>
                </c:pt>
                <c:pt idx="74">
                  <c:v>131.21321137279753</c:v>
                </c:pt>
                <c:pt idx="75">
                  <c:v>131.0411380315592</c:v>
                </c:pt>
                <c:pt idx="76">
                  <c:v>130.95508917642468</c:v>
                </c:pt>
                <c:pt idx="77">
                  <c:v>130.95508917642468</c:v>
                </c:pt>
                <c:pt idx="78">
                  <c:v>150.82873804296258</c:v>
                </c:pt>
                <c:pt idx="79">
                  <c:v>150.31247413056394</c:v>
                </c:pt>
                <c:pt idx="80">
                  <c:v>150.82873804296258</c:v>
                </c:pt>
                <c:pt idx="81">
                  <c:v>150.82873804296258</c:v>
                </c:pt>
                <c:pt idx="82">
                  <c:v>150.31247413056394</c:v>
                </c:pt>
                <c:pt idx="83">
                  <c:v>149.020533571409</c:v>
                </c:pt>
                <c:pt idx="84">
                  <c:v>138.58011592274207</c:v>
                </c:pt>
                <c:pt idx="85">
                  <c:v>139.2172289650459</c:v>
                </c:pt>
                <c:pt idx="86">
                  <c:v>138.65978138372489</c:v>
                </c:pt>
                <c:pt idx="87">
                  <c:v>152.30588540257241</c:v>
                </c:pt>
                <c:pt idx="88">
                  <c:v>151.51042568526353</c:v>
                </c:pt>
                <c:pt idx="89">
                  <c:v>151.4308384281949</c:v>
                </c:pt>
                <c:pt idx="90">
                  <c:v>151.4308384281949</c:v>
                </c:pt>
                <c:pt idx="91">
                  <c:v>89.907626744783343</c:v>
                </c:pt>
                <c:pt idx="92">
                  <c:v>91.022848276949418</c:v>
                </c:pt>
                <c:pt idx="93">
                  <c:v>91.102450533453379</c:v>
                </c:pt>
                <c:pt idx="94">
                  <c:v>92.057091797085363</c:v>
                </c:pt>
                <c:pt idx="95">
                  <c:v>91.818532808262148</c:v>
                </c:pt>
                <c:pt idx="96">
                  <c:v>93.328267546607549</c:v>
                </c:pt>
                <c:pt idx="97">
                  <c:v>106.7563498994344</c:v>
                </c:pt>
                <c:pt idx="98">
                  <c:v>106.91504724350146</c:v>
                </c:pt>
                <c:pt idx="99">
                  <c:v>106.43886556711017</c:v>
                </c:pt>
                <c:pt idx="100">
                  <c:v>107.15303726375471</c:v>
                </c:pt>
                <c:pt idx="101">
                  <c:v>107.94585249079296</c:v>
                </c:pt>
                <c:pt idx="102">
                  <c:v>106.59762267766519</c:v>
                </c:pt>
                <c:pt idx="103">
                  <c:v>105.88298014204986</c:v>
                </c:pt>
                <c:pt idx="104">
                  <c:v>106.04184195268166</c:v>
                </c:pt>
                <c:pt idx="105">
                  <c:v>105.80353801009963</c:v>
                </c:pt>
                <c:pt idx="106">
                  <c:v>106.04184195268166</c:v>
                </c:pt>
                <c:pt idx="107">
                  <c:v>106.67699002392007</c:v>
                </c:pt>
                <c:pt idx="108">
                  <c:v>93.695886900522353</c:v>
                </c:pt>
                <c:pt idx="109">
                  <c:v>94.80743763013264</c:v>
                </c:pt>
                <c:pt idx="110">
                  <c:v>95.204065122952315</c:v>
                </c:pt>
                <c:pt idx="111">
                  <c:v>95.44195208101651</c:v>
                </c:pt>
                <c:pt idx="112">
                  <c:v>95.838281236825168</c:v>
                </c:pt>
                <c:pt idx="113">
                  <c:v>110.89070165268848</c:v>
                </c:pt>
                <c:pt idx="114">
                  <c:v>106.60822276618384</c:v>
                </c:pt>
                <c:pt idx="115">
                  <c:v>106.68483992302924</c:v>
                </c:pt>
                <c:pt idx="116">
                  <c:v>107.6802063647042</c:v>
                </c:pt>
                <c:pt idx="117">
                  <c:v>109.20916336754757</c:v>
                </c:pt>
                <c:pt idx="118">
                  <c:v>109.05639701412757</c:v>
                </c:pt>
                <c:pt idx="119">
                  <c:v>117.05360060020578</c:v>
                </c:pt>
                <c:pt idx="120">
                  <c:v>117.81782398768644</c:v>
                </c:pt>
                <c:pt idx="121">
                  <c:v>118.50501130683668</c:v>
                </c:pt>
                <c:pt idx="122">
                  <c:v>119.34411881022965</c:v>
                </c:pt>
                <c:pt idx="123">
                  <c:v>118.73394471857155</c:v>
                </c:pt>
                <c:pt idx="124">
                  <c:v>120.18236107665676</c:v>
                </c:pt>
                <c:pt idx="125">
                  <c:v>120.56309474321166</c:v>
                </c:pt>
                <c:pt idx="126">
                  <c:v>121.09582248494446</c:v>
                </c:pt>
                <c:pt idx="127">
                  <c:v>121.85625703741407</c:v>
                </c:pt>
                <c:pt idx="128">
                  <c:v>116.21893452719608</c:v>
                </c:pt>
                <c:pt idx="129">
                  <c:v>118.04068852726515</c:v>
                </c:pt>
                <c:pt idx="130">
                  <c:v>118.49548984343899</c:v>
                </c:pt>
                <c:pt idx="131">
                  <c:v>118.34391767460374</c:v>
                </c:pt>
                <c:pt idx="132">
                  <c:v>119.02576998922858</c:v>
                </c:pt>
                <c:pt idx="133">
                  <c:v>119.17721509006699</c:v>
                </c:pt>
                <c:pt idx="134">
                  <c:v>-6.6197842880009841</c:v>
                </c:pt>
                <c:pt idx="135">
                  <c:v>-5.3351519007668884</c:v>
                </c:pt>
                <c:pt idx="136">
                  <c:v>-4.6558738655593856</c:v>
                </c:pt>
                <c:pt idx="137">
                  <c:v>-5.5617041816821891</c:v>
                </c:pt>
                <c:pt idx="138">
                  <c:v>-5.7883196559953793</c:v>
                </c:pt>
                <c:pt idx="139">
                  <c:v>-6.3173350468485463</c:v>
                </c:pt>
                <c:pt idx="140">
                  <c:v>-5.7883196559953793</c:v>
                </c:pt>
                <c:pt idx="141">
                  <c:v>-8.0407035138243543</c:v>
                </c:pt>
                <c:pt idx="142">
                  <c:v>-9.0225986013763411</c:v>
                </c:pt>
                <c:pt idx="143">
                  <c:v>-11.141488869452383</c:v>
                </c:pt>
                <c:pt idx="144">
                  <c:v>-12.658372587132046</c:v>
                </c:pt>
                <c:pt idx="145">
                  <c:v>-12.810216849424393</c:v>
                </c:pt>
                <c:pt idx="146">
                  <c:v>-12.430659394595413</c:v>
                </c:pt>
                <c:pt idx="147">
                  <c:v>-14.025993744895569</c:v>
                </c:pt>
                <c:pt idx="148">
                  <c:v>-15.895577002619198</c:v>
                </c:pt>
                <c:pt idx="149">
                  <c:v>-16.411243962170222</c:v>
                </c:pt>
                <c:pt idx="150">
                  <c:v>-18.077893921603724</c:v>
                </c:pt>
                <c:pt idx="151">
                  <c:v>-17.267948190792207</c:v>
                </c:pt>
                <c:pt idx="152">
                  <c:v>-17.120775143741799</c:v>
                </c:pt>
                <c:pt idx="153">
                  <c:v>-16.458837941540594</c:v>
                </c:pt>
                <c:pt idx="154">
                  <c:v>-16.752963292084207</c:v>
                </c:pt>
                <c:pt idx="155">
                  <c:v>25.338780177910017</c:v>
                </c:pt>
                <c:pt idx="156">
                  <c:v>26.5887893333243</c:v>
                </c:pt>
                <c:pt idx="157">
                  <c:v>26.73571838368683</c:v>
                </c:pt>
                <c:pt idx="158">
                  <c:v>26.956060378885663</c:v>
                </c:pt>
                <c:pt idx="159">
                  <c:v>26.441832761395261</c:v>
                </c:pt>
                <c:pt idx="160">
                  <c:v>27.396558807712204</c:v>
                </c:pt>
                <c:pt idx="161">
                  <c:v>27.983505586261035</c:v>
                </c:pt>
                <c:pt idx="162">
                  <c:v>18.653364201803274</c:v>
                </c:pt>
                <c:pt idx="163">
                  <c:v>19.166510214227561</c:v>
                </c:pt>
                <c:pt idx="164">
                  <c:v>19.67932080514997</c:v>
                </c:pt>
                <c:pt idx="165">
                  <c:v>19.38632722812817</c:v>
                </c:pt>
                <c:pt idx="166">
                  <c:v>20.118606105002872</c:v>
                </c:pt>
                <c:pt idx="167">
                  <c:v>19.606082668678379</c:v>
                </c:pt>
                <c:pt idx="168">
                  <c:v>18.946631592262985</c:v>
                </c:pt>
                <c:pt idx="169">
                  <c:v>18.873325021657724</c:v>
                </c:pt>
                <c:pt idx="170">
                  <c:v>19.67932080514997</c:v>
                </c:pt>
                <c:pt idx="171">
                  <c:v>20.118606105002872</c:v>
                </c:pt>
                <c:pt idx="172">
                  <c:v>17.73482243455636</c:v>
                </c:pt>
                <c:pt idx="173">
                  <c:v>16.929740509485278</c:v>
                </c:pt>
                <c:pt idx="174">
                  <c:v>18.027374780224957</c:v>
                </c:pt>
                <c:pt idx="175">
                  <c:v>17.954246920769158</c:v>
                </c:pt>
                <c:pt idx="176">
                  <c:v>16.856510259158906</c:v>
                </c:pt>
                <c:pt idx="177">
                  <c:v>40.221616488917917</c:v>
                </c:pt>
                <c:pt idx="178">
                  <c:v>40.075268984962506</c:v>
                </c:pt>
                <c:pt idx="179">
                  <c:v>40.367936700792377</c:v>
                </c:pt>
                <c:pt idx="180">
                  <c:v>40.075268984962506</c:v>
                </c:pt>
                <c:pt idx="181">
                  <c:v>39.489605844640572</c:v>
                </c:pt>
                <c:pt idx="182">
                  <c:v>38.463642244454391</c:v>
                </c:pt>
                <c:pt idx="183">
                  <c:v>39.78249206014938</c:v>
                </c:pt>
                <c:pt idx="184">
                  <c:v>39.123344260556138</c:v>
                </c:pt>
                <c:pt idx="185">
                  <c:v>20.620077836624517</c:v>
                </c:pt>
                <c:pt idx="186">
                  <c:v>20.546839350262861</c:v>
                </c:pt>
                <c:pt idx="187">
                  <c:v>19.66744380806368</c:v>
                </c:pt>
                <c:pt idx="188">
                  <c:v>19.007249658009091</c:v>
                </c:pt>
                <c:pt idx="189">
                  <c:v>18.787061424301612</c:v>
                </c:pt>
                <c:pt idx="190">
                  <c:v>19.740764431151124</c:v>
                </c:pt>
                <c:pt idx="191">
                  <c:v>18.860464368962422</c:v>
                </c:pt>
                <c:pt idx="192">
                  <c:v>18.566811374161297</c:v>
                </c:pt>
                <c:pt idx="193">
                  <c:v>18.05265399787767</c:v>
                </c:pt>
                <c:pt idx="194">
                  <c:v>21.535356182329945</c:v>
                </c:pt>
                <c:pt idx="195">
                  <c:v>20.947821837760891</c:v>
                </c:pt>
                <c:pt idx="196">
                  <c:v>20.80086947544261</c:v>
                </c:pt>
                <c:pt idx="197">
                  <c:v>20.212784611710177</c:v>
                </c:pt>
                <c:pt idx="198">
                  <c:v>78.420873650949673</c:v>
                </c:pt>
                <c:pt idx="199">
                  <c:v>78.126606556805612</c:v>
                </c:pt>
                <c:pt idx="200">
                  <c:v>77.390455706485056</c:v>
                </c:pt>
                <c:pt idx="201">
                  <c:v>77.243142633653207</c:v>
                </c:pt>
                <c:pt idx="202">
                  <c:v>77.022121161433418</c:v>
                </c:pt>
                <c:pt idx="203">
                  <c:v>76.579891381338442</c:v>
                </c:pt>
                <c:pt idx="204">
                  <c:v>87.226802452608666</c:v>
                </c:pt>
                <c:pt idx="205">
                  <c:v>87.153104027863819</c:v>
                </c:pt>
                <c:pt idx="206">
                  <c:v>86.341964250028326</c:v>
                </c:pt>
                <c:pt idx="207">
                  <c:v>86.489506581385399</c:v>
                </c:pt>
                <c:pt idx="208">
                  <c:v>85.012833559043514</c:v>
                </c:pt>
                <c:pt idx="209">
                  <c:v>85.382262383462205</c:v>
                </c:pt>
                <c:pt idx="210">
                  <c:v>85.308390529495739</c:v>
                </c:pt>
                <c:pt idx="211">
                  <c:v>85.234511721447802</c:v>
                </c:pt>
                <c:pt idx="212">
                  <c:v>85.825347542464073</c:v>
                </c:pt>
                <c:pt idx="213">
                  <c:v>85.972987021455964</c:v>
                </c:pt>
                <c:pt idx="214">
                  <c:v>102.33022169150595</c:v>
                </c:pt>
                <c:pt idx="215">
                  <c:v>105.04858063273892</c:v>
                </c:pt>
                <c:pt idx="216">
                  <c:v>104.31481696604386</c:v>
                </c:pt>
                <c:pt idx="217">
                  <c:v>104.09455403144123</c:v>
                </c:pt>
                <c:pt idx="218">
                  <c:v>92.863052054130833</c:v>
                </c:pt>
                <c:pt idx="219">
                  <c:v>91.469970064374181</c:v>
                </c:pt>
                <c:pt idx="220">
                  <c:v>92.350098967844929</c:v>
                </c:pt>
                <c:pt idx="221">
                  <c:v>92.203479343109834</c:v>
                </c:pt>
                <c:pt idx="222">
                  <c:v>94.107401255016541</c:v>
                </c:pt>
                <c:pt idx="223">
                  <c:v>94.253665654681868</c:v>
                </c:pt>
                <c:pt idx="224">
                  <c:v>104.0263932470378</c:v>
                </c:pt>
                <c:pt idx="225">
                  <c:v>105.04895870550321</c:v>
                </c:pt>
                <c:pt idx="226">
                  <c:v>105.04895870550321</c:v>
                </c:pt>
                <c:pt idx="227">
                  <c:v>103.95330185265864</c:v>
                </c:pt>
                <c:pt idx="228">
                  <c:v>103.44147141494699</c:v>
                </c:pt>
                <c:pt idx="229">
                  <c:v>102.70970558450362</c:v>
                </c:pt>
                <c:pt idx="230">
                  <c:v>102.56327051106106</c:v>
                </c:pt>
                <c:pt idx="231">
                  <c:v>102.41680811139234</c:v>
                </c:pt>
                <c:pt idx="232">
                  <c:v>102.12380129232346</c:v>
                </c:pt>
                <c:pt idx="233">
                  <c:v>101.97725685254986</c:v>
                </c:pt>
                <c:pt idx="234">
                  <c:v>87.587132500538189</c:v>
                </c:pt>
                <c:pt idx="235">
                  <c:v>88.247432605375451</c:v>
                </c:pt>
                <c:pt idx="236">
                  <c:v>89.419929480812357</c:v>
                </c:pt>
                <c:pt idx="237">
                  <c:v>91.321508735369733</c:v>
                </c:pt>
                <c:pt idx="238">
                  <c:v>90.517556670289494</c:v>
                </c:pt>
                <c:pt idx="239">
                  <c:v>103.80709864060334</c:v>
                </c:pt>
                <c:pt idx="240">
                  <c:v>103.95330185265864</c:v>
                </c:pt>
                <c:pt idx="241">
                  <c:v>103.58774274512876</c:v>
                </c:pt>
                <c:pt idx="242">
                  <c:v>102.19706325275412</c:v>
                </c:pt>
                <c:pt idx="243">
                  <c:v>102.70970558450362</c:v>
                </c:pt>
                <c:pt idx="244">
                  <c:v>102.27031837522328</c:v>
                </c:pt>
                <c:pt idx="245">
                  <c:v>91.214920259379895</c:v>
                </c:pt>
                <c:pt idx="246">
                  <c:v>91.214920259379895</c:v>
                </c:pt>
                <c:pt idx="247">
                  <c:v>91.214920259379895</c:v>
                </c:pt>
                <c:pt idx="248">
                  <c:v>89.675500205398407</c:v>
                </c:pt>
                <c:pt idx="249">
                  <c:v>89.675500205398407</c:v>
                </c:pt>
                <c:pt idx="250">
                  <c:v>90.408933980236171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D94-4B44-BC5B-061DAB54AF5B}"/>
            </c:ext>
          </c:extLst>
        </c:ser>
        <c:ser>
          <c:idx val="2"/>
          <c:order val="2"/>
          <c:tx>
            <c:strRef>
              <c:f>'NTN-B Carregamento'!$Z$2</c:f>
              <c:strCache>
                <c:ptCount val="1"/>
                <c:pt idx="0">
                  <c:v>VNA</c:v>
                </c:pt>
              </c:strCache>
            </c:strRef>
          </c:tx>
          <c:spPr>
            <a:ln w="38100" cap="rnd">
              <a:solidFill>
                <a:schemeClr val="accent3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Carregamento'!$B$2:$B$253</c:f>
              <c:numCache>
                <c:formatCode>m/d/yyyy</c:formatCode>
                <c:ptCount val="252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44567</c:v>
                </c:pt>
                <c:pt idx="4">
                  <c:v>44568</c:v>
                </c:pt>
                <c:pt idx="5">
                  <c:v>44571</c:v>
                </c:pt>
                <c:pt idx="6">
                  <c:v>44572</c:v>
                </c:pt>
                <c:pt idx="7">
                  <c:v>44573</c:v>
                </c:pt>
                <c:pt idx="8">
                  <c:v>44574</c:v>
                </c:pt>
                <c:pt idx="9">
                  <c:v>44575</c:v>
                </c:pt>
                <c:pt idx="10">
                  <c:v>44578</c:v>
                </c:pt>
                <c:pt idx="11">
                  <c:v>44579</c:v>
                </c:pt>
                <c:pt idx="12">
                  <c:v>44580</c:v>
                </c:pt>
                <c:pt idx="13">
                  <c:v>44581</c:v>
                </c:pt>
                <c:pt idx="14">
                  <c:v>44582</c:v>
                </c:pt>
                <c:pt idx="15">
                  <c:v>44585</c:v>
                </c:pt>
                <c:pt idx="16">
                  <c:v>44586</c:v>
                </c:pt>
                <c:pt idx="17">
                  <c:v>44587</c:v>
                </c:pt>
                <c:pt idx="18">
                  <c:v>44588</c:v>
                </c:pt>
                <c:pt idx="19">
                  <c:v>44589</c:v>
                </c:pt>
                <c:pt idx="20">
                  <c:v>44592</c:v>
                </c:pt>
                <c:pt idx="21">
                  <c:v>44593</c:v>
                </c:pt>
                <c:pt idx="22">
                  <c:v>44594</c:v>
                </c:pt>
                <c:pt idx="23">
                  <c:v>44595</c:v>
                </c:pt>
                <c:pt idx="24">
                  <c:v>44596</c:v>
                </c:pt>
                <c:pt idx="25">
                  <c:v>44599</c:v>
                </c:pt>
                <c:pt idx="26">
                  <c:v>44600</c:v>
                </c:pt>
                <c:pt idx="27">
                  <c:v>44601</c:v>
                </c:pt>
                <c:pt idx="28">
                  <c:v>44602</c:v>
                </c:pt>
                <c:pt idx="29">
                  <c:v>44603</c:v>
                </c:pt>
                <c:pt idx="30">
                  <c:v>44606</c:v>
                </c:pt>
                <c:pt idx="31">
                  <c:v>44607</c:v>
                </c:pt>
                <c:pt idx="32">
                  <c:v>44608</c:v>
                </c:pt>
                <c:pt idx="33">
                  <c:v>44609</c:v>
                </c:pt>
                <c:pt idx="34">
                  <c:v>44610</c:v>
                </c:pt>
                <c:pt idx="35">
                  <c:v>44613</c:v>
                </c:pt>
                <c:pt idx="36">
                  <c:v>44614</c:v>
                </c:pt>
                <c:pt idx="37">
                  <c:v>44615</c:v>
                </c:pt>
                <c:pt idx="38">
                  <c:v>44616</c:v>
                </c:pt>
                <c:pt idx="39">
                  <c:v>44617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44628</c:v>
                </c:pt>
                <c:pt idx="45">
                  <c:v>44629</c:v>
                </c:pt>
                <c:pt idx="46">
                  <c:v>44630</c:v>
                </c:pt>
                <c:pt idx="47">
                  <c:v>44631</c:v>
                </c:pt>
                <c:pt idx="48">
                  <c:v>44634</c:v>
                </c:pt>
                <c:pt idx="49">
                  <c:v>44635</c:v>
                </c:pt>
                <c:pt idx="50">
                  <c:v>44636</c:v>
                </c:pt>
                <c:pt idx="51">
                  <c:v>44637</c:v>
                </c:pt>
                <c:pt idx="52">
                  <c:v>44638</c:v>
                </c:pt>
                <c:pt idx="53">
                  <c:v>44641</c:v>
                </c:pt>
                <c:pt idx="54">
                  <c:v>44642</c:v>
                </c:pt>
                <c:pt idx="55">
                  <c:v>44643</c:v>
                </c:pt>
                <c:pt idx="56">
                  <c:v>44644</c:v>
                </c:pt>
                <c:pt idx="57">
                  <c:v>44645</c:v>
                </c:pt>
                <c:pt idx="58">
                  <c:v>44648</c:v>
                </c:pt>
                <c:pt idx="59">
                  <c:v>44649</c:v>
                </c:pt>
                <c:pt idx="60">
                  <c:v>44650</c:v>
                </c:pt>
                <c:pt idx="61">
                  <c:v>44651</c:v>
                </c:pt>
                <c:pt idx="62">
                  <c:v>44652</c:v>
                </c:pt>
                <c:pt idx="63">
                  <c:v>44655</c:v>
                </c:pt>
                <c:pt idx="64">
                  <c:v>44656</c:v>
                </c:pt>
                <c:pt idx="65">
                  <c:v>44657</c:v>
                </c:pt>
                <c:pt idx="66">
                  <c:v>44658</c:v>
                </c:pt>
                <c:pt idx="67">
                  <c:v>44659</c:v>
                </c:pt>
                <c:pt idx="68">
                  <c:v>44662</c:v>
                </c:pt>
                <c:pt idx="69">
                  <c:v>44663</c:v>
                </c:pt>
                <c:pt idx="70">
                  <c:v>44664</c:v>
                </c:pt>
                <c:pt idx="71">
                  <c:v>44665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44673</c:v>
                </c:pt>
                <c:pt idx="76">
                  <c:v>44676</c:v>
                </c:pt>
                <c:pt idx="77">
                  <c:v>44677</c:v>
                </c:pt>
                <c:pt idx="78">
                  <c:v>44678</c:v>
                </c:pt>
                <c:pt idx="79">
                  <c:v>44679</c:v>
                </c:pt>
                <c:pt idx="80">
                  <c:v>44680</c:v>
                </c:pt>
                <c:pt idx="81">
                  <c:v>44683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44847</c:v>
                </c:pt>
                <c:pt idx="197">
                  <c:v>44848</c:v>
                </c:pt>
                <c:pt idx="198">
                  <c:v>44851</c:v>
                </c:pt>
                <c:pt idx="199">
                  <c:v>44852</c:v>
                </c:pt>
                <c:pt idx="200">
                  <c:v>44853</c:v>
                </c:pt>
                <c:pt idx="201">
                  <c:v>44854</c:v>
                </c:pt>
                <c:pt idx="202">
                  <c:v>44855</c:v>
                </c:pt>
                <c:pt idx="203">
                  <c:v>44858</c:v>
                </c:pt>
                <c:pt idx="204">
                  <c:v>44859</c:v>
                </c:pt>
                <c:pt idx="205">
                  <c:v>44860</c:v>
                </c:pt>
                <c:pt idx="206">
                  <c:v>44861</c:v>
                </c:pt>
                <c:pt idx="207">
                  <c:v>44862</c:v>
                </c:pt>
                <c:pt idx="208">
                  <c:v>44865</c:v>
                </c:pt>
                <c:pt idx="209">
                  <c:v>44866</c:v>
                </c:pt>
                <c:pt idx="210">
                  <c:v>44868</c:v>
                </c:pt>
                <c:pt idx="211">
                  <c:v>44869</c:v>
                </c:pt>
                <c:pt idx="212">
                  <c:v>44872</c:v>
                </c:pt>
                <c:pt idx="213">
                  <c:v>44873</c:v>
                </c:pt>
                <c:pt idx="214">
                  <c:v>44874</c:v>
                </c:pt>
                <c:pt idx="215">
                  <c:v>44875</c:v>
                </c:pt>
                <c:pt idx="216">
                  <c:v>44876</c:v>
                </c:pt>
                <c:pt idx="217">
                  <c:v>44879</c:v>
                </c:pt>
                <c:pt idx="218">
                  <c:v>44881</c:v>
                </c:pt>
                <c:pt idx="219">
                  <c:v>44882</c:v>
                </c:pt>
                <c:pt idx="220">
                  <c:v>44883</c:v>
                </c:pt>
                <c:pt idx="221">
                  <c:v>44886</c:v>
                </c:pt>
                <c:pt idx="222">
                  <c:v>44887</c:v>
                </c:pt>
                <c:pt idx="223">
                  <c:v>44888</c:v>
                </c:pt>
                <c:pt idx="224">
                  <c:v>44889</c:v>
                </c:pt>
                <c:pt idx="225">
                  <c:v>44890</c:v>
                </c:pt>
                <c:pt idx="226">
                  <c:v>44893</c:v>
                </c:pt>
                <c:pt idx="227">
                  <c:v>44894</c:v>
                </c:pt>
                <c:pt idx="228">
                  <c:v>44895</c:v>
                </c:pt>
                <c:pt idx="229">
                  <c:v>44896</c:v>
                </c:pt>
                <c:pt idx="230">
                  <c:v>44897</c:v>
                </c:pt>
                <c:pt idx="231">
                  <c:v>44900</c:v>
                </c:pt>
                <c:pt idx="232">
                  <c:v>44901</c:v>
                </c:pt>
                <c:pt idx="233">
                  <c:v>44902</c:v>
                </c:pt>
                <c:pt idx="234">
                  <c:v>44903</c:v>
                </c:pt>
                <c:pt idx="235">
                  <c:v>44904</c:v>
                </c:pt>
                <c:pt idx="236">
                  <c:v>44907</c:v>
                </c:pt>
                <c:pt idx="237">
                  <c:v>44908</c:v>
                </c:pt>
                <c:pt idx="238">
                  <c:v>44909</c:v>
                </c:pt>
                <c:pt idx="239">
                  <c:v>44910</c:v>
                </c:pt>
                <c:pt idx="240">
                  <c:v>44911</c:v>
                </c:pt>
                <c:pt idx="241">
                  <c:v>44914</c:v>
                </c:pt>
                <c:pt idx="242">
                  <c:v>44915</c:v>
                </c:pt>
                <c:pt idx="243">
                  <c:v>44916</c:v>
                </c:pt>
                <c:pt idx="244">
                  <c:v>44917</c:v>
                </c:pt>
                <c:pt idx="245">
                  <c:v>44918</c:v>
                </c:pt>
                <c:pt idx="246">
                  <c:v>44921</c:v>
                </c:pt>
                <c:pt idx="247">
                  <c:v>44922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  <c:pt idx="251">
                  <c:v>44928</c:v>
                </c:pt>
              </c:numCache>
            </c:numRef>
          </c:cat>
          <c:val>
            <c:numRef>
              <c:f>'NTN-B Carregamento'!$Z$3:$Z$253</c:f>
              <c:numCache>
                <c:formatCode>#,##0.00</c:formatCode>
                <c:ptCount val="251"/>
                <c:pt idx="0">
                  <c:v>84.712604528894033</c:v>
                </c:pt>
                <c:pt idx="1">
                  <c:v>84.712604528894033</c:v>
                </c:pt>
                <c:pt idx="2">
                  <c:v>84.712604528894033</c:v>
                </c:pt>
                <c:pt idx="3">
                  <c:v>84.712604528894033</c:v>
                </c:pt>
                <c:pt idx="4">
                  <c:v>84.712604528894033</c:v>
                </c:pt>
                <c:pt idx="5">
                  <c:v>99.690317089895672</c:v>
                </c:pt>
                <c:pt idx="6">
                  <c:v>99.690317089895672</c:v>
                </c:pt>
                <c:pt idx="7">
                  <c:v>99.690317089895672</c:v>
                </c:pt>
                <c:pt idx="8">
                  <c:v>99.690317089895672</c:v>
                </c:pt>
                <c:pt idx="9">
                  <c:v>99.690317089895672</c:v>
                </c:pt>
                <c:pt idx="10">
                  <c:v>61.534529671486176</c:v>
                </c:pt>
                <c:pt idx="11">
                  <c:v>61.534529671486176</c:v>
                </c:pt>
                <c:pt idx="12">
                  <c:v>61.534529671486176</c:v>
                </c:pt>
                <c:pt idx="13">
                  <c:v>61.534529671486176</c:v>
                </c:pt>
                <c:pt idx="14">
                  <c:v>61.534529671486176</c:v>
                </c:pt>
                <c:pt idx="15">
                  <c:v>61.534529671486176</c:v>
                </c:pt>
                <c:pt idx="16">
                  <c:v>61.534529671486176</c:v>
                </c:pt>
                <c:pt idx="17">
                  <c:v>75.173211449659888</c:v>
                </c:pt>
                <c:pt idx="18">
                  <c:v>75.173211449659888</c:v>
                </c:pt>
                <c:pt idx="19">
                  <c:v>75.173211449659888</c:v>
                </c:pt>
                <c:pt idx="20">
                  <c:v>75.173211449659888</c:v>
                </c:pt>
                <c:pt idx="21">
                  <c:v>75.173211449659888</c:v>
                </c:pt>
                <c:pt idx="22">
                  <c:v>75.173211449659888</c:v>
                </c:pt>
                <c:pt idx="23">
                  <c:v>65.032923881629728</c:v>
                </c:pt>
                <c:pt idx="24">
                  <c:v>65.032923881629728</c:v>
                </c:pt>
                <c:pt idx="25">
                  <c:v>65.032923881629728</c:v>
                </c:pt>
                <c:pt idx="26">
                  <c:v>63.853534044725301</c:v>
                </c:pt>
                <c:pt idx="27">
                  <c:v>63.853534044725301</c:v>
                </c:pt>
                <c:pt idx="28">
                  <c:v>63.853534044725301</c:v>
                </c:pt>
                <c:pt idx="29">
                  <c:v>63.853534044725301</c:v>
                </c:pt>
                <c:pt idx="30">
                  <c:v>63.853534044725301</c:v>
                </c:pt>
                <c:pt idx="31">
                  <c:v>105.06585656146555</c:v>
                </c:pt>
                <c:pt idx="32">
                  <c:v>105.06585656146555</c:v>
                </c:pt>
                <c:pt idx="33">
                  <c:v>105.06585656146555</c:v>
                </c:pt>
                <c:pt idx="34">
                  <c:v>105.06585656146555</c:v>
                </c:pt>
                <c:pt idx="35">
                  <c:v>105.06585656146555</c:v>
                </c:pt>
                <c:pt idx="36">
                  <c:v>105.06585656146555</c:v>
                </c:pt>
                <c:pt idx="37">
                  <c:v>110.94221273804786</c:v>
                </c:pt>
                <c:pt idx="38">
                  <c:v>110.94221273804786</c:v>
                </c:pt>
                <c:pt idx="39">
                  <c:v>110.94221273804786</c:v>
                </c:pt>
                <c:pt idx="40">
                  <c:v>110.94221273804786</c:v>
                </c:pt>
                <c:pt idx="41">
                  <c:v>110.94221273804786</c:v>
                </c:pt>
                <c:pt idx="42">
                  <c:v>110.94221273804786</c:v>
                </c:pt>
                <c:pt idx="43">
                  <c:v>110.94221273804786</c:v>
                </c:pt>
                <c:pt idx="44">
                  <c:v>110.94221273804786</c:v>
                </c:pt>
                <c:pt idx="45">
                  <c:v>110.94221273804786</c:v>
                </c:pt>
                <c:pt idx="46">
                  <c:v>119.16445577713897</c:v>
                </c:pt>
                <c:pt idx="47">
                  <c:v>119.16445577713897</c:v>
                </c:pt>
                <c:pt idx="48">
                  <c:v>119.16445577713897</c:v>
                </c:pt>
                <c:pt idx="49">
                  <c:v>110.94221273804786</c:v>
                </c:pt>
                <c:pt idx="50">
                  <c:v>110.94221273804786</c:v>
                </c:pt>
                <c:pt idx="51">
                  <c:v>101.88278734460377</c:v>
                </c:pt>
                <c:pt idx="52">
                  <c:v>101.88278734460377</c:v>
                </c:pt>
                <c:pt idx="53">
                  <c:v>101.88278734460377</c:v>
                </c:pt>
                <c:pt idx="54">
                  <c:v>101.88278734460377</c:v>
                </c:pt>
                <c:pt idx="55">
                  <c:v>101.88278734460377</c:v>
                </c:pt>
                <c:pt idx="56">
                  <c:v>101.88278734460377</c:v>
                </c:pt>
                <c:pt idx="57">
                  <c:v>138.51160733171349</c:v>
                </c:pt>
                <c:pt idx="58">
                  <c:v>138.51160733171349</c:v>
                </c:pt>
                <c:pt idx="59">
                  <c:v>138.51160733171349</c:v>
                </c:pt>
                <c:pt idx="60">
                  <c:v>138.51160733171349</c:v>
                </c:pt>
                <c:pt idx="61">
                  <c:v>138.51160733171349</c:v>
                </c:pt>
                <c:pt idx="62">
                  <c:v>138.51160733171349</c:v>
                </c:pt>
                <c:pt idx="63">
                  <c:v>138.51160733171349</c:v>
                </c:pt>
                <c:pt idx="64">
                  <c:v>138.51160733171349</c:v>
                </c:pt>
                <c:pt idx="65">
                  <c:v>138.51160733171349</c:v>
                </c:pt>
                <c:pt idx="66">
                  <c:v>175.02350538674224</c:v>
                </c:pt>
                <c:pt idx="67">
                  <c:v>175.02350538674224</c:v>
                </c:pt>
                <c:pt idx="68">
                  <c:v>175.02350538674224</c:v>
                </c:pt>
                <c:pt idx="69">
                  <c:v>175.02350538674224</c:v>
                </c:pt>
                <c:pt idx="70">
                  <c:v>175.02350538674224</c:v>
                </c:pt>
                <c:pt idx="71">
                  <c:v>175.02350538674224</c:v>
                </c:pt>
                <c:pt idx="72">
                  <c:v>82.443461365279973</c:v>
                </c:pt>
                <c:pt idx="73">
                  <c:v>82.443461365279973</c:v>
                </c:pt>
                <c:pt idx="74">
                  <c:v>82.443461365279973</c:v>
                </c:pt>
                <c:pt idx="75">
                  <c:v>82.443461365279973</c:v>
                </c:pt>
                <c:pt idx="76">
                  <c:v>82.443461365279973</c:v>
                </c:pt>
                <c:pt idx="77">
                  <c:v>82.443461365279973</c:v>
                </c:pt>
                <c:pt idx="78">
                  <c:v>101.88278734460377</c:v>
                </c:pt>
                <c:pt idx="79">
                  <c:v>101.88278734460377</c:v>
                </c:pt>
                <c:pt idx="80">
                  <c:v>101.88278734460377</c:v>
                </c:pt>
                <c:pt idx="81">
                  <c:v>101.88278734460377</c:v>
                </c:pt>
                <c:pt idx="82">
                  <c:v>101.88278734460377</c:v>
                </c:pt>
                <c:pt idx="83">
                  <c:v>101.88278734460377</c:v>
                </c:pt>
                <c:pt idx="84">
                  <c:v>94.254427648220457</c:v>
                </c:pt>
                <c:pt idx="85">
                  <c:v>94.254427648220457</c:v>
                </c:pt>
                <c:pt idx="86">
                  <c:v>94.254427648220457</c:v>
                </c:pt>
                <c:pt idx="87">
                  <c:v>106.22668632546724</c:v>
                </c:pt>
                <c:pt idx="88">
                  <c:v>106.22668632546724</c:v>
                </c:pt>
                <c:pt idx="89">
                  <c:v>106.22668632546724</c:v>
                </c:pt>
                <c:pt idx="90">
                  <c:v>106.22668632546724</c:v>
                </c:pt>
                <c:pt idx="91">
                  <c:v>46.22944858997694</c:v>
                </c:pt>
                <c:pt idx="92">
                  <c:v>46.22944858997694</c:v>
                </c:pt>
                <c:pt idx="93">
                  <c:v>46.22944858997694</c:v>
                </c:pt>
                <c:pt idx="94">
                  <c:v>46.22944858997694</c:v>
                </c:pt>
                <c:pt idx="95">
                  <c:v>46.22944858997694</c:v>
                </c:pt>
                <c:pt idx="96">
                  <c:v>46.22944858997694</c:v>
                </c:pt>
                <c:pt idx="97">
                  <c:v>59.257756339615383</c:v>
                </c:pt>
                <c:pt idx="98">
                  <c:v>59.257756339615383</c:v>
                </c:pt>
                <c:pt idx="99">
                  <c:v>59.257756339615383</c:v>
                </c:pt>
                <c:pt idx="100">
                  <c:v>59.257756339615383</c:v>
                </c:pt>
                <c:pt idx="101">
                  <c:v>59.257756339615383</c:v>
                </c:pt>
                <c:pt idx="102">
                  <c:v>59.257756339615383</c:v>
                </c:pt>
                <c:pt idx="103">
                  <c:v>59.257756339615383</c:v>
                </c:pt>
                <c:pt idx="104">
                  <c:v>59.257756339615383</c:v>
                </c:pt>
                <c:pt idx="105">
                  <c:v>59.257756339615383</c:v>
                </c:pt>
                <c:pt idx="106">
                  <c:v>59.257756339615383</c:v>
                </c:pt>
                <c:pt idx="107">
                  <c:v>59.257756339615383</c:v>
                </c:pt>
                <c:pt idx="108">
                  <c:v>47.232195994154146</c:v>
                </c:pt>
                <c:pt idx="109">
                  <c:v>47.232195994154146</c:v>
                </c:pt>
                <c:pt idx="110">
                  <c:v>47.232195994154146</c:v>
                </c:pt>
                <c:pt idx="111">
                  <c:v>47.232195994154146</c:v>
                </c:pt>
                <c:pt idx="112">
                  <c:v>47.232195994154146</c:v>
                </c:pt>
                <c:pt idx="113">
                  <c:v>64.264374498352126</c:v>
                </c:pt>
                <c:pt idx="114">
                  <c:v>61.960136249509119</c:v>
                </c:pt>
                <c:pt idx="115">
                  <c:v>61.960136249509119</c:v>
                </c:pt>
                <c:pt idx="116">
                  <c:v>61.960136249509119</c:v>
                </c:pt>
                <c:pt idx="117">
                  <c:v>61.960136249509119</c:v>
                </c:pt>
                <c:pt idx="118">
                  <c:v>61.960136249509119</c:v>
                </c:pt>
                <c:pt idx="119">
                  <c:v>70.643168484230813</c:v>
                </c:pt>
                <c:pt idx="120">
                  <c:v>70.643168484230813</c:v>
                </c:pt>
                <c:pt idx="121">
                  <c:v>70.643168484230813</c:v>
                </c:pt>
                <c:pt idx="122">
                  <c:v>70.643168484230813</c:v>
                </c:pt>
                <c:pt idx="123">
                  <c:v>70.643168484230813</c:v>
                </c:pt>
                <c:pt idx="124">
                  <c:v>70.643168484230813</c:v>
                </c:pt>
                <c:pt idx="125">
                  <c:v>70.643168484230813</c:v>
                </c:pt>
                <c:pt idx="126">
                  <c:v>70.643168484230813</c:v>
                </c:pt>
                <c:pt idx="127">
                  <c:v>70.643168484230813</c:v>
                </c:pt>
                <c:pt idx="128">
                  <c:v>64.855301736765625</c:v>
                </c:pt>
                <c:pt idx="129">
                  <c:v>64.855301736765625</c:v>
                </c:pt>
                <c:pt idx="130">
                  <c:v>64.855301736765625</c:v>
                </c:pt>
                <c:pt idx="131">
                  <c:v>64.855301736765625</c:v>
                </c:pt>
                <c:pt idx="132">
                  <c:v>64.855301736765625</c:v>
                </c:pt>
                <c:pt idx="133">
                  <c:v>64.855301736765625</c:v>
                </c:pt>
                <c:pt idx="134">
                  <c:v>-61.361971526893484</c:v>
                </c:pt>
                <c:pt idx="135">
                  <c:v>-61.361971526893484</c:v>
                </c:pt>
                <c:pt idx="136">
                  <c:v>-61.361971526893484</c:v>
                </c:pt>
                <c:pt idx="137">
                  <c:v>-61.361971526893484</c:v>
                </c:pt>
                <c:pt idx="138">
                  <c:v>-61.361971526893484</c:v>
                </c:pt>
                <c:pt idx="139">
                  <c:v>-61.361971526893484</c:v>
                </c:pt>
                <c:pt idx="140">
                  <c:v>-61.361971526893484</c:v>
                </c:pt>
                <c:pt idx="141">
                  <c:v>-64.293203432905372</c:v>
                </c:pt>
                <c:pt idx="142">
                  <c:v>-64.293203432905372</c:v>
                </c:pt>
                <c:pt idx="143">
                  <c:v>-64.293203432905372</c:v>
                </c:pt>
                <c:pt idx="144">
                  <c:v>-64.293203432905372</c:v>
                </c:pt>
                <c:pt idx="145">
                  <c:v>-64.293203432905372</c:v>
                </c:pt>
                <c:pt idx="146">
                  <c:v>-64.293203432905372</c:v>
                </c:pt>
                <c:pt idx="147">
                  <c:v>-64.293203432905372</c:v>
                </c:pt>
                <c:pt idx="148">
                  <c:v>-62.077164112954037</c:v>
                </c:pt>
                <c:pt idx="149">
                  <c:v>-62.077164112954037</c:v>
                </c:pt>
                <c:pt idx="150">
                  <c:v>-63.964415745998998</c:v>
                </c:pt>
                <c:pt idx="151">
                  <c:v>-63.964415745998998</c:v>
                </c:pt>
                <c:pt idx="152">
                  <c:v>-63.964415745998998</c:v>
                </c:pt>
                <c:pt idx="153">
                  <c:v>-63.964415745998998</c:v>
                </c:pt>
                <c:pt idx="154">
                  <c:v>-63.964415745998998</c:v>
                </c:pt>
                <c:pt idx="155">
                  <c:v>-21.58853734093141</c:v>
                </c:pt>
                <c:pt idx="156">
                  <c:v>-21.58853734093141</c:v>
                </c:pt>
                <c:pt idx="157">
                  <c:v>-21.58853734093141</c:v>
                </c:pt>
                <c:pt idx="158">
                  <c:v>-21.58853734093141</c:v>
                </c:pt>
                <c:pt idx="159">
                  <c:v>-21.58853734093141</c:v>
                </c:pt>
                <c:pt idx="160">
                  <c:v>-21.58853734093141</c:v>
                </c:pt>
                <c:pt idx="161">
                  <c:v>-21.58853734093141</c:v>
                </c:pt>
                <c:pt idx="162">
                  <c:v>-30.989645560246846</c:v>
                </c:pt>
                <c:pt idx="163">
                  <c:v>-30.989645560246846</c:v>
                </c:pt>
                <c:pt idx="164">
                  <c:v>-30.989645560246846</c:v>
                </c:pt>
                <c:pt idx="165">
                  <c:v>-30.989645560246846</c:v>
                </c:pt>
                <c:pt idx="166">
                  <c:v>-30.989645560246846</c:v>
                </c:pt>
                <c:pt idx="167">
                  <c:v>-30.989645560246846</c:v>
                </c:pt>
                <c:pt idx="168">
                  <c:v>-30.989645560246846</c:v>
                </c:pt>
                <c:pt idx="169">
                  <c:v>-30.989645560246846</c:v>
                </c:pt>
                <c:pt idx="170">
                  <c:v>-30.989645560246846</c:v>
                </c:pt>
                <c:pt idx="171">
                  <c:v>-30.989645560246846</c:v>
                </c:pt>
                <c:pt idx="172">
                  <c:v>-33.81172976316298</c:v>
                </c:pt>
                <c:pt idx="173">
                  <c:v>-33.81172976316298</c:v>
                </c:pt>
                <c:pt idx="174">
                  <c:v>-33.81172976316298</c:v>
                </c:pt>
                <c:pt idx="175">
                  <c:v>-33.81172976316298</c:v>
                </c:pt>
                <c:pt idx="176">
                  <c:v>-33.81172976316298</c:v>
                </c:pt>
                <c:pt idx="177">
                  <c:v>-11.257677740121668</c:v>
                </c:pt>
                <c:pt idx="178">
                  <c:v>-11.257677740121668</c:v>
                </c:pt>
                <c:pt idx="179">
                  <c:v>-11.257677740121668</c:v>
                </c:pt>
                <c:pt idx="180">
                  <c:v>-11.257677740121668</c:v>
                </c:pt>
                <c:pt idx="181">
                  <c:v>-11.257677740121668</c:v>
                </c:pt>
                <c:pt idx="182">
                  <c:v>-11.257677740121668</c:v>
                </c:pt>
                <c:pt idx="183">
                  <c:v>-11.257677740121668</c:v>
                </c:pt>
                <c:pt idx="184">
                  <c:v>-11.257677740121668</c:v>
                </c:pt>
                <c:pt idx="185">
                  <c:v>-30.049130596845846</c:v>
                </c:pt>
                <c:pt idx="186">
                  <c:v>-30.049130596845846</c:v>
                </c:pt>
                <c:pt idx="187">
                  <c:v>-30.049130596845846</c:v>
                </c:pt>
                <c:pt idx="188">
                  <c:v>-30.049130596845846</c:v>
                </c:pt>
                <c:pt idx="189">
                  <c:v>-30.049130596845846</c:v>
                </c:pt>
                <c:pt idx="190">
                  <c:v>-30.049130596845846</c:v>
                </c:pt>
                <c:pt idx="191">
                  <c:v>-30.049130596845846</c:v>
                </c:pt>
                <c:pt idx="192">
                  <c:v>-30.049130596845846</c:v>
                </c:pt>
                <c:pt idx="193">
                  <c:v>-30.049130596845846</c:v>
                </c:pt>
                <c:pt idx="194">
                  <c:v>-27.228124772972691</c:v>
                </c:pt>
                <c:pt idx="195">
                  <c:v>-27.228124772972691</c:v>
                </c:pt>
                <c:pt idx="196">
                  <c:v>-27.228124772972691</c:v>
                </c:pt>
                <c:pt idx="197">
                  <c:v>-27.228124772972691</c:v>
                </c:pt>
                <c:pt idx="198">
                  <c:v>30.892402161908048</c:v>
                </c:pt>
                <c:pt idx="199">
                  <c:v>30.892402161908048</c:v>
                </c:pt>
                <c:pt idx="200">
                  <c:v>30.892402161908048</c:v>
                </c:pt>
                <c:pt idx="201">
                  <c:v>30.892402161908048</c:v>
                </c:pt>
                <c:pt idx="202">
                  <c:v>30.892402161908048</c:v>
                </c:pt>
                <c:pt idx="203">
                  <c:v>30.892402161908048</c:v>
                </c:pt>
                <c:pt idx="204">
                  <c:v>41.168367843123981</c:v>
                </c:pt>
                <c:pt idx="205">
                  <c:v>41.168367843123981</c:v>
                </c:pt>
                <c:pt idx="206">
                  <c:v>41.168367843123981</c:v>
                </c:pt>
                <c:pt idx="207">
                  <c:v>41.168367843123981</c:v>
                </c:pt>
                <c:pt idx="208">
                  <c:v>41.168367843123981</c:v>
                </c:pt>
                <c:pt idx="209">
                  <c:v>41.168367843123981</c:v>
                </c:pt>
                <c:pt idx="210">
                  <c:v>41.168367843123981</c:v>
                </c:pt>
                <c:pt idx="211">
                  <c:v>41.168367843123981</c:v>
                </c:pt>
                <c:pt idx="212">
                  <c:v>41.168367843123981</c:v>
                </c:pt>
                <c:pt idx="213">
                  <c:v>41.168367843123981</c:v>
                </c:pt>
                <c:pt idx="214">
                  <c:v>55.163788755279363</c:v>
                </c:pt>
                <c:pt idx="215">
                  <c:v>55.163788755279363</c:v>
                </c:pt>
                <c:pt idx="216">
                  <c:v>55.163788755279363</c:v>
                </c:pt>
                <c:pt idx="217">
                  <c:v>55.163788755279363</c:v>
                </c:pt>
                <c:pt idx="218">
                  <c:v>42.10201499627221</c:v>
                </c:pt>
                <c:pt idx="219">
                  <c:v>42.10201499627221</c:v>
                </c:pt>
                <c:pt idx="220">
                  <c:v>42.10201499627221</c:v>
                </c:pt>
                <c:pt idx="221">
                  <c:v>42.10201499627221</c:v>
                </c:pt>
                <c:pt idx="222">
                  <c:v>42.10201499627221</c:v>
                </c:pt>
                <c:pt idx="223">
                  <c:v>42.10201499627221</c:v>
                </c:pt>
                <c:pt idx="224">
                  <c:v>51.433620971317687</c:v>
                </c:pt>
                <c:pt idx="225">
                  <c:v>51.433620971317687</c:v>
                </c:pt>
                <c:pt idx="226">
                  <c:v>51.433620971317687</c:v>
                </c:pt>
                <c:pt idx="227">
                  <c:v>51.433620971317687</c:v>
                </c:pt>
                <c:pt idx="228">
                  <c:v>51.433620971317687</c:v>
                </c:pt>
                <c:pt idx="229">
                  <c:v>51.433620971317687</c:v>
                </c:pt>
                <c:pt idx="230">
                  <c:v>51.433620971317687</c:v>
                </c:pt>
                <c:pt idx="231">
                  <c:v>51.433620971317687</c:v>
                </c:pt>
                <c:pt idx="232">
                  <c:v>51.433620971317687</c:v>
                </c:pt>
                <c:pt idx="233">
                  <c:v>51.433620971317687</c:v>
                </c:pt>
                <c:pt idx="234">
                  <c:v>38.366895114109418</c:v>
                </c:pt>
                <c:pt idx="235">
                  <c:v>38.366895114109418</c:v>
                </c:pt>
                <c:pt idx="236">
                  <c:v>38.366895114109418</c:v>
                </c:pt>
                <c:pt idx="237">
                  <c:v>38.366895114109418</c:v>
                </c:pt>
                <c:pt idx="238">
                  <c:v>38.366895114109418</c:v>
                </c:pt>
                <c:pt idx="239">
                  <c:v>51.433620971317687</c:v>
                </c:pt>
                <c:pt idx="240">
                  <c:v>51.433620971317687</c:v>
                </c:pt>
                <c:pt idx="241">
                  <c:v>51.433620971317687</c:v>
                </c:pt>
                <c:pt idx="242">
                  <c:v>51.433620971317687</c:v>
                </c:pt>
                <c:pt idx="243">
                  <c:v>51.433620971317687</c:v>
                </c:pt>
                <c:pt idx="244">
                  <c:v>51.433620971317687</c:v>
                </c:pt>
                <c:pt idx="245">
                  <c:v>40.234632156509335</c:v>
                </c:pt>
                <c:pt idx="246">
                  <c:v>40.234632156509335</c:v>
                </c:pt>
                <c:pt idx="247">
                  <c:v>40.234632156509335</c:v>
                </c:pt>
                <c:pt idx="248">
                  <c:v>40.234632156509335</c:v>
                </c:pt>
                <c:pt idx="249">
                  <c:v>40.234632156509335</c:v>
                </c:pt>
                <c:pt idx="250">
                  <c:v>40.234632156509335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D94-4B44-BC5B-061DAB54A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866727"/>
        <c:axId val="106867055"/>
      </c:lineChart>
      <c:dateAx>
        <c:axId val="106866727"/>
        <c:scaling>
          <c:orientation val="minMax"/>
        </c:scaling>
        <c:delete val="0"/>
        <c:axPos val="b"/>
        <c:numFmt formatCode="m/d/yyyy" sourceLinked="1"/>
        <c:majorTickMark val="none"/>
        <c:minorTickMark val="none"/>
        <c:tickLblPos val="low"/>
        <c:spPr>
          <a:noFill/>
          <a:ln w="19050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7055"/>
        <c:crossesAt val="100"/>
        <c:auto val="1"/>
        <c:lblOffset val="100"/>
        <c:baseTimeUnit val="days"/>
      </c:dateAx>
      <c:valAx>
        <c:axId val="106867055"/>
        <c:scaling>
          <c:orientation val="minMax"/>
        </c:scaling>
        <c:delete val="0"/>
        <c:axPos val="l"/>
        <c:numFmt formatCode="#,##0_ ;[Red]\-#,##0\ 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6727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2">
                    <a:lumMod val="60000"/>
                    <a:lumOff val="4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accent3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pt-BR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530507617473905E-2"/>
          <c:y val="0.11704850043661877"/>
          <c:w val="0.89576520358215173"/>
          <c:h val="0.6879098196689486"/>
        </c:manualLayout>
      </c:layout>
      <c:lineChart>
        <c:grouping val="standard"/>
        <c:varyColors val="0"/>
        <c:ser>
          <c:idx val="0"/>
          <c:order val="0"/>
          <c:tx>
            <c:strRef>
              <c:f>'NTN-B Carregamento'!$AI$1</c:f>
              <c:strCache>
                <c:ptCount val="1"/>
                <c:pt idx="0">
                  <c:v>Curva</c:v>
                </c:pt>
              </c:strCache>
            </c:strRef>
          </c:tx>
          <c:spPr>
            <a:ln w="38100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Carregamento'!$B$3:$B$253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44622</c:v>
                </c:pt>
                <c:pt idx="40">
                  <c:v>44623</c:v>
                </c:pt>
                <c:pt idx="41">
                  <c:v>44624</c:v>
                </c:pt>
                <c:pt idx="42">
                  <c:v>44627</c:v>
                </c:pt>
                <c:pt idx="43">
                  <c:v>44628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44669</c:v>
                </c:pt>
                <c:pt idx="72">
                  <c:v>44670</c:v>
                </c:pt>
                <c:pt idx="73">
                  <c:v>44671</c:v>
                </c:pt>
                <c:pt idx="74">
                  <c:v>44673</c:v>
                </c:pt>
                <c:pt idx="75">
                  <c:v>44676</c:v>
                </c:pt>
                <c:pt idx="76">
                  <c:v>44677</c:v>
                </c:pt>
                <c:pt idx="77">
                  <c:v>44678</c:v>
                </c:pt>
                <c:pt idx="78">
                  <c:v>44679</c:v>
                </c:pt>
                <c:pt idx="79">
                  <c:v>44680</c:v>
                </c:pt>
                <c:pt idx="80">
                  <c:v>44683</c:v>
                </c:pt>
                <c:pt idx="81">
                  <c:v>44684</c:v>
                </c:pt>
                <c:pt idx="82">
                  <c:v>44685</c:v>
                </c:pt>
                <c:pt idx="83">
                  <c:v>44686</c:v>
                </c:pt>
                <c:pt idx="84">
                  <c:v>44687</c:v>
                </c:pt>
                <c:pt idx="85">
                  <c:v>44690</c:v>
                </c:pt>
                <c:pt idx="86">
                  <c:v>44691</c:v>
                </c:pt>
                <c:pt idx="87">
                  <c:v>44692</c:v>
                </c:pt>
                <c:pt idx="88">
                  <c:v>44693</c:v>
                </c:pt>
                <c:pt idx="89">
                  <c:v>44694</c:v>
                </c:pt>
                <c:pt idx="90">
                  <c:v>44697</c:v>
                </c:pt>
                <c:pt idx="91">
                  <c:v>44698</c:v>
                </c:pt>
                <c:pt idx="92">
                  <c:v>44699</c:v>
                </c:pt>
                <c:pt idx="93">
                  <c:v>44700</c:v>
                </c:pt>
                <c:pt idx="94">
                  <c:v>44701</c:v>
                </c:pt>
                <c:pt idx="95">
                  <c:v>44704</c:v>
                </c:pt>
                <c:pt idx="96">
                  <c:v>44705</c:v>
                </c:pt>
                <c:pt idx="97">
                  <c:v>44706</c:v>
                </c:pt>
                <c:pt idx="98">
                  <c:v>44707</c:v>
                </c:pt>
                <c:pt idx="99">
                  <c:v>44708</c:v>
                </c:pt>
                <c:pt idx="100">
                  <c:v>44711</c:v>
                </c:pt>
                <c:pt idx="101">
                  <c:v>44712</c:v>
                </c:pt>
                <c:pt idx="102">
                  <c:v>44713</c:v>
                </c:pt>
                <c:pt idx="103">
                  <c:v>44714</c:v>
                </c:pt>
                <c:pt idx="104">
                  <c:v>44715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44729</c:v>
                </c:pt>
                <c:pt idx="114">
                  <c:v>44732</c:v>
                </c:pt>
                <c:pt idx="115">
                  <c:v>44733</c:v>
                </c:pt>
                <c:pt idx="116">
                  <c:v>44734</c:v>
                </c:pt>
                <c:pt idx="117">
                  <c:v>44735</c:v>
                </c:pt>
                <c:pt idx="118">
                  <c:v>44736</c:v>
                </c:pt>
                <c:pt idx="119">
                  <c:v>44739</c:v>
                </c:pt>
                <c:pt idx="120">
                  <c:v>44740</c:v>
                </c:pt>
                <c:pt idx="121">
                  <c:v>44741</c:v>
                </c:pt>
                <c:pt idx="122">
                  <c:v>44742</c:v>
                </c:pt>
                <c:pt idx="123">
                  <c:v>44743</c:v>
                </c:pt>
                <c:pt idx="124">
                  <c:v>44746</c:v>
                </c:pt>
                <c:pt idx="125">
                  <c:v>44747</c:v>
                </c:pt>
                <c:pt idx="126">
                  <c:v>44748</c:v>
                </c:pt>
                <c:pt idx="127">
                  <c:v>44749</c:v>
                </c:pt>
                <c:pt idx="128">
                  <c:v>44750</c:v>
                </c:pt>
                <c:pt idx="129">
                  <c:v>44753</c:v>
                </c:pt>
                <c:pt idx="130">
                  <c:v>44754</c:v>
                </c:pt>
                <c:pt idx="131">
                  <c:v>44755</c:v>
                </c:pt>
                <c:pt idx="132">
                  <c:v>44756</c:v>
                </c:pt>
                <c:pt idx="133">
                  <c:v>44757</c:v>
                </c:pt>
                <c:pt idx="134">
                  <c:v>44760</c:v>
                </c:pt>
                <c:pt idx="135">
                  <c:v>44761</c:v>
                </c:pt>
                <c:pt idx="136">
                  <c:v>44762</c:v>
                </c:pt>
                <c:pt idx="137">
                  <c:v>44763</c:v>
                </c:pt>
                <c:pt idx="138">
                  <c:v>44764</c:v>
                </c:pt>
                <c:pt idx="139">
                  <c:v>44767</c:v>
                </c:pt>
                <c:pt idx="140">
                  <c:v>44768</c:v>
                </c:pt>
                <c:pt idx="141">
                  <c:v>44769</c:v>
                </c:pt>
                <c:pt idx="142">
                  <c:v>44770</c:v>
                </c:pt>
                <c:pt idx="143">
                  <c:v>44771</c:v>
                </c:pt>
                <c:pt idx="144">
                  <c:v>44774</c:v>
                </c:pt>
                <c:pt idx="145">
                  <c:v>44775</c:v>
                </c:pt>
                <c:pt idx="146">
                  <c:v>44776</c:v>
                </c:pt>
                <c:pt idx="147">
                  <c:v>44777</c:v>
                </c:pt>
                <c:pt idx="148">
                  <c:v>44778</c:v>
                </c:pt>
                <c:pt idx="149">
                  <c:v>44781</c:v>
                </c:pt>
                <c:pt idx="150">
                  <c:v>44782</c:v>
                </c:pt>
                <c:pt idx="151">
                  <c:v>44783</c:v>
                </c:pt>
                <c:pt idx="152">
                  <c:v>44784</c:v>
                </c:pt>
                <c:pt idx="153">
                  <c:v>44785</c:v>
                </c:pt>
                <c:pt idx="154">
                  <c:v>44788</c:v>
                </c:pt>
                <c:pt idx="155">
                  <c:v>44789</c:v>
                </c:pt>
                <c:pt idx="156">
                  <c:v>44790</c:v>
                </c:pt>
                <c:pt idx="157">
                  <c:v>44791</c:v>
                </c:pt>
                <c:pt idx="158">
                  <c:v>44792</c:v>
                </c:pt>
                <c:pt idx="159">
                  <c:v>44795</c:v>
                </c:pt>
                <c:pt idx="160">
                  <c:v>44796</c:v>
                </c:pt>
                <c:pt idx="161">
                  <c:v>44797</c:v>
                </c:pt>
                <c:pt idx="162">
                  <c:v>44798</c:v>
                </c:pt>
                <c:pt idx="163">
                  <c:v>44799</c:v>
                </c:pt>
                <c:pt idx="164">
                  <c:v>44802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44812</c:v>
                </c:pt>
                <c:pt idx="172">
                  <c:v>44813</c:v>
                </c:pt>
                <c:pt idx="173">
                  <c:v>44816</c:v>
                </c:pt>
                <c:pt idx="174">
                  <c:v>44817</c:v>
                </c:pt>
                <c:pt idx="175">
                  <c:v>44818</c:v>
                </c:pt>
                <c:pt idx="176">
                  <c:v>44819</c:v>
                </c:pt>
                <c:pt idx="177">
                  <c:v>44820</c:v>
                </c:pt>
                <c:pt idx="178">
                  <c:v>44823</c:v>
                </c:pt>
                <c:pt idx="179">
                  <c:v>44824</c:v>
                </c:pt>
                <c:pt idx="180">
                  <c:v>44825</c:v>
                </c:pt>
                <c:pt idx="181">
                  <c:v>44826</c:v>
                </c:pt>
                <c:pt idx="182">
                  <c:v>44827</c:v>
                </c:pt>
                <c:pt idx="183">
                  <c:v>44830</c:v>
                </c:pt>
                <c:pt idx="184">
                  <c:v>44831</c:v>
                </c:pt>
                <c:pt idx="185">
                  <c:v>44832</c:v>
                </c:pt>
                <c:pt idx="186">
                  <c:v>44833</c:v>
                </c:pt>
                <c:pt idx="187">
                  <c:v>44834</c:v>
                </c:pt>
                <c:pt idx="188">
                  <c:v>44837</c:v>
                </c:pt>
                <c:pt idx="189">
                  <c:v>44838</c:v>
                </c:pt>
                <c:pt idx="190">
                  <c:v>44839</c:v>
                </c:pt>
                <c:pt idx="191">
                  <c:v>44840</c:v>
                </c:pt>
                <c:pt idx="192">
                  <c:v>44841</c:v>
                </c:pt>
                <c:pt idx="193">
                  <c:v>44844</c:v>
                </c:pt>
                <c:pt idx="194">
                  <c:v>44845</c:v>
                </c:pt>
                <c:pt idx="195">
                  <c:v>44847</c:v>
                </c:pt>
                <c:pt idx="196">
                  <c:v>44848</c:v>
                </c:pt>
                <c:pt idx="197">
                  <c:v>44851</c:v>
                </c:pt>
                <c:pt idx="198">
                  <c:v>44852</c:v>
                </c:pt>
                <c:pt idx="199">
                  <c:v>44853</c:v>
                </c:pt>
                <c:pt idx="200">
                  <c:v>44854</c:v>
                </c:pt>
                <c:pt idx="201">
                  <c:v>44855</c:v>
                </c:pt>
                <c:pt idx="202">
                  <c:v>44858</c:v>
                </c:pt>
                <c:pt idx="203">
                  <c:v>44859</c:v>
                </c:pt>
                <c:pt idx="204">
                  <c:v>44860</c:v>
                </c:pt>
                <c:pt idx="205">
                  <c:v>44861</c:v>
                </c:pt>
                <c:pt idx="206">
                  <c:v>44862</c:v>
                </c:pt>
                <c:pt idx="207">
                  <c:v>44865</c:v>
                </c:pt>
                <c:pt idx="208">
                  <c:v>44866</c:v>
                </c:pt>
                <c:pt idx="209">
                  <c:v>44868</c:v>
                </c:pt>
                <c:pt idx="210">
                  <c:v>44869</c:v>
                </c:pt>
                <c:pt idx="211">
                  <c:v>44872</c:v>
                </c:pt>
                <c:pt idx="212">
                  <c:v>44873</c:v>
                </c:pt>
                <c:pt idx="213">
                  <c:v>44874</c:v>
                </c:pt>
                <c:pt idx="214">
                  <c:v>44875</c:v>
                </c:pt>
                <c:pt idx="215">
                  <c:v>44876</c:v>
                </c:pt>
                <c:pt idx="216">
                  <c:v>44879</c:v>
                </c:pt>
                <c:pt idx="217">
                  <c:v>44881</c:v>
                </c:pt>
                <c:pt idx="218">
                  <c:v>44882</c:v>
                </c:pt>
                <c:pt idx="219">
                  <c:v>44883</c:v>
                </c:pt>
                <c:pt idx="220">
                  <c:v>44886</c:v>
                </c:pt>
                <c:pt idx="221">
                  <c:v>44887</c:v>
                </c:pt>
                <c:pt idx="222">
                  <c:v>44888</c:v>
                </c:pt>
                <c:pt idx="223">
                  <c:v>44889</c:v>
                </c:pt>
                <c:pt idx="224">
                  <c:v>44890</c:v>
                </c:pt>
                <c:pt idx="225">
                  <c:v>44893</c:v>
                </c:pt>
                <c:pt idx="226">
                  <c:v>44894</c:v>
                </c:pt>
                <c:pt idx="227">
                  <c:v>44895</c:v>
                </c:pt>
                <c:pt idx="228">
                  <c:v>44896</c:v>
                </c:pt>
                <c:pt idx="229">
                  <c:v>44897</c:v>
                </c:pt>
                <c:pt idx="230">
                  <c:v>44900</c:v>
                </c:pt>
                <c:pt idx="231">
                  <c:v>44901</c:v>
                </c:pt>
                <c:pt idx="232">
                  <c:v>44902</c:v>
                </c:pt>
                <c:pt idx="233">
                  <c:v>44903</c:v>
                </c:pt>
                <c:pt idx="234">
                  <c:v>44904</c:v>
                </c:pt>
                <c:pt idx="235">
                  <c:v>44907</c:v>
                </c:pt>
                <c:pt idx="236">
                  <c:v>44908</c:v>
                </c:pt>
                <c:pt idx="237">
                  <c:v>44909</c:v>
                </c:pt>
                <c:pt idx="238">
                  <c:v>44910</c:v>
                </c:pt>
                <c:pt idx="239">
                  <c:v>44911</c:v>
                </c:pt>
                <c:pt idx="240">
                  <c:v>44914</c:v>
                </c:pt>
                <c:pt idx="241">
                  <c:v>44915</c:v>
                </c:pt>
                <c:pt idx="242">
                  <c:v>44916</c:v>
                </c:pt>
                <c:pt idx="243">
                  <c:v>44917</c:v>
                </c:pt>
                <c:pt idx="244">
                  <c:v>44918</c:v>
                </c:pt>
                <c:pt idx="245">
                  <c:v>44921</c:v>
                </c:pt>
                <c:pt idx="246">
                  <c:v>44922</c:v>
                </c:pt>
                <c:pt idx="247">
                  <c:v>44923</c:v>
                </c:pt>
                <c:pt idx="248">
                  <c:v>44924</c:v>
                </c:pt>
                <c:pt idx="249">
                  <c:v>44925</c:v>
                </c:pt>
                <c:pt idx="250">
                  <c:v>44928</c:v>
                </c:pt>
              </c:numCache>
            </c:numRef>
          </c:cat>
          <c:val>
            <c:numRef>
              <c:f>'NTN-B Carregamento'!$AI$3:$AI$253</c:f>
              <c:numCache>
                <c:formatCode>#,##0.0000</c:formatCode>
                <c:ptCount val="251"/>
                <c:pt idx="0">
                  <c:v>13.27783038216408</c:v>
                </c:pt>
                <c:pt idx="1">
                  <c:v>13.27783038216408</c:v>
                </c:pt>
                <c:pt idx="2">
                  <c:v>13.27783038216408</c:v>
                </c:pt>
                <c:pt idx="3">
                  <c:v>13.27783038216408</c:v>
                </c:pt>
                <c:pt idx="4">
                  <c:v>13.27783038216408</c:v>
                </c:pt>
                <c:pt idx="5">
                  <c:v>14.772852077581078</c:v>
                </c:pt>
                <c:pt idx="6">
                  <c:v>14.772852077581078</c:v>
                </c:pt>
                <c:pt idx="7">
                  <c:v>14.772852077581078</c:v>
                </c:pt>
                <c:pt idx="8">
                  <c:v>14.772852077581078</c:v>
                </c:pt>
                <c:pt idx="9">
                  <c:v>14.772852077581078</c:v>
                </c:pt>
                <c:pt idx="10">
                  <c:v>11.002423170111664</c:v>
                </c:pt>
                <c:pt idx="11">
                  <c:v>11.002423170111664</c:v>
                </c:pt>
                <c:pt idx="12">
                  <c:v>11.002423170111664</c:v>
                </c:pt>
                <c:pt idx="13">
                  <c:v>11.002423170111664</c:v>
                </c:pt>
                <c:pt idx="14">
                  <c:v>11.002423170111664</c:v>
                </c:pt>
                <c:pt idx="15">
                  <c:v>11.002423170111664</c:v>
                </c:pt>
                <c:pt idx="16">
                  <c:v>11.002423170111664</c:v>
                </c:pt>
                <c:pt idx="17">
                  <c:v>12.33576978480726</c:v>
                </c:pt>
                <c:pt idx="18">
                  <c:v>12.33576978480726</c:v>
                </c:pt>
                <c:pt idx="19">
                  <c:v>12.33576978480726</c:v>
                </c:pt>
                <c:pt idx="20">
                  <c:v>12.33576978480726</c:v>
                </c:pt>
                <c:pt idx="21">
                  <c:v>12.33576978480726</c:v>
                </c:pt>
                <c:pt idx="22">
                  <c:v>12.33576978480726</c:v>
                </c:pt>
                <c:pt idx="23">
                  <c:v>12.33576978480726</c:v>
                </c:pt>
                <c:pt idx="24">
                  <c:v>12.33576978480726</c:v>
                </c:pt>
                <c:pt idx="25">
                  <c:v>12.33576978480726</c:v>
                </c:pt>
                <c:pt idx="26">
                  <c:v>12.201777530087398</c:v>
                </c:pt>
                <c:pt idx="27">
                  <c:v>12.201777530087398</c:v>
                </c:pt>
                <c:pt idx="28">
                  <c:v>12.201777530087398</c:v>
                </c:pt>
                <c:pt idx="29">
                  <c:v>12.201777530087398</c:v>
                </c:pt>
                <c:pt idx="30">
                  <c:v>12.201777530087398</c:v>
                </c:pt>
                <c:pt idx="31">
                  <c:v>16.979734377638</c:v>
                </c:pt>
                <c:pt idx="32">
                  <c:v>16.979734377638</c:v>
                </c:pt>
                <c:pt idx="33">
                  <c:v>16.979734377638</c:v>
                </c:pt>
                <c:pt idx="34">
                  <c:v>16.979734377638</c:v>
                </c:pt>
                <c:pt idx="35">
                  <c:v>16.979734377638</c:v>
                </c:pt>
                <c:pt idx="36">
                  <c:v>16.979734377638</c:v>
                </c:pt>
                <c:pt idx="37">
                  <c:v>17.677320569443424</c:v>
                </c:pt>
                <c:pt idx="38">
                  <c:v>17.677320569443424</c:v>
                </c:pt>
                <c:pt idx="39">
                  <c:v>17.677320569443424</c:v>
                </c:pt>
                <c:pt idx="40">
                  <c:v>17.677320569443424</c:v>
                </c:pt>
                <c:pt idx="41">
                  <c:v>17.677320569443424</c:v>
                </c:pt>
                <c:pt idx="42">
                  <c:v>17.677320569443424</c:v>
                </c:pt>
                <c:pt idx="43">
                  <c:v>17.677320569443424</c:v>
                </c:pt>
                <c:pt idx="44">
                  <c:v>17.677320569443424</c:v>
                </c:pt>
                <c:pt idx="45">
                  <c:v>17.677320569443424</c:v>
                </c:pt>
                <c:pt idx="46">
                  <c:v>18.660348572178755</c:v>
                </c:pt>
                <c:pt idx="47">
                  <c:v>18.660348572178755</c:v>
                </c:pt>
                <c:pt idx="48">
                  <c:v>18.660348572178755</c:v>
                </c:pt>
                <c:pt idx="49">
                  <c:v>17.677320569443424</c:v>
                </c:pt>
                <c:pt idx="50">
                  <c:v>17.677320569443424</c:v>
                </c:pt>
                <c:pt idx="51">
                  <c:v>17.677320569443424</c:v>
                </c:pt>
                <c:pt idx="52">
                  <c:v>17.677320569443424</c:v>
                </c:pt>
                <c:pt idx="53">
                  <c:v>17.677320569443424</c:v>
                </c:pt>
                <c:pt idx="54">
                  <c:v>17.677320569443424</c:v>
                </c:pt>
                <c:pt idx="55">
                  <c:v>17.677320569443424</c:v>
                </c:pt>
                <c:pt idx="56">
                  <c:v>17.677320569443424</c:v>
                </c:pt>
                <c:pt idx="57">
                  <c:v>22.522959517360341</c:v>
                </c:pt>
                <c:pt idx="58">
                  <c:v>22.522959517360341</c:v>
                </c:pt>
                <c:pt idx="59">
                  <c:v>22.522959517360341</c:v>
                </c:pt>
                <c:pt idx="60">
                  <c:v>22.522959517360341</c:v>
                </c:pt>
                <c:pt idx="61">
                  <c:v>22.522959517360341</c:v>
                </c:pt>
                <c:pt idx="62">
                  <c:v>22.522959517360341</c:v>
                </c:pt>
                <c:pt idx="63">
                  <c:v>22.522959517360341</c:v>
                </c:pt>
                <c:pt idx="64">
                  <c:v>22.522959517360341</c:v>
                </c:pt>
                <c:pt idx="65">
                  <c:v>22.522959517360341</c:v>
                </c:pt>
                <c:pt idx="66">
                  <c:v>27.550878274481082</c:v>
                </c:pt>
                <c:pt idx="67">
                  <c:v>27.550878274481082</c:v>
                </c:pt>
                <c:pt idx="68">
                  <c:v>27.550878274481082</c:v>
                </c:pt>
                <c:pt idx="69">
                  <c:v>27.550878274481082</c:v>
                </c:pt>
                <c:pt idx="70">
                  <c:v>27.550878274481082</c:v>
                </c:pt>
                <c:pt idx="71">
                  <c:v>27.550878274481082</c:v>
                </c:pt>
                <c:pt idx="72">
                  <c:v>15.183712546024353</c:v>
                </c:pt>
                <c:pt idx="73">
                  <c:v>15.183712546024353</c:v>
                </c:pt>
                <c:pt idx="74">
                  <c:v>15.183712546024353</c:v>
                </c:pt>
                <c:pt idx="75">
                  <c:v>15.183712546024353</c:v>
                </c:pt>
                <c:pt idx="76">
                  <c:v>15.183712546024353</c:v>
                </c:pt>
                <c:pt idx="77">
                  <c:v>15.183712546024353</c:v>
                </c:pt>
                <c:pt idx="78">
                  <c:v>17.677320569443424</c:v>
                </c:pt>
                <c:pt idx="79">
                  <c:v>17.677320569443424</c:v>
                </c:pt>
                <c:pt idx="80">
                  <c:v>17.677320569443424</c:v>
                </c:pt>
                <c:pt idx="81">
                  <c:v>17.677320569443424</c:v>
                </c:pt>
                <c:pt idx="82">
                  <c:v>17.677320569443424</c:v>
                </c:pt>
                <c:pt idx="83">
                  <c:v>17.677320569443424</c:v>
                </c:pt>
                <c:pt idx="84">
                  <c:v>17.677320569443424</c:v>
                </c:pt>
                <c:pt idx="85">
                  <c:v>17.677320569443424</c:v>
                </c:pt>
                <c:pt idx="86">
                  <c:v>17.677320569443424</c:v>
                </c:pt>
                <c:pt idx="87">
                  <c:v>19.367113854783604</c:v>
                </c:pt>
                <c:pt idx="88">
                  <c:v>19.367113854783604</c:v>
                </c:pt>
                <c:pt idx="89">
                  <c:v>19.367113854783604</c:v>
                </c:pt>
                <c:pt idx="90">
                  <c:v>19.367113854783604</c:v>
                </c:pt>
                <c:pt idx="91">
                  <c:v>11.13510198087404</c:v>
                </c:pt>
                <c:pt idx="92">
                  <c:v>11.13510198087404</c:v>
                </c:pt>
                <c:pt idx="93">
                  <c:v>11.13510198087404</c:v>
                </c:pt>
                <c:pt idx="94">
                  <c:v>11.13510198087404</c:v>
                </c:pt>
                <c:pt idx="95">
                  <c:v>11.13510198087404</c:v>
                </c:pt>
                <c:pt idx="96">
                  <c:v>11.13510198087404</c:v>
                </c:pt>
                <c:pt idx="97">
                  <c:v>12.873206918328384</c:v>
                </c:pt>
                <c:pt idx="98">
                  <c:v>12.873206918328384</c:v>
                </c:pt>
                <c:pt idx="99">
                  <c:v>12.873206918328384</c:v>
                </c:pt>
                <c:pt idx="100">
                  <c:v>12.873206918328384</c:v>
                </c:pt>
                <c:pt idx="101">
                  <c:v>12.873206918328384</c:v>
                </c:pt>
                <c:pt idx="102">
                  <c:v>12.873206918328384</c:v>
                </c:pt>
                <c:pt idx="103">
                  <c:v>12.873206918328384</c:v>
                </c:pt>
                <c:pt idx="104">
                  <c:v>12.873206918328384</c:v>
                </c:pt>
                <c:pt idx="105">
                  <c:v>12.873206918328384</c:v>
                </c:pt>
                <c:pt idx="106">
                  <c:v>12.873206918328384</c:v>
                </c:pt>
                <c:pt idx="107">
                  <c:v>12.873206918328384</c:v>
                </c:pt>
                <c:pt idx="108">
                  <c:v>11.267926149612828</c:v>
                </c:pt>
                <c:pt idx="109">
                  <c:v>11.267926149612828</c:v>
                </c:pt>
                <c:pt idx="110">
                  <c:v>11.267926149612828</c:v>
                </c:pt>
                <c:pt idx="111">
                  <c:v>11.267926149612828</c:v>
                </c:pt>
                <c:pt idx="112">
                  <c:v>11.267926149612828</c:v>
                </c:pt>
                <c:pt idx="113">
                  <c:v>13.548317562337342</c:v>
                </c:pt>
                <c:pt idx="114">
                  <c:v>13.548317562337342</c:v>
                </c:pt>
                <c:pt idx="115">
                  <c:v>13.548317562337342</c:v>
                </c:pt>
                <c:pt idx="116">
                  <c:v>13.548317562337342</c:v>
                </c:pt>
                <c:pt idx="117">
                  <c:v>13.548317562337342</c:v>
                </c:pt>
                <c:pt idx="118">
                  <c:v>13.548317562337342</c:v>
                </c:pt>
                <c:pt idx="119">
                  <c:v>14.772852077581078</c:v>
                </c:pt>
                <c:pt idx="120">
                  <c:v>14.772852077581078</c:v>
                </c:pt>
                <c:pt idx="121">
                  <c:v>14.772852077581078</c:v>
                </c:pt>
                <c:pt idx="122">
                  <c:v>14.772852077581078</c:v>
                </c:pt>
                <c:pt idx="123">
                  <c:v>14.772852077581078</c:v>
                </c:pt>
                <c:pt idx="124">
                  <c:v>14.772852077581078</c:v>
                </c:pt>
                <c:pt idx="125">
                  <c:v>14.772852077581078</c:v>
                </c:pt>
                <c:pt idx="126">
                  <c:v>14.772852077581078</c:v>
                </c:pt>
                <c:pt idx="127">
                  <c:v>14.772852077581078</c:v>
                </c:pt>
                <c:pt idx="128">
                  <c:v>13.955158577243477</c:v>
                </c:pt>
                <c:pt idx="129">
                  <c:v>13.955158577243477</c:v>
                </c:pt>
                <c:pt idx="130">
                  <c:v>13.955158577243477</c:v>
                </c:pt>
                <c:pt idx="131">
                  <c:v>13.955158577243477</c:v>
                </c:pt>
                <c:pt idx="132">
                  <c:v>13.955158577243477</c:v>
                </c:pt>
                <c:pt idx="133">
                  <c:v>13.955158577243477</c:v>
                </c:pt>
                <c:pt idx="134">
                  <c:v>-2.5017895746687779</c:v>
                </c:pt>
                <c:pt idx="135">
                  <c:v>-2.5017895746687779</c:v>
                </c:pt>
                <c:pt idx="136">
                  <c:v>-2.5017895746687779</c:v>
                </c:pt>
                <c:pt idx="137">
                  <c:v>-2.5017895746687779</c:v>
                </c:pt>
                <c:pt idx="138">
                  <c:v>-2.5017895746687779</c:v>
                </c:pt>
                <c:pt idx="139">
                  <c:v>-2.5017895746687779</c:v>
                </c:pt>
                <c:pt idx="140">
                  <c:v>-2.5017895746687779</c:v>
                </c:pt>
                <c:pt idx="141">
                  <c:v>-2.8544224946238983</c:v>
                </c:pt>
                <c:pt idx="142">
                  <c:v>-2.8544224946238983</c:v>
                </c:pt>
                <c:pt idx="143">
                  <c:v>-2.8544224946238983</c:v>
                </c:pt>
                <c:pt idx="144">
                  <c:v>-2.8544224946238983</c:v>
                </c:pt>
                <c:pt idx="145">
                  <c:v>-2.8544224946238983</c:v>
                </c:pt>
                <c:pt idx="146">
                  <c:v>-2.8544224946238983</c:v>
                </c:pt>
                <c:pt idx="147">
                  <c:v>-2.8544224946238983</c:v>
                </c:pt>
                <c:pt idx="148">
                  <c:v>-2.8544224946238983</c:v>
                </c:pt>
                <c:pt idx="149">
                  <c:v>-2.8544224946238983</c:v>
                </c:pt>
                <c:pt idx="150">
                  <c:v>-3.0888611809084976</c:v>
                </c:pt>
                <c:pt idx="151">
                  <c:v>-3.0888611809084976</c:v>
                </c:pt>
                <c:pt idx="152">
                  <c:v>-3.0888611809084976</c:v>
                </c:pt>
                <c:pt idx="153">
                  <c:v>-3.0888611809084976</c:v>
                </c:pt>
                <c:pt idx="154">
                  <c:v>-3.0888611809084976</c:v>
                </c:pt>
                <c:pt idx="155">
                  <c:v>2.3134744573065635</c:v>
                </c:pt>
                <c:pt idx="156">
                  <c:v>2.3134744573065635</c:v>
                </c:pt>
                <c:pt idx="157">
                  <c:v>2.3134744573065635</c:v>
                </c:pt>
                <c:pt idx="158">
                  <c:v>2.3134744573065635</c:v>
                </c:pt>
                <c:pt idx="159">
                  <c:v>2.3134744573065635</c:v>
                </c:pt>
                <c:pt idx="160">
                  <c:v>2.3134744573065635</c:v>
                </c:pt>
                <c:pt idx="161">
                  <c:v>2.3134744573065635</c:v>
                </c:pt>
                <c:pt idx="162">
                  <c:v>1.0896436473101678</c:v>
                </c:pt>
                <c:pt idx="163">
                  <c:v>1.0896436473101678</c:v>
                </c:pt>
                <c:pt idx="164">
                  <c:v>1.0896436473101678</c:v>
                </c:pt>
                <c:pt idx="165">
                  <c:v>1.0896436473101678</c:v>
                </c:pt>
                <c:pt idx="166">
                  <c:v>1.0896436473101678</c:v>
                </c:pt>
                <c:pt idx="167">
                  <c:v>1.0896436473101678</c:v>
                </c:pt>
                <c:pt idx="168">
                  <c:v>1.0896436473101678</c:v>
                </c:pt>
                <c:pt idx="169">
                  <c:v>1.0896436473101678</c:v>
                </c:pt>
                <c:pt idx="170">
                  <c:v>1.0896436473101678</c:v>
                </c:pt>
                <c:pt idx="171">
                  <c:v>1.0896436473101678</c:v>
                </c:pt>
                <c:pt idx="172">
                  <c:v>0.72511985823289216</c:v>
                </c:pt>
                <c:pt idx="173">
                  <c:v>0.72511985823289216</c:v>
                </c:pt>
                <c:pt idx="174">
                  <c:v>0.72511985823289216</c:v>
                </c:pt>
                <c:pt idx="175">
                  <c:v>0.72511985823289216</c:v>
                </c:pt>
                <c:pt idx="176">
                  <c:v>0.72511985823289216</c:v>
                </c:pt>
                <c:pt idx="177">
                  <c:v>3.6753644297243593</c:v>
                </c:pt>
                <c:pt idx="178">
                  <c:v>3.6753644297243593</c:v>
                </c:pt>
                <c:pt idx="179">
                  <c:v>3.6753644297243593</c:v>
                </c:pt>
                <c:pt idx="180">
                  <c:v>3.6753644297243593</c:v>
                </c:pt>
                <c:pt idx="181">
                  <c:v>3.6753644297243593</c:v>
                </c:pt>
                <c:pt idx="182">
                  <c:v>3.6753644297243593</c:v>
                </c:pt>
                <c:pt idx="183">
                  <c:v>3.6753644297243593</c:v>
                </c:pt>
                <c:pt idx="184">
                  <c:v>3.6753644297243593</c:v>
                </c:pt>
                <c:pt idx="185">
                  <c:v>1.2114200442562062</c:v>
                </c:pt>
                <c:pt idx="186">
                  <c:v>1.2114200442562062</c:v>
                </c:pt>
                <c:pt idx="187">
                  <c:v>1.2114200442562062</c:v>
                </c:pt>
                <c:pt idx="188">
                  <c:v>1.2114200442562062</c:v>
                </c:pt>
                <c:pt idx="189">
                  <c:v>1.2114200442562062</c:v>
                </c:pt>
                <c:pt idx="190">
                  <c:v>1.2114200442562062</c:v>
                </c:pt>
                <c:pt idx="191">
                  <c:v>1.2114200442562062</c:v>
                </c:pt>
                <c:pt idx="192">
                  <c:v>1.2114200442562062</c:v>
                </c:pt>
                <c:pt idx="193">
                  <c:v>1.2114200442562062</c:v>
                </c:pt>
                <c:pt idx="194">
                  <c:v>1.5775565244617873</c:v>
                </c:pt>
                <c:pt idx="195">
                  <c:v>1.5775565244617873</c:v>
                </c:pt>
                <c:pt idx="196">
                  <c:v>1.5775565244617873</c:v>
                </c:pt>
                <c:pt idx="197">
                  <c:v>1.5775565244617873</c:v>
                </c:pt>
                <c:pt idx="198">
                  <c:v>9.421562848122921</c:v>
                </c:pt>
                <c:pt idx="199">
                  <c:v>9.421562848122921</c:v>
                </c:pt>
                <c:pt idx="200">
                  <c:v>9.421562848122921</c:v>
                </c:pt>
                <c:pt idx="201">
                  <c:v>9.421562848122921</c:v>
                </c:pt>
                <c:pt idx="202">
                  <c:v>9.421562848122921</c:v>
                </c:pt>
                <c:pt idx="203">
                  <c:v>9.421562848122921</c:v>
                </c:pt>
                <c:pt idx="204">
                  <c:v>10.869889572698209</c:v>
                </c:pt>
                <c:pt idx="205">
                  <c:v>10.869889572698209</c:v>
                </c:pt>
                <c:pt idx="206">
                  <c:v>10.869889572698209</c:v>
                </c:pt>
                <c:pt idx="207">
                  <c:v>10.869889572698209</c:v>
                </c:pt>
                <c:pt idx="208">
                  <c:v>10.869889572698209</c:v>
                </c:pt>
                <c:pt idx="209">
                  <c:v>10.869889572698209</c:v>
                </c:pt>
                <c:pt idx="210">
                  <c:v>10.869889572698209</c:v>
                </c:pt>
                <c:pt idx="211">
                  <c:v>10.869889572698209</c:v>
                </c:pt>
                <c:pt idx="212">
                  <c:v>10.869889572698209</c:v>
                </c:pt>
                <c:pt idx="213">
                  <c:v>10.869889572698209</c:v>
                </c:pt>
                <c:pt idx="214">
                  <c:v>12.873206918328384</c:v>
                </c:pt>
                <c:pt idx="215">
                  <c:v>12.873206918328384</c:v>
                </c:pt>
                <c:pt idx="216">
                  <c:v>12.873206918328384</c:v>
                </c:pt>
                <c:pt idx="217">
                  <c:v>12.873206918328384</c:v>
                </c:pt>
                <c:pt idx="218">
                  <c:v>11.002423170111664</c:v>
                </c:pt>
                <c:pt idx="219">
                  <c:v>11.002423170111664</c:v>
                </c:pt>
                <c:pt idx="220">
                  <c:v>11.002423170111664</c:v>
                </c:pt>
                <c:pt idx="221">
                  <c:v>11.002423170111664</c:v>
                </c:pt>
                <c:pt idx="222">
                  <c:v>11.002423170111664</c:v>
                </c:pt>
                <c:pt idx="223">
                  <c:v>11.002423170111664</c:v>
                </c:pt>
                <c:pt idx="224">
                  <c:v>12.33576978480726</c:v>
                </c:pt>
                <c:pt idx="225">
                  <c:v>12.33576978480726</c:v>
                </c:pt>
                <c:pt idx="226">
                  <c:v>12.33576978480726</c:v>
                </c:pt>
                <c:pt idx="227">
                  <c:v>12.33576978480726</c:v>
                </c:pt>
                <c:pt idx="228">
                  <c:v>12.33576978480726</c:v>
                </c:pt>
                <c:pt idx="229">
                  <c:v>12.33576978480726</c:v>
                </c:pt>
                <c:pt idx="230">
                  <c:v>12.33576978480726</c:v>
                </c:pt>
                <c:pt idx="231">
                  <c:v>12.33576978480726</c:v>
                </c:pt>
                <c:pt idx="232">
                  <c:v>12.33576978480726</c:v>
                </c:pt>
                <c:pt idx="233">
                  <c:v>12.33576978480726</c:v>
                </c:pt>
                <c:pt idx="234">
                  <c:v>10.473158616216406</c:v>
                </c:pt>
                <c:pt idx="235">
                  <c:v>10.473158616216406</c:v>
                </c:pt>
                <c:pt idx="236">
                  <c:v>10.473158616216406</c:v>
                </c:pt>
                <c:pt idx="237">
                  <c:v>10.473158616216406</c:v>
                </c:pt>
                <c:pt idx="238">
                  <c:v>10.473158616216406</c:v>
                </c:pt>
                <c:pt idx="239">
                  <c:v>12.33576978480726</c:v>
                </c:pt>
                <c:pt idx="240">
                  <c:v>12.33576978480726</c:v>
                </c:pt>
                <c:pt idx="241">
                  <c:v>12.33576978480726</c:v>
                </c:pt>
                <c:pt idx="242">
                  <c:v>12.33576978480726</c:v>
                </c:pt>
                <c:pt idx="243">
                  <c:v>12.33576978480726</c:v>
                </c:pt>
                <c:pt idx="244">
                  <c:v>12.33576978480726</c:v>
                </c:pt>
                <c:pt idx="245">
                  <c:v>10.737501044135334</c:v>
                </c:pt>
                <c:pt idx="246">
                  <c:v>10.737501044135334</c:v>
                </c:pt>
                <c:pt idx="247">
                  <c:v>10.737501044135334</c:v>
                </c:pt>
                <c:pt idx="248">
                  <c:v>10.737501044135334</c:v>
                </c:pt>
                <c:pt idx="249">
                  <c:v>10.737501044135334</c:v>
                </c:pt>
                <c:pt idx="250">
                  <c:v>10.737501044135334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BB-468E-AFFB-FEDB5674C65F}"/>
            </c:ext>
          </c:extLst>
        </c:ser>
        <c:ser>
          <c:idx val="1"/>
          <c:order val="1"/>
          <c:tx>
            <c:strRef>
              <c:f>'NTN-B Carregamento'!$AJ$1</c:f>
              <c:strCache>
                <c:ptCount val="1"/>
                <c:pt idx="0">
                  <c:v>Mercado</c:v>
                </c:pt>
              </c:strCache>
            </c:strRef>
          </c:tx>
          <c:spPr>
            <a:ln w="38100" cap="rnd">
              <a:solidFill>
                <a:srgbClr val="00B050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Carregamento'!$B$3:$B$253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44622</c:v>
                </c:pt>
                <c:pt idx="40">
                  <c:v>44623</c:v>
                </c:pt>
                <c:pt idx="41">
                  <c:v>44624</c:v>
                </c:pt>
                <c:pt idx="42">
                  <c:v>44627</c:v>
                </c:pt>
                <c:pt idx="43">
                  <c:v>44628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44669</c:v>
                </c:pt>
                <c:pt idx="72">
                  <c:v>44670</c:v>
                </c:pt>
                <c:pt idx="73">
                  <c:v>44671</c:v>
                </c:pt>
                <c:pt idx="74">
                  <c:v>44673</c:v>
                </c:pt>
                <c:pt idx="75">
                  <c:v>44676</c:v>
                </c:pt>
                <c:pt idx="76">
                  <c:v>44677</c:v>
                </c:pt>
                <c:pt idx="77">
                  <c:v>44678</c:v>
                </c:pt>
                <c:pt idx="78">
                  <c:v>44679</c:v>
                </c:pt>
                <c:pt idx="79">
                  <c:v>44680</c:v>
                </c:pt>
                <c:pt idx="80">
                  <c:v>44683</c:v>
                </c:pt>
                <c:pt idx="81">
                  <c:v>44684</c:v>
                </c:pt>
                <c:pt idx="82">
                  <c:v>44685</c:v>
                </c:pt>
                <c:pt idx="83">
                  <c:v>44686</c:v>
                </c:pt>
                <c:pt idx="84">
                  <c:v>44687</c:v>
                </c:pt>
                <c:pt idx="85">
                  <c:v>44690</c:v>
                </c:pt>
                <c:pt idx="86">
                  <c:v>44691</c:v>
                </c:pt>
                <c:pt idx="87">
                  <c:v>44692</c:v>
                </c:pt>
                <c:pt idx="88">
                  <c:v>44693</c:v>
                </c:pt>
                <c:pt idx="89">
                  <c:v>44694</c:v>
                </c:pt>
                <c:pt idx="90">
                  <c:v>44697</c:v>
                </c:pt>
                <c:pt idx="91">
                  <c:v>44698</c:v>
                </c:pt>
                <c:pt idx="92">
                  <c:v>44699</c:v>
                </c:pt>
                <c:pt idx="93">
                  <c:v>44700</c:v>
                </c:pt>
                <c:pt idx="94">
                  <c:v>44701</c:v>
                </c:pt>
                <c:pt idx="95">
                  <c:v>44704</c:v>
                </c:pt>
                <c:pt idx="96">
                  <c:v>44705</c:v>
                </c:pt>
                <c:pt idx="97">
                  <c:v>44706</c:v>
                </c:pt>
                <c:pt idx="98">
                  <c:v>44707</c:v>
                </c:pt>
                <c:pt idx="99">
                  <c:v>44708</c:v>
                </c:pt>
                <c:pt idx="100">
                  <c:v>44711</c:v>
                </c:pt>
                <c:pt idx="101">
                  <c:v>44712</c:v>
                </c:pt>
                <c:pt idx="102">
                  <c:v>44713</c:v>
                </c:pt>
                <c:pt idx="103">
                  <c:v>44714</c:v>
                </c:pt>
                <c:pt idx="104">
                  <c:v>44715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44729</c:v>
                </c:pt>
                <c:pt idx="114">
                  <c:v>44732</c:v>
                </c:pt>
                <c:pt idx="115">
                  <c:v>44733</c:v>
                </c:pt>
                <c:pt idx="116">
                  <c:v>44734</c:v>
                </c:pt>
                <c:pt idx="117">
                  <c:v>44735</c:v>
                </c:pt>
                <c:pt idx="118">
                  <c:v>44736</c:v>
                </c:pt>
                <c:pt idx="119">
                  <c:v>44739</c:v>
                </c:pt>
                <c:pt idx="120">
                  <c:v>44740</c:v>
                </c:pt>
                <c:pt idx="121">
                  <c:v>44741</c:v>
                </c:pt>
                <c:pt idx="122">
                  <c:v>44742</c:v>
                </c:pt>
                <c:pt idx="123">
                  <c:v>44743</c:v>
                </c:pt>
                <c:pt idx="124">
                  <c:v>44746</c:v>
                </c:pt>
                <c:pt idx="125">
                  <c:v>44747</c:v>
                </c:pt>
                <c:pt idx="126">
                  <c:v>44748</c:v>
                </c:pt>
                <c:pt idx="127">
                  <c:v>44749</c:v>
                </c:pt>
                <c:pt idx="128">
                  <c:v>44750</c:v>
                </c:pt>
                <c:pt idx="129">
                  <c:v>44753</c:v>
                </c:pt>
                <c:pt idx="130">
                  <c:v>44754</c:v>
                </c:pt>
                <c:pt idx="131">
                  <c:v>44755</c:v>
                </c:pt>
                <c:pt idx="132">
                  <c:v>44756</c:v>
                </c:pt>
                <c:pt idx="133">
                  <c:v>44757</c:v>
                </c:pt>
                <c:pt idx="134">
                  <c:v>44760</c:v>
                </c:pt>
                <c:pt idx="135">
                  <c:v>44761</c:v>
                </c:pt>
                <c:pt idx="136">
                  <c:v>44762</c:v>
                </c:pt>
                <c:pt idx="137">
                  <c:v>44763</c:v>
                </c:pt>
                <c:pt idx="138">
                  <c:v>44764</c:v>
                </c:pt>
                <c:pt idx="139">
                  <c:v>44767</c:v>
                </c:pt>
                <c:pt idx="140">
                  <c:v>44768</c:v>
                </c:pt>
                <c:pt idx="141">
                  <c:v>44769</c:v>
                </c:pt>
                <c:pt idx="142">
                  <c:v>44770</c:v>
                </c:pt>
                <c:pt idx="143">
                  <c:v>44771</c:v>
                </c:pt>
                <c:pt idx="144">
                  <c:v>44774</c:v>
                </c:pt>
                <c:pt idx="145">
                  <c:v>44775</c:v>
                </c:pt>
                <c:pt idx="146">
                  <c:v>44776</c:v>
                </c:pt>
                <c:pt idx="147">
                  <c:v>44777</c:v>
                </c:pt>
                <c:pt idx="148">
                  <c:v>44778</c:v>
                </c:pt>
                <c:pt idx="149">
                  <c:v>44781</c:v>
                </c:pt>
                <c:pt idx="150">
                  <c:v>44782</c:v>
                </c:pt>
                <c:pt idx="151">
                  <c:v>44783</c:v>
                </c:pt>
                <c:pt idx="152">
                  <c:v>44784</c:v>
                </c:pt>
                <c:pt idx="153">
                  <c:v>44785</c:v>
                </c:pt>
                <c:pt idx="154">
                  <c:v>44788</c:v>
                </c:pt>
                <c:pt idx="155">
                  <c:v>44789</c:v>
                </c:pt>
                <c:pt idx="156">
                  <c:v>44790</c:v>
                </c:pt>
                <c:pt idx="157">
                  <c:v>44791</c:v>
                </c:pt>
                <c:pt idx="158">
                  <c:v>44792</c:v>
                </c:pt>
                <c:pt idx="159">
                  <c:v>44795</c:v>
                </c:pt>
                <c:pt idx="160">
                  <c:v>44796</c:v>
                </c:pt>
                <c:pt idx="161">
                  <c:v>44797</c:v>
                </c:pt>
                <c:pt idx="162">
                  <c:v>44798</c:v>
                </c:pt>
                <c:pt idx="163">
                  <c:v>44799</c:v>
                </c:pt>
                <c:pt idx="164">
                  <c:v>44802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44812</c:v>
                </c:pt>
                <c:pt idx="172">
                  <c:v>44813</c:v>
                </c:pt>
                <c:pt idx="173">
                  <c:v>44816</c:v>
                </c:pt>
                <c:pt idx="174">
                  <c:v>44817</c:v>
                </c:pt>
                <c:pt idx="175">
                  <c:v>44818</c:v>
                </c:pt>
                <c:pt idx="176">
                  <c:v>44819</c:v>
                </c:pt>
                <c:pt idx="177">
                  <c:v>44820</c:v>
                </c:pt>
                <c:pt idx="178">
                  <c:v>44823</c:v>
                </c:pt>
                <c:pt idx="179">
                  <c:v>44824</c:v>
                </c:pt>
                <c:pt idx="180">
                  <c:v>44825</c:v>
                </c:pt>
                <c:pt idx="181">
                  <c:v>44826</c:v>
                </c:pt>
                <c:pt idx="182">
                  <c:v>44827</c:v>
                </c:pt>
                <c:pt idx="183">
                  <c:v>44830</c:v>
                </c:pt>
                <c:pt idx="184">
                  <c:v>44831</c:v>
                </c:pt>
                <c:pt idx="185">
                  <c:v>44832</c:v>
                </c:pt>
                <c:pt idx="186">
                  <c:v>44833</c:v>
                </c:pt>
                <c:pt idx="187">
                  <c:v>44834</c:v>
                </c:pt>
                <c:pt idx="188">
                  <c:v>44837</c:v>
                </c:pt>
                <c:pt idx="189">
                  <c:v>44838</c:v>
                </c:pt>
                <c:pt idx="190">
                  <c:v>44839</c:v>
                </c:pt>
                <c:pt idx="191">
                  <c:v>44840</c:v>
                </c:pt>
                <c:pt idx="192">
                  <c:v>44841</c:v>
                </c:pt>
                <c:pt idx="193">
                  <c:v>44844</c:v>
                </c:pt>
                <c:pt idx="194">
                  <c:v>44845</c:v>
                </c:pt>
                <c:pt idx="195">
                  <c:v>44847</c:v>
                </c:pt>
                <c:pt idx="196">
                  <c:v>44848</c:v>
                </c:pt>
                <c:pt idx="197">
                  <c:v>44851</c:v>
                </c:pt>
                <c:pt idx="198">
                  <c:v>44852</c:v>
                </c:pt>
                <c:pt idx="199">
                  <c:v>44853</c:v>
                </c:pt>
                <c:pt idx="200">
                  <c:v>44854</c:v>
                </c:pt>
                <c:pt idx="201">
                  <c:v>44855</c:v>
                </c:pt>
                <c:pt idx="202">
                  <c:v>44858</c:v>
                </c:pt>
                <c:pt idx="203">
                  <c:v>44859</c:v>
                </c:pt>
                <c:pt idx="204">
                  <c:v>44860</c:v>
                </c:pt>
                <c:pt idx="205">
                  <c:v>44861</c:v>
                </c:pt>
                <c:pt idx="206">
                  <c:v>44862</c:v>
                </c:pt>
                <c:pt idx="207">
                  <c:v>44865</c:v>
                </c:pt>
                <c:pt idx="208">
                  <c:v>44866</c:v>
                </c:pt>
                <c:pt idx="209">
                  <c:v>44868</c:v>
                </c:pt>
                <c:pt idx="210">
                  <c:v>44869</c:v>
                </c:pt>
                <c:pt idx="211">
                  <c:v>44872</c:v>
                </c:pt>
                <c:pt idx="212">
                  <c:v>44873</c:v>
                </c:pt>
                <c:pt idx="213">
                  <c:v>44874</c:v>
                </c:pt>
                <c:pt idx="214">
                  <c:v>44875</c:v>
                </c:pt>
                <c:pt idx="215">
                  <c:v>44876</c:v>
                </c:pt>
                <c:pt idx="216">
                  <c:v>44879</c:v>
                </c:pt>
                <c:pt idx="217">
                  <c:v>44881</c:v>
                </c:pt>
                <c:pt idx="218">
                  <c:v>44882</c:v>
                </c:pt>
                <c:pt idx="219">
                  <c:v>44883</c:v>
                </c:pt>
                <c:pt idx="220">
                  <c:v>44886</c:v>
                </c:pt>
                <c:pt idx="221">
                  <c:v>44887</c:v>
                </c:pt>
                <c:pt idx="222">
                  <c:v>44888</c:v>
                </c:pt>
                <c:pt idx="223">
                  <c:v>44889</c:v>
                </c:pt>
                <c:pt idx="224">
                  <c:v>44890</c:v>
                </c:pt>
                <c:pt idx="225">
                  <c:v>44893</c:v>
                </c:pt>
                <c:pt idx="226">
                  <c:v>44894</c:v>
                </c:pt>
                <c:pt idx="227">
                  <c:v>44895</c:v>
                </c:pt>
                <c:pt idx="228">
                  <c:v>44896</c:v>
                </c:pt>
                <c:pt idx="229">
                  <c:v>44897</c:v>
                </c:pt>
                <c:pt idx="230">
                  <c:v>44900</c:v>
                </c:pt>
                <c:pt idx="231">
                  <c:v>44901</c:v>
                </c:pt>
                <c:pt idx="232">
                  <c:v>44902</c:v>
                </c:pt>
                <c:pt idx="233">
                  <c:v>44903</c:v>
                </c:pt>
                <c:pt idx="234">
                  <c:v>44904</c:v>
                </c:pt>
                <c:pt idx="235">
                  <c:v>44907</c:v>
                </c:pt>
                <c:pt idx="236">
                  <c:v>44908</c:v>
                </c:pt>
                <c:pt idx="237">
                  <c:v>44909</c:v>
                </c:pt>
                <c:pt idx="238">
                  <c:v>44910</c:v>
                </c:pt>
                <c:pt idx="239">
                  <c:v>44911</c:v>
                </c:pt>
                <c:pt idx="240">
                  <c:v>44914</c:v>
                </c:pt>
                <c:pt idx="241">
                  <c:v>44915</c:v>
                </c:pt>
                <c:pt idx="242">
                  <c:v>44916</c:v>
                </c:pt>
                <c:pt idx="243">
                  <c:v>44917</c:v>
                </c:pt>
                <c:pt idx="244">
                  <c:v>44918</c:v>
                </c:pt>
                <c:pt idx="245">
                  <c:v>44921</c:v>
                </c:pt>
                <c:pt idx="246">
                  <c:v>44922</c:v>
                </c:pt>
                <c:pt idx="247">
                  <c:v>44923</c:v>
                </c:pt>
                <c:pt idx="248">
                  <c:v>44924</c:v>
                </c:pt>
                <c:pt idx="249">
                  <c:v>44925</c:v>
                </c:pt>
                <c:pt idx="250">
                  <c:v>44928</c:v>
                </c:pt>
              </c:numCache>
            </c:numRef>
          </c:cat>
          <c:val>
            <c:numRef>
              <c:f>'NTN-B Carregamento'!$AJ$3:$AJ$253</c:f>
              <c:numCache>
                <c:formatCode>#,##0.00</c:formatCode>
                <c:ptCount val="251"/>
                <c:pt idx="0">
                  <c:v>13.27783038216408</c:v>
                </c:pt>
                <c:pt idx="1">
                  <c:v>13.439378913798627</c:v>
                </c:pt>
                <c:pt idx="2">
                  <c:v>13.611697347542172</c:v>
                </c:pt>
                <c:pt idx="3">
                  <c:v>13.590157543324244</c:v>
                </c:pt>
                <c:pt idx="4">
                  <c:v>13.687086662305003</c:v>
                </c:pt>
                <c:pt idx="5">
                  <c:v>15.220245777446163</c:v>
                </c:pt>
                <c:pt idx="6">
                  <c:v>15.20933373598603</c:v>
                </c:pt>
                <c:pt idx="7">
                  <c:v>15.132949445765153</c:v>
                </c:pt>
                <c:pt idx="8">
                  <c:v>15.122037404305022</c:v>
                </c:pt>
                <c:pt idx="9">
                  <c:v>15.154773528685395</c:v>
                </c:pt>
                <c:pt idx="10">
                  <c:v>11.435119438411201</c:v>
                </c:pt>
                <c:pt idx="11">
                  <c:v>11.466780140969689</c:v>
                </c:pt>
                <c:pt idx="12">
                  <c:v>11.287369493138177</c:v>
                </c:pt>
                <c:pt idx="13">
                  <c:v>11.371798033294178</c:v>
                </c:pt>
                <c:pt idx="14">
                  <c:v>11.287369493138177</c:v>
                </c:pt>
                <c:pt idx="15">
                  <c:v>11.213494520501687</c:v>
                </c:pt>
                <c:pt idx="16">
                  <c:v>11.297923060657666</c:v>
                </c:pt>
                <c:pt idx="17">
                  <c:v>12.677540523836894</c:v>
                </c:pt>
                <c:pt idx="18">
                  <c:v>12.784343879783687</c:v>
                </c:pt>
                <c:pt idx="19">
                  <c:v>12.827065222162393</c:v>
                </c:pt>
                <c:pt idx="20">
                  <c:v>12.795024215378348</c:v>
                </c:pt>
                <c:pt idx="21">
                  <c:v>12.741622537404984</c:v>
                </c:pt>
                <c:pt idx="22">
                  <c:v>12.602778174674167</c:v>
                </c:pt>
                <c:pt idx="23">
                  <c:v>12.506655154322077</c:v>
                </c:pt>
                <c:pt idx="24">
                  <c:v>12.592097839079507</c:v>
                </c:pt>
                <c:pt idx="25">
                  <c:v>12.613458510268849</c:v>
                </c:pt>
                <c:pt idx="26">
                  <c:v>12.489802629280433</c:v>
                </c:pt>
                <c:pt idx="27">
                  <c:v>12.681819362075796</c:v>
                </c:pt>
                <c:pt idx="28">
                  <c:v>12.671151765809373</c:v>
                </c:pt>
                <c:pt idx="29">
                  <c:v>12.724489747141421</c:v>
                </c:pt>
                <c:pt idx="30">
                  <c:v>12.649816573276574</c:v>
                </c:pt>
                <c:pt idx="31">
                  <c:v>17.346755791829072</c:v>
                </c:pt>
                <c:pt idx="32">
                  <c:v>17.402365097009564</c:v>
                </c:pt>
                <c:pt idx="33">
                  <c:v>17.457974402190036</c:v>
                </c:pt>
                <c:pt idx="34">
                  <c:v>17.491339985298303</c:v>
                </c:pt>
                <c:pt idx="35">
                  <c:v>17.502461846334416</c:v>
                </c:pt>
                <c:pt idx="36">
                  <c:v>17.591436734623155</c:v>
                </c:pt>
                <c:pt idx="37">
                  <c:v>18.270294327779645</c:v>
                </c:pt>
                <c:pt idx="38">
                  <c:v>18.191977038942774</c:v>
                </c:pt>
                <c:pt idx="39">
                  <c:v>18.315047064257861</c:v>
                </c:pt>
                <c:pt idx="40">
                  <c:v>18.315047064257861</c:v>
                </c:pt>
                <c:pt idx="41">
                  <c:v>18.337423432496958</c:v>
                </c:pt>
                <c:pt idx="42">
                  <c:v>18.460493457812021</c:v>
                </c:pt>
                <c:pt idx="43">
                  <c:v>18.471681641931561</c:v>
                </c:pt>
                <c:pt idx="44">
                  <c:v>18.281482511899185</c:v>
                </c:pt>
                <c:pt idx="45">
                  <c:v>18.326235248377422</c:v>
                </c:pt>
                <c:pt idx="46">
                  <c:v>19.269557435355921</c:v>
                </c:pt>
                <c:pt idx="47">
                  <c:v>19.371092245885468</c:v>
                </c:pt>
                <c:pt idx="48">
                  <c:v>19.269557435355921</c:v>
                </c:pt>
                <c:pt idx="49">
                  <c:v>18.270294327779645</c:v>
                </c:pt>
                <c:pt idx="50">
                  <c:v>18.337423432496958</c:v>
                </c:pt>
                <c:pt idx="51">
                  <c:v>18.214353407181893</c:v>
                </c:pt>
                <c:pt idx="52">
                  <c:v>18.09128338186683</c:v>
                </c:pt>
                <c:pt idx="53">
                  <c:v>17.93464880419311</c:v>
                </c:pt>
                <c:pt idx="54">
                  <c:v>17.878707883595357</c:v>
                </c:pt>
                <c:pt idx="55">
                  <c:v>17.856331515356217</c:v>
                </c:pt>
                <c:pt idx="56">
                  <c:v>17.431180518813292</c:v>
                </c:pt>
                <c:pt idx="57">
                  <c:v>22.19679077173511</c:v>
                </c:pt>
                <c:pt idx="58">
                  <c:v>22.231737423052088</c:v>
                </c:pt>
                <c:pt idx="59">
                  <c:v>22.476363982271018</c:v>
                </c:pt>
                <c:pt idx="60">
                  <c:v>22.499661749815701</c:v>
                </c:pt>
                <c:pt idx="61">
                  <c:v>22.604501703766644</c:v>
                </c:pt>
                <c:pt idx="62">
                  <c:v>22.476363982271018</c:v>
                </c:pt>
                <c:pt idx="63">
                  <c:v>22.476363982271018</c:v>
                </c:pt>
                <c:pt idx="64">
                  <c:v>22.639448355083623</c:v>
                </c:pt>
                <c:pt idx="65">
                  <c:v>22.55790616867732</c:v>
                </c:pt>
                <c:pt idx="66">
                  <c:v>27.732781979949529</c:v>
                </c:pt>
                <c:pt idx="67">
                  <c:v>27.781289634741135</c:v>
                </c:pt>
                <c:pt idx="68">
                  <c:v>27.99957408130329</c:v>
                </c:pt>
                <c:pt idx="69">
                  <c:v>28.084462477188566</c:v>
                </c:pt>
                <c:pt idx="70">
                  <c:v>28.011700995001188</c:v>
                </c:pt>
                <c:pt idx="71">
                  <c:v>28.011700995001188</c:v>
                </c:pt>
                <c:pt idx="72">
                  <c:v>15.39178352324193</c:v>
                </c:pt>
                <c:pt idx="73">
                  <c:v>15.468441251690512</c:v>
                </c:pt>
                <c:pt idx="74">
                  <c:v>15.556050084203177</c:v>
                </c:pt>
                <c:pt idx="75">
                  <c:v>15.534147876075011</c:v>
                </c:pt>
                <c:pt idx="76">
                  <c:v>15.523196772010927</c:v>
                </c:pt>
                <c:pt idx="77">
                  <c:v>15.523196772010927</c:v>
                </c:pt>
                <c:pt idx="78">
                  <c:v>18.080095197747248</c:v>
                </c:pt>
                <c:pt idx="79">
                  <c:v>18.012966093029959</c:v>
                </c:pt>
                <c:pt idx="80">
                  <c:v>18.080095197747248</c:v>
                </c:pt>
                <c:pt idx="81">
                  <c:v>18.080095197747248</c:v>
                </c:pt>
                <c:pt idx="82">
                  <c:v>18.012966093029959</c:v>
                </c:pt>
                <c:pt idx="83">
                  <c:v>17.845143331236677</c:v>
                </c:pt>
                <c:pt idx="84">
                  <c:v>17.945836988312646</c:v>
                </c:pt>
                <c:pt idx="85">
                  <c:v>18.035342461269053</c:v>
                </c:pt>
                <c:pt idx="86">
                  <c:v>17.957025172432207</c:v>
                </c:pt>
                <c:pt idx="87">
                  <c:v>19.889160559225495</c:v>
                </c:pt>
                <c:pt idx="88">
                  <c:v>19.775672145216383</c:v>
                </c:pt>
                <c:pt idx="89">
                  <c:v>19.764323303815456</c:v>
                </c:pt>
                <c:pt idx="90">
                  <c:v>19.764323303815456</c:v>
                </c:pt>
                <c:pt idx="91">
                  <c:v>11.304160892425074</c:v>
                </c:pt>
                <c:pt idx="92">
                  <c:v>11.452087440032255</c:v>
                </c:pt>
                <c:pt idx="93">
                  <c:v>11.462653622004204</c:v>
                </c:pt>
                <c:pt idx="94">
                  <c:v>11.589447805667508</c:v>
                </c:pt>
                <c:pt idx="95">
                  <c:v>11.557749259751681</c:v>
                </c:pt>
                <c:pt idx="96">
                  <c:v>11.758506717218564</c:v>
                </c:pt>
                <c:pt idx="97">
                  <c:v>13.560018597618463</c:v>
                </c:pt>
                <c:pt idx="98">
                  <c:v>13.58148146259628</c:v>
                </c:pt>
                <c:pt idx="99">
                  <c:v>13.517092867662829</c:v>
                </c:pt>
                <c:pt idx="100">
                  <c:v>13.613675760062982</c:v>
                </c:pt>
                <c:pt idx="101">
                  <c:v>13.720990084952067</c:v>
                </c:pt>
                <c:pt idx="102">
                  <c:v>13.538555732640646</c:v>
                </c:pt>
                <c:pt idx="103">
                  <c:v>13.441972840240467</c:v>
                </c:pt>
                <c:pt idx="104">
                  <c:v>13.463435705218284</c:v>
                </c:pt>
                <c:pt idx="105">
                  <c:v>13.431241407751561</c:v>
                </c:pt>
                <c:pt idx="106">
                  <c:v>13.463435705218284</c:v>
                </c:pt>
                <c:pt idx="107">
                  <c:v>13.549287165129552</c:v>
                </c:pt>
                <c:pt idx="108">
                  <c:v>11.807445472072441</c:v>
                </c:pt>
                <c:pt idx="109">
                  <c:v>11.955548815492723</c:v>
                </c:pt>
                <c:pt idx="110">
                  <c:v>12.008442866714253</c:v>
                </c:pt>
                <c:pt idx="111">
                  <c:v>12.040179297447162</c:v>
                </c:pt>
                <c:pt idx="112">
                  <c:v>12.093073348668714</c:v>
                </c:pt>
                <c:pt idx="113">
                  <c:v>14.120485353818978</c:v>
                </c:pt>
                <c:pt idx="114">
                  <c:v>14.077302878990183</c:v>
                </c:pt>
                <c:pt idx="115">
                  <c:v>14.088098497697366</c:v>
                </c:pt>
                <c:pt idx="116">
                  <c:v>14.228441540891001</c:v>
                </c:pt>
                <c:pt idx="117">
                  <c:v>14.444353915035002</c:v>
                </c:pt>
                <c:pt idx="118">
                  <c:v>14.422762677620614</c:v>
                </c:pt>
                <c:pt idx="119">
                  <c:v>15.558519062709975</c:v>
                </c:pt>
                <c:pt idx="120">
                  <c:v>15.667639477311223</c:v>
                </c:pt>
                <c:pt idx="121">
                  <c:v>15.765847850452342</c:v>
                </c:pt>
                <c:pt idx="122">
                  <c:v>15.8858803065137</c:v>
                </c:pt>
                <c:pt idx="123">
                  <c:v>15.798583974832692</c:v>
                </c:pt>
                <c:pt idx="124">
                  <c:v>16.005912762575058</c:v>
                </c:pt>
                <c:pt idx="125">
                  <c:v>16.060472969875693</c:v>
                </c:pt>
                <c:pt idx="126">
                  <c:v>16.136857260096548</c:v>
                </c:pt>
                <c:pt idx="127">
                  <c:v>16.245977674697777</c:v>
                </c:pt>
                <c:pt idx="128">
                  <c:v>15.43945756232452</c:v>
                </c:pt>
                <c:pt idx="129">
                  <c:v>15.699480742192717</c:v>
                </c:pt>
                <c:pt idx="130">
                  <c:v>15.764486537159762</c:v>
                </c:pt>
                <c:pt idx="131">
                  <c:v>15.742817938837428</c:v>
                </c:pt>
                <c:pt idx="132">
                  <c:v>15.840326631287983</c:v>
                </c:pt>
                <c:pt idx="133">
                  <c:v>15.861995229610336</c:v>
                </c:pt>
                <c:pt idx="134">
                  <c:v>-0.81471272570411424</c:v>
                </c:pt>
                <c:pt idx="135">
                  <c:v>-0.65712862442719455</c:v>
                </c:pt>
                <c:pt idx="136">
                  <c:v>-0.5737017472805972</c:v>
                </c:pt>
                <c:pt idx="137">
                  <c:v>-0.68493758347608624</c:v>
                </c:pt>
                <c:pt idx="138">
                  <c:v>-0.71274654252494463</c:v>
                </c:pt>
                <c:pt idx="139">
                  <c:v>-0.77763411363896973</c:v>
                </c:pt>
                <c:pt idx="140">
                  <c:v>-0.71274654252494463</c:v>
                </c:pt>
                <c:pt idx="141">
                  <c:v>-0.98872496124435827</c:v>
                </c:pt>
                <c:pt idx="142">
                  <c:v>-1.1087946044816666</c:v>
                </c:pt>
                <c:pt idx="143">
                  <c:v>-1.3674061437619844</c:v>
                </c:pt>
                <c:pt idx="144">
                  <c:v>-1.5521286718193639</c:v>
                </c:pt>
                <c:pt idx="145">
                  <c:v>-1.5706009246250985</c:v>
                </c:pt>
                <c:pt idx="146">
                  <c:v>-1.524420292610762</c:v>
                </c:pt>
                <c:pt idx="147">
                  <c:v>-1.7183789470710087</c:v>
                </c:pt>
                <c:pt idx="148">
                  <c:v>-2.0139349919628291</c:v>
                </c:pt>
                <c:pt idx="149">
                  <c:v>-2.0785878767829002</c:v>
                </c:pt>
                <c:pt idx="150">
                  <c:v>-2.2872573515435146</c:v>
                </c:pt>
                <c:pt idx="151">
                  <c:v>-2.1859051432329912</c:v>
                </c:pt>
                <c:pt idx="152">
                  <c:v>-2.1674774689947163</c:v>
                </c:pt>
                <c:pt idx="153">
                  <c:v>-2.084552934922479</c:v>
                </c:pt>
                <c:pt idx="154">
                  <c:v>-2.1214082833990289</c:v>
                </c:pt>
                <c:pt idx="155">
                  <c:v>3.2959483991384708</c:v>
                </c:pt>
                <c:pt idx="156">
                  <c:v>3.4613153002388986</c:v>
                </c:pt>
                <c:pt idx="157">
                  <c:v>3.4807702297801058</c:v>
                </c:pt>
                <c:pt idx="158">
                  <c:v>3.5099526240919499</c:v>
                </c:pt>
                <c:pt idx="159">
                  <c:v>3.4418603706976469</c:v>
                </c:pt>
                <c:pt idx="160">
                  <c:v>3.5683174127156159</c:v>
                </c:pt>
                <c:pt idx="161">
                  <c:v>3.6461371308805335</c:v>
                </c:pt>
                <c:pt idx="162">
                  <c:v>2.4159766786211234</c:v>
                </c:pt>
                <c:pt idx="163">
                  <c:v>2.4832544410789525</c:v>
                </c:pt>
                <c:pt idx="164">
                  <c:v>2.5505322035367373</c:v>
                </c:pt>
                <c:pt idx="165">
                  <c:v>2.5120877678465714</c:v>
                </c:pt>
                <c:pt idx="166">
                  <c:v>2.6081988570720194</c:v>
                </c:pt>
                <c:pt idx="167">
                  <c:v>2.5409210946142124</c:v>
                </c:pt>
                <c:pt idx="168">
                  <c:v>2.4544211143113337</c:v>
                </c:pt>
                <c:pt idx="169">
                  <c:v>2.4448100053887867</c:v>
                </c:pt>
                <c:pt idx="170">
                  <c:v>2.5505322035367373</c:v>
                </c:pt>
                <c:pt idx="171">
                  <c:v>2.6081988570720194</c:v>
                </c:pt>
                <c:pt idx="172">
                  <c:v>2.2956579507172226</c:v>
                </c:pt>
                <c:pt idx="173">
                  <c:v>2.1903169810993495</c:v>
                </c:pt>
                <c:pt idx="174">
                  <c:v>2.3339637578509764</c:v>
                </c:pt>
                <c:pt idx="175">
                  <c:v>2.3243873060675435</c:v>
                </c:pt>
                <c:pt idx="176">
                  <c:v>2.1807405293159166</c:v>
                </c:pt>
                <c:pt idx="177">
                  <c:v>5.2820467269334204</c:v>
                </c:pt>
                <c:pt idx="178">
                  <c:v>5.2623328337161324</c:v>
                </c:pt>
                <c:pt idx="179">
                  <c:v>5.3017606201507084</c:v>
                </c:pt>
                <c:pt idx="180">
                  <c:v>5.2623328337161324</c:v>
                </c:pt>
                <c:pt idx="181">
                  <c:v>5.1834772608469804</c:v>
                </c:pt>
                <c:pt idx="182">
                  <c:v>5.0454800083259643</c:v>
                </c:pt>
                <c:pt idx="183">
                  <c:v>5.2229050472815564</c:v>
                </c:pt>
                <c:pt idx="184">
                  <c:v>5.1341925278037603</c:v>
                </c:pt>
                <c:pt idx="185">
                  <c:v>2.6740684419294114</c:v>
                </c:pt>
                <c:pt idx="186">
                  <c:v>2.6644457551026068</c:v>
                </c:pt>
                <c:pt idx="187">
                  <c:v>2.5489735131810631</c:v>
                </c:pt>
                <c:pt idx="188">
                  <c:v>2.4623693317398665</c:v>
                </c:pt>
                <c:pt idx="189">
                  <c:v>2.433501271259475</c:v>
                </c:pt>
                <c:pt idx="190">
                  <c:v>2.5585962000078455</c:v>
                </c:pt>
                <c:pt idx="191">
                  <c:v>2.4431239580862796</c:v>
                </c:pt>
                <c:pt idx="192">
                  <c:v>2.4046332107790835</c:v>
                </c:pt>
                <c:pt idx="193">
                  <c:v>2.337274402991496</c:v>
                </c:pt>
                <c:pt idx="194">
                  <c:v>2.7944011833400895</c:v>
                </c:pt>
                <c:pt idx="195">
                  <c:v>2.7171412049986188</c:v>
                </c:pt>
                <c:pt idx="196">
                  <c:v>2.6978262104132344</c:v>
                </c:pt>
                <c:pt idx="197">
                  <c:v>2.6205662320717638</c:v>
                </c:pt>
                <c:pt idx="198">
                  <c:v>10.555518956741029</c:v>
                </c:pt>
                <c:pt idx="199">
                  <c:v>10.513905888534868</c:v>
                </c:pt>
                <c:pt idx="200">
                  <c:v>10.409873218019428</c:v>
                </c:pt>
                <c:pt idx="201">
                  <c:v>10.389066683916347</c:v>
                </c:pt>
                <c:pt idx="202">
                  <c:v>10.357856882761718</c:v>
                </c:pt>
                <c:pt idx="203">
                  <c:v>10.295437280452479</c:v>
                </c:pt>
                <c:pt idx="204">
                  <c:v>11.808035624416213</c:v>
                </c:pt>
                <c:pt idx="205">
                  <c:v>11.797494657542984</c:v>
                </c:pt>
                <c:pt idx="206">
                  <c:v>11.681544021937395</c:v>
                </c:pt>
                <c:pt idx="207">
                  <c:v>11.702625955683876</c:v>
                </c:pt>
                <c:pt idx="208">
                  <c:v>11.491806618219158</c:v>
                </c:pt>
                <c:pt idx="209">
                  <c:v>11.544511452585326</c:v>
                </c:pt>
                <c:pt idx="210">
                  <c:v>11.533970485712096</c:v>
                </c:pt>
                <c:pt idx="211">
                  <c:v>11.523429518838846</c:v>
                </c:pt>
                <c:pt idx="212">
                  <c:v>11.607757253824724</c:v>
                </c:pt>
                <c:pt idx="213">
                  <c:v>11.628839187571206</c:v>
                </c:pt>
                <c:pt idx="214">
                  <c:v>13.989275897174757</c:v>
                </c:pt>
                <c:pt idx="215">
                  <c:v>14.386338899264327</c:v>
                </c:pt>
                <c:pt idx="216">
                  <c:v>14.279024574375242</c:v>
                </c:pt>
                <c:pt idx="217">
                  <c:v>14.24683027690854</c:v>
                </c:pt>
                <c:pt idx="218">
                  <c:v>12.6171190005953</c:v>
                </c:pt>
                <c:pt idx="219">
                  <c:v>12.416601217724788</c:v>
                </c:pt>
                <c:pt idx="220">
                  <c:v>12.543244027958789</c:v>
                </c:pt>
                <c:pt idx="221">
                  <c:v>12.522136892919811</c:v>
                </c:pt>
                <c:pt idx="222">
                  <c:v>12.796529648426812</c:v>
                </c:pt>
                <c:pt idx="223">
                  <c:v>12.817636783465813</c:v>
                </c:pt>
                <c:pt idx="224">
                  <c:v>14.236869520659656</c:v>
                </c:pt>
                <c:pt idx="225">
                  <c:v>14.386394218985131</c:v>
                </c:pt>
                <c:pt idx="226">
                  <c:v>14.386394218985131</c:v>
                </c:pt>
                <c:pt idx="227">
                  <c:v>14.226189185065019</c:v>
                </c:pt>
                <c:pt idx="228">
                  <c:v>14.151426835902271</c:v>
                </c:pt>
                <c:pt idx="229">
                  <c:v>14.04462347995552</c:v>
                </c:pt>
                <c:pt idx="230">
                  <c:v>14.023262808766157</c:v>
                </c:pt>
                <c:pt idx="231">
                  <c:v>14.001902137576794</c:v>
                </c:pt>
                <c:pt idx="232">
                  <c:v>13.95918079519809</c:v>
                </c:pt>
                <c:pt idx="233">
                  <c:v>13.937820124008727</c:v>
                </c:pt>
                <c:pt idx="234">
                  <c:v>11.859587303927043</c:v>
                </c:pt>
                <c:pt idx="235">
                  <c:v>11.954116532634584</c:v>
                </c:pt>
                <c:pt idx="236">
                  <c:v>12.122168494781317</c:v>
                </c:pt>
                <c:pt idx="237">
                  <c:v>12.395252933269795</c:v>
                </c:pt>
                <c:pt idx="238">
                  <c:v>12.279717209293906</c:v>
                </c:pt>
                <c:pt idx="239">
                  <c:v>14.204828513875633</c:v>
                </c:pt>
                <c:pt idx="240">
                  <c:v>14.226189185065019</c:v>
                </c:pt>
                <c:pt idx="241">
                  <c:v>14.172787507091611</c:v>
                </c:pt>
                <c:pt idx="242">
                  <c:v>13.969861130792749</c:v>
                </c:pt>
                <c:pt idx="243">
                  <c:v>14.04462347995552</c:v>
                </c:pt>
                <c:pt idx="244">
                  <c:v>13.980541466387431</c:v>
                </c:pt>
                <c:pt idx="245">
                  <c:v>12.379928327162993</c:v>
                </c:pt>
                <c:pt idx="246">
                  <c:v>12.379928327162993</c:v>
                </c:pt>
                <c:pt idx="247">
                  <c:v>12.379928327162993</c:v>
                </c:pt>
                <c:pt idx="248">
                  <c:v>12.15883234675541</c:v>
                </c:pt>
                <c:pt idx="249">
                  <c:v>12.15883234675541</c:v>
                </c:pt>
                <c:pt idx="250">
                  <c:v>12.264116146949512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B-468E-AFFB-FEDB5674C65F}"/>
            </c:ext>
          </c:extLst>
        </c:ser>
        <c:ser>
          <c:idx val="2"/>
          <c:order val="2"/>
          <c:tx>
            <c:strRef>
              <c:f>'NTN-B Carregamento'!$AK$1</c:f>
              <c:strCache>
                <c:ptCount val="1"/>
                <c:pt idx="0">
                  <c:v>IPCA</c:v>
                </c:pt>
              </c:strCache>
            </c:strRef>
          </c:tx>
          <c:spPr>
            <a:ln w="38100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'NTN-B Carregamento'!$B$3:$B$253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44622</c:v>
                </c:pt>
                <c:pt idx="40">
                  <c:v>44623</c:v>
                </c:pt>
                <c:pt idx="41">
                  <c:v>44624</c:v>
                </c:pt>
                <c:pt idx="42">
                  <c:v>44627</c:v>
                </c:pt>
                <c:pt idx="43">
                  <c:v>44628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44669</c:v>
                </c:pt>
                <c:pt idx="72">
                  <c:v>44670</c:v>
                </c:pt>
                <c:pt idx="73">
                  <c:v>44671</c:v>
                </c:pt>
                <c:pt idx="74">
                  <c:v>44673</c:v>
                </c:pt>
                <c:pt idx="75">
                  <c:v>44676</c:v>
                </c:pt>
                <c:pt idx="76">
                  <c:v>44677</c:v>
                </c:pt>
                <c:pt idx="77">
                  <c:v>44678</c:v>
                </c:pt>
                <c:pt idx="78">
                  <c:v>44679</c:v>
                </c:pt>
                <c:pt idx="79">
                  <c:v>44680</c:v>
                </c:pt>
                <c:pt idx="80">
                  <c:v>44683</c:v>
                </c:pt>
                <c:pt idx="81">
                  <c:v>44684</c:v>
                </c:pt>
                <c:pt idx="82">
                  <c:v>44685</c:v>
                </c:pt>
                <c:pt idx="83">
                  <c:v>44686</c:v>
                </c:pt>
                <c:pt idx="84">
                  <c:v>44687</c:v>
                </c:pt>
                <c:pt idx="85">
                  <c:v>44690</c:v>
                </c:pt>
                <c:pt idx="86">
                  <c:v>44691</c:v>
                </c:pt>
                <c:pt idx="87">
                  <c:v>44692</c:v>
                </c:pt>
                <c:pt idx="88">
                  <c:v>44693</c:v>
                </c:pt>
                <c:pt idx="89">
                  <c:v>44694</c:v>
                </c:pt>
                <c:pt idx="90">
                  <c:v>44697</c:v>
                </c:pt>
                <c:pt idx="91">
                  <c:v>44698</c:v>
                </c:pt>
                <c:pt idx="92">
                  <c:v>44699</c:v>
                </c:pt>
                <c:pt idx="93">
                  <c:v>44700</c:v>
                </c:pt>
                <c:pt idx="94">
                  <c:v>44701</c:v>
                </c:pt>
                <c:pt idx="95">
                  <c:v>44704</c:v>
                </c:pt>
                <c:pt idx="96">
                  <c:v>44705</c:v>
                </c:pt>
                <c:pt idx="97">
                  <c:v>44706</c:v>
                </c:pt>
                <c:pt idx="98">
                  <c:v>44707</c:v>
                </c:pt>
                <c:pt idx="99">
                  <c:v>44708</c:v>
                </c:pt>
                <c:pt idx="100">
                  <c:v>44711</c:v>
                </c:pt>
                <c:pt idx="101">
                  <c:v>44712</c:v>
                </c:pt>
                <c:pt idx="102">
                  <c:v>44713</c:v>
                </c:pt>
                <c:pt idx="103">
                  <c:v>44714</c:v>
                </c:pt>
                <c:pt idx="104">
                  <c:v>44715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44729</c:v>
                </c:pt>
                <c:pt idx="114">
                  <c:v>44732</c:v>
                </c:pt>
                <c:pt idx="115">
                  <c:v>44733</c:v>
                </c:pt>
                <c:pt idx="116">
                  <c:v>44734</c:v>
                </c:pt>
                <c:pt idx="117">
                  <c:v>44735</c:v>
                </c:pt>
                <c:pt idx="118">
                  <c:v>44736</c:v>
                </c:pt>
                <c:pt idx="119">
                  <c:v>44739</c:v>
                </c:pt>
                <c:pt idx="120">
                  <c:v>44740</c:v>
                </c:pt>
                <c:pt idx="121">
                  <c:v>44741</c:v>
                </c:pt>
                <c:pt idx="122">
                  <c:v>44742</c:v>
                </c:pt>
                <c:pt idx="123">
                  <c:v>44743</c:v>
                </c:pt>
                <c:pt idx="124">
                  <c:v>44746</c:v>
                </c:pt>
                <c:pt idx="125">
                  <c:v>44747</c:v>
                </c:pt>
                <c:pt idx="126">
                  <c:v>44748</c:v>
                </c:pt>
                <c:pt idx="127">
                  <c:v>44749</c:v>
                </c:pt>
                <c:pt idx="128">
                  <c:v>44750</c:v>
                </c:pt>
                <c:pt idx="129">
                  <c:v>44753</c:v>
                </c:pt>
                <c:pt idx="130">
                  <c:v>44754</c:v>
                </c:pt>
                <c:pt idx="131">
                  <c:v>44755</c:v>
                </c:pt>
                <c:pt idx="132">
                  <c:v>44756</c:v>
                </c:pt>
                <c:pt idx="133">
                  <c:v>44757</c:v>
                </c:pt>
                <c:pt idx="134">
                  <c:v>44760</c:v>
                </c:pt>
                <c:pt idx="135">
                  <c:v>44761</c:v>
                </c:pt>
                <c:pt idx="136">
                  <c:v>44762</c:v>
                </c:pt>
                <c:pt idx="137">
                  <c:v>44763</c:v>
                </c:pt>
                <c:pt idx="138">
                  <c:v>44764</c:v>
                </c:pt>
                <c:pt idx="139">
                  <c:v>44767</c:v>
                </c:pt>
                <c:pt idx="140">
                  <c:v>44768</c:v>
                </c:pt>
                <c:pt idx="141">
                  <c:v>44769</c:v>
                </c:pt>
                <c:pt idx="142">
                  <c:v>44770</c:v>
                </c:pt>
                <c:pt idx="143">
                  <c:v>44771</c:v>
                </c:pt>
                <c:pt idx="144">
                  <c:v>44774</c:v>
                </c:pt>
                <c:pt idx="145">
                  <c:v>44775</c:v>
                </c:pt>
                <c:pt idx="146">
                  <c:v>44776</c:v>
                </c:pt>
                <c:pt idx="147">
                  <c:v>44777</c:v>
                </c:pt>
                <c:pt idx="148">
                  <c:v>44778</c:v>
                </c:pt>
                <c:pt idx="149">
                  <c:v>44781</c:v>
                </c:pt>
                <c:pt idx="150">
                  <c:v>44782</c:v>
                </c:pt>
                <c:pt idx="151">
                  <c:v>44783</c:v>
                </c:pt>
                <c:pt idx="152">
                  <c:v>44784</c:v>
                </c:pt>
                <c:pt idx="153">
                  <c:v>44785</c:v>
                </c:pt>
                <c:pt idx="154">
                  <c:v>44788</c:v>
                </c:pt>
                <c:pt idx="155">
                  <c:v>44789</c:v>
                </c:pt>
                <c:pt idx="156">
                  <c:v>44790</c:v>
                </c:pt>
                <c:pt idx="157">
                  <c:v>44791</c:v>
                </c:pt>
                <c:pt idx="158">
                  <c:v>44792</c:v>
                </c:pt>
                <c:pt idx="159">
                  <c:v>44795</c:v>
                </c:pt>
                <c:pt idx="160">
                  <c:v>44796</c:v>
                </c:pt>
                <c:pt idx="161">
                  <c:v>44797</c:v>
                </c:pt>
                <c:pt idx="162">
                  <c:v>44798</c:v>
                </c:pt>
                <c:pt idx="163">
                  <c:v>44799</c:v>
                </c:pt>
                <c:pt idx="164">
                  <c:v>44802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44812</c:v>
                </c:pt>
                <c:pt idx="172">
                  <c:v>44813</c:v>
                </c:pt>
                <c:pt idx="173">
                  <c:v>44816</c:v>
                </c:pt>
                <c:pt idx="174">
                  <c:v>44817</c:v>
                </c:pt>
                <c:pt idx="175">
                  <c:v>44818</c:v>
                </c:pt>
                <c:pt idx="176">
                  <c:v>44819</c:v>
                </c:pt>
                <c:pt idx="177">
                  <c:v>44820</c:v>
                </c:pt>
                <c:pt idx="178">
                  <c:v>44823</c:v>
                </c:pt>
                <c:pt idx="179">
                  <c:v>44824</c:v>
                </c:pt>
                <c:pt idx="180">
                  <c:v>44825</c:v>
                </c:pt>
                <c:pt idx="181">
                  <c:v>44826</c:v>
                </c:pt>
                <c:pt idx="182">
                  <c:v>44827</c:v>
                </c:pt>
                <c:pt idx="183">
                  <c:v>44830</c:v>
                </c:pt>
                <c:pt idx="184">
                  <c:v>44831</c:v>
                </c:pt>
                <c:pt idx="185">
                  <c:v>44832</c:v>
                </c:pt>
                <c:pt idx="186">
                  <c:v>44833</c:v>
                </c:pt>
                <c:pt idx="187">
                  <c:v>44834</c:v>
                </c:pt>
                <c:pt idx="188">
                  <c:v>44837</c:v>
                </c:pt>
                <c:pt idx="189">
                  <c:v>44838</c:v>
                </c:pt>
                <c:pt idx="190">
                  <c:v>44839</c:v>
                </c:pt>
                <c:pt idx="191">
                  <c:v>44840</c:v>
                </c:pt>
                <c:pt idx="192">
                  <c:v>44841</c:v>
                </c:pt>
                <c:pt idx="193">
                  <c:v>44844</c:v>
                </c:pt>
                <c:pt idx="194">
                  <c:v>44845</c:v>
                </c:pt>
                <c:pt idx="195">
                  <c:v>44847</c:v>
                </c:pt>
                <c:pt idx="196">
                  <c:v>44848</c:v>
                </c:pt>
                <c:pt idx="197">
                  <c:v>44851</c:v>
                </c:pt>
                <c:pt idx="198">
                  <c:v>44852</c:v>
                </c:pt>
                <c:pt idx="199">
                  <c:v>44853</c:v>
                </c:pt>
                <c:pt idx="200">
                  <c:v>44854</c:v>
                </c:pt>
                <c:pt idx="201">
                  <c:v>44855</c:v>
                </c:pt>
                <c:pt idx="202">
                  <c:v>44858</c:v>
                </c:pt>
                <c:pt idx="203">
                  <c:v>44859</c:v>
                </c:pt>
                <c:pt idx="204">
                  <c:v>44860</c:v>
                </c:pt>
                <c:pt idx="205">
                  <c:v>44861</c:v>
                </c:pt>
                <c:pt idx="206">
                  <c:v>44862</c:v>
                </c:pt>
                <c:pt idx="207">
                  <c:v>44865</c:v>
                </c:pt>
                <c:pt idx="208">
                  <c:v>44866</c:v>
                </c:pt>
                <c:pt idx="209">
                  <c:v>44868</c:v>
                </c:pt>
                <c:pt idx="210">
                  <c:v>44869</c:v>
                </c:pt>
                <c:pt idx="211">
                  <c:v>44872</c:v>
                </c:pt>
                <c:pt idx="212">
                  <c:v>44873</c:v>
                </c:pt>
                <c:pt idx="213">
                  <c:v>44874</c:v>
                </c:pt>
                <c:pt idx="214">
                  <c:v>44875</c:v>
                </c:pt>
                <c:pt idx="215">
                  <c:v>44876</c:v>
                </c:pt>
                <c:pt idx="216">
                  <c:v>44879</c:v>
                </c:pt>
                <c:pt idx="217">
                  <c:v>44881</c:v>
                </c:pt>
                <c:pt idx="218">
                  <c:v>44882</c:v>
                </c:pt>
                <c:pt idx="219">
                  <c:v>44883</c:v>
                </c:pt>
                <c:pt idx="220">
                  <c:v>44886</c:v>
                </c:pt>
                <c:pt idx="221">
                  <c:v>44887</c:v>
                </c:pt>
                <c:pt idx="222">
                  <c:v>44888</c:v>
                </c:pt>
                <c:pt idx="223">
                  <c:v>44889</c:v>
                </c:pt>
                <c:pt idx="224">
                  <c:v>44890</c:v>
                </c:pt>
                <c:pt idx="225">
                  <c:v>44893</c:v>
                </c:pt>
                <c:pt idx="226">
                  <c:v>44894</c:v>
                </c:pt>
                <c:pt idx="227">
                  <c:v>44895</c:v>
                </c:pt>
                <c:pt idx="228">
                  <c:v>44896</c:v>
                </c:pt>
                <c:pt idx="229">
                  <c:v>44897</c:v>
                </c:pt>
                <c:pt idx="230">
                  <c:v>44900</c:v>
                </c:pt>
                <c:pt idx="231">
                  <c:v>44901</c:v>
                </c:pt>
                <c:pt idx="232">
                  <c:v>44902</c:v>
                </c:pt>
                <c:pt idx="233">
                  <c:v>44903</c:v>
                </c:pt>
                <c:pt idx="234">
                  <c:v>44904</c:v>
                </c:pt>
                <c:pt idx="235">
                  <c:v>44907</c:v>
                </c:pt>
                <c:pt idx="236">
                  <c:v>44908</c:v>
                </c:pt>
                <c:pt idx="237">
                  <c:v>44909</c:v>
                </c:pt>
                <c:pt idx="238">
                  <c:v>44910</c:v>
                </c:pt>
                <c:pt idx="239">
                  <c:v>44911</c:v>
                </c:pt>
                <c:pt idx="240">
                  <c:v>44914</c:v>
                </c:pt>
                <c:pt idx="241">
                  <c:v>44915</c:v>
                </c:pt>
                <c:pt idx="242">
                  <c:v>44916</c:v>
                </c:pt>
                <c:pt idx="243">
                  <c:v>44917</c:v>
                </c:pt>
                <c:pt idx="244">
                  <c:v>44918</c:v>
                </c:pt>
                <c:pt idx="245">
                  <c:v>44921</c:v>
                </c:pt>
                <c:pt idx="246">
                  <c:v>44922</c:v>
                </c:pt>
                <c:pt idx="247">
                  <c:v>44923</c:v>
                </c:pt>
                <c:pt idx="248">
                  <c:v>44924</c:v>
                </c:pt>
                <c:pt idx="249">
                  <c:v>44925</c:v>
                </c:pt>
                <c:pt idx="250">
                  <c:v>44928</c:v>
                </c:pt>
              </c:numCache>
            </c:numRef>
          </c:cat>
          <c:val>
            <c:numRef>
              <c:f>'NTN-B Carregamento'!$AK$3:$AK$253</c:f>
              <c:numCache>
                <c:formatCode>#,##0.00</c:formatCode>
                <c:ptCount val="251"/>
                <c:pt idx="0">
                  <c:v>7.6990210897167399</c:v>
                </c:pt>
                <c:pt idx="1">
                  <c:v>7.6990210897167399</c:v>
                </c:pt>
                <c:pt idx="2">
                  <c:v>7.6990210897167399</c:v>
                </c:pt>
                <c:pt idx="3">
                  <c:v>7.6990210897167399</c:v>
                </c:pt>
                <c:pt idx="4">
                  <c:v>7.6990210897167399</c:v>
                </c:pt>
                <c:pt idx="5">
                  <c:v>9.1204146012370035</c:v>
                </c:pt>
                <c:pt idx="6">
                  <c:v>9.1204146012370035</c:v>
                </c:pt>
                <c:pt idx="7">
                  <c:v>9.1204146012370035</c:v>
                </c:pt>
                <c:pt idx="8">
                  <c:v>9.1204146012370035</c:v>
                </c:pt>
                <c:pt idx="9">
                  <c:v>9.1204146012370035</c:v>
                </c:pt>
                <c:pt idx="10">
                  <c:v>5.5356751950101257</c:v>
                </c:pt>
                <c:pt idx="11">
                  <c:v>5.5356751950101257</c:v>
                </c:pt>
                <c:pt idx="12">
                  <c:v>5.5356751950101257</c:v>
                </c:pt>
                <c:pt idx="13">
                  <c:v>5.5356751950101257</c:v>
                </c:pt>
                <c:pt idx="14">
                  <c:v>5.5356751950101257</c:v>
                </c:pt>
                <c:pt idx="15">
                  <c:v>5.5356751950101257</c:v>
                </c:pt>
                <c:pt idx="16">
                  <c:v>5.5356751950101257</c:v>
                </c:pt>
                <c:pt idx="17">
                  <c:v>6.8033559467648441</c:v>
                </c:pt>
                <c:pt idx="18">
                  <c:v>6.8033559467648441</c:v>
                </c:pt>
                <c:pt idx="19">
                  <c:v>6.8033559467648441</c:v>
                </c:pt>
                <c:pt idx="20">
                  <c:v>6.8033559467648441</c:v>
                </c:pt>
                <c:pt idx="21">
                  <c:v>6.8033559467648441</c:v>
                </c:pt>
                <c:pt idx="22">
                  <c:v>6.8033559467648441</c:v>
                </c:pt>
                <c:pt idx="23">
                  <c:v>6.8033559467648441</c:v>
                </c:pt>
                <c:pt idx="24">
                  <c:v>6.8033559467648441</c:v>
                </c:pt>
                <c:pt idx="25">
                  <c:v>6.8033559467648441</c:v>
                </c:pt>
                <c:pt idx="26">
                  <c:v>6.6759626640876535</c:v>
                </c:pt>
                <c:pt idx="27">
                  <c:v>6.6759626640876535</c:v>
                </c:pt>
                <c:pt idx="28">
                  <c:v>6.6759626640876535</c:v>
                </c:pt>
                <c:pt idx="29">
                  <c:v>6.6759626640876535</c:v>
                </c:pt>
                <c:pt idx="30">
                  <c:v>6.6759626640876535</c:v>
                </c:pt>
                <c:pt idx="31">
                  <c:v>11.218610360941227</c:v>
                </c:pt>
                <c:pt idx="32">
                  <c:v>11.218610360941227</c:v>
                </c:pt>
                <c:pt idx="33">
                  <c:v>11.218610360941227</c:v>
                </c:pt>
                <c:pt idx="34">
                  <c:v>11.218610360941227</c:v>
                </c:pt>
                <c:pt idx="35">
                  <c:v>11.218610360941227</c:v>
                </c:pt>
                <c:pt idx="36">
                  <c:v>11.218610360941227</c:v>
                </c:pt>
                <c:pt idx="37">
                  <c:v>11.881841195515698</c:v>
                </c:pt>
                <c:pt idx="38">
                  <c:v>11.881841195515698</c:v>
                </c:pt>
                <c:pt idx="39">
                  <c:v>11.881841195515698</c:v>
                </c:pt>
                <c:pt idx="40">
                  <c:v>11.881841195515698</c:v>
                </c:pt>
                <c:pt idx="41">
                  <c:v>11.881841195515698</c:v>
                </c:pt>
                <c:pt idx="42">
                  <c:v>11.881841195515698</c:v>
                </c:pt>
                <c:pt idx="43">
                  <c:v>11.881841195515698</c:v>
                </c:pt>
                <c:pt idx="44">
                  <c:v>11.881841195515698</c:v>
                </c:pt>
                <c:pt idx="45">
                  <c:v>11.881841195515698</c:v>
                </c:pt>
                <c:pt idx="46">
                  <c:v>12.816456143923505</c:v>
                </c:pt>
                <c:pt idx="47">
                  <c:v>12.816456143923505</c:v>
                </c:pt>
                <c:pt idx="48">
                  <c:v>12.816456143923505</c:v>
                </c:pt>
                <c:pt idx="49">
                  <c:v>11.881841195515698</c:v>
                </c:pt>
                <c:pt idx="50">
                  <c:v>11.881841195515698</c:v>
                </c:pt>
                <c:pt idx="51">
                  <c:v>11.881841195515698</c:v>
                </c:pt>
                <c:pt idx="52">
                  <c:v>11.881841195515698</c:v>
                </c:pt>
                <c:pt idx="53">
                  <c:v>11.881841195515698</c:v>
                </c:pt>
                <c:pt idx="54">
                  <c:v>11.881841195515698</c:v>
                </c:pt>
                <c:pt idx="55">
                  <c:v>11.881841195515698</c:v>
                </c:pt>
                <c:pt idx="56">
                  <c:v>11.881841195515698</c:v>
                </c:pt>
                <c:pt idx="57">
                  <c:v>16.488837723293727</c:v>
                </c:pt>
                <c:pt idx="58">
                  <c:v>16.488837723293727</c:v>
                </c:pt>
                <c:pt idx="59">
                  <c:v>16.488837723293727</c:v>
                </c:pt>
                <c:pt idx="60">
                  <c:v>16.488837723293727</c:v>
                </c:pt>
                <c:pt idx="61">
                  <c:v>16.488837723293727</c:v>
                </c:pt>
                <c:pt idx="62">
                  <c:v>16.488837723293727</c:v>
                </c:pt>
                <c:pt idx="63">
                  <c:v>16.488837723293727</c:v>
                </c:pt>
                <c:pt idx="64">
                  <c:v>16.488837723293727</c:v>
                </c:pt>
                <c:pt idx="65">
                  <c:v>16.488837723293727</c:v>
                </c:pt>
                <c:pt idx="66">
                  <c:v>21.269136978970415</c:v>
                </c:pt>
                <c:pt idx="67">
                  <c:v>21.269136978970415</c:v>
                </c:pt>
                <c:pt idx="68">
                  <c:v>21.269136978970415</c:v>
                </c:pt>
                <c:pt idx="69">
                  <c:v>21.269136978970415</c:v>
                </c:pt>
                <c:pt idx="70">
                  <c:v>21.269136978970415</c:v>
                </c:pt>
                <c:pt idx="71">
                  <c:v>21.269136978970415</c:v>
                </c:pt>
                <c:pt idx="72">
                  <c:v>9.5110406408293926</c:v>
                </c:pt>
                <c:pt idx="73">
                  <c:v>9.5110406408293926</c:v>
                </c:pt>
                <c:pt idx="74">
                  <c:v>9.5110406408293926</c:v>
                </c:pt>
                <c:pt idx="75">
                  <c:v>9.5110406408293926</c:v>
                </c:pt>
                <c:pt idx="76">
                  <c:v>9.5110406408293926</c:v>
                </c:pt>
                <c:pt idx="77">
                  <c:v>9.5110406408293926</c:v>
                </c:pt>
                <c:pt idx="78">
                  <c:v>11.881841195515698</c:v>
                </c:pt>
                <c:pt idx="79">
                  <c:v>11.881841195515698</c:v>
                </c:pt>
                <c:pt idx="80">
                  <c:v>11.881841195515698</c:v>
                </c:pt>
                <c:pt idx="81">
                  <c:v>11.881841195515698</c:v>
                </c:pt>
                <c:pt idx="82">
                  <c:v>11.881841195515698</c:v>
                </c:pt>
                <c:pt idx="83">
                  <c:v>11.881841195515698</c:v>
                </c:pt>
                <c:pt idx="84">
                  <c:v>11.881841195515698</c:v>
                </c:pt>
                <c:pt idx="85">
                  <c:v>11.881841195515698</c:v>
                </c:pt>
                <c:pt idx="86">
                  <c:v>11.881841195515698</c:v>
                </c:pt>
                <c:pt idx="87">
                  <c:v>13.488414009111604</c:v>
                </c:pt>
                <c:pt idx="88">
                  <c:v>13.488414009111604</c:v>
                </c:pt>
                <c:pt idx="89">
                  <c:v>13.488414009111604</c:v>
                </c:pt>
                <c:pt idx="90">
                  <c:v>13.488414009111604</c:v>
                </c:pt>
                <c:pt idx="91">
                  <c:v>5.6618197194086672</c:v>
                </c:pt>
                <c:pt idx="92">
                  <c:v>5.6618197194086672</c:v>
                </c:pt>
                <c:pt idx="93">
                  <c:v>5.6618197194086672</c:v>
                </c:pt>
                <c:pt idx="94">
                  <c:v>5.6618197194086672</c:v>
                </c:pt>
                <c:pt idx="95">
                  <c:v>5.6618197194086672</c:v>
                </c:pt>
                <c:pt idx="96">
                  <c:v>5.6618197194086672</c:v>
                </c:pt>
                <c:pt idx="97">
                  <c:v>7.3143248890743306</c:v>
                </c:pt>
                <c:pt idx="98">
                  <c:v>7.3143248890743306</c:v>
                </c:pt>
                <c:pt idx="99">
                  <c:v>7.3143248890743306</c:v>
                </c:pt>
                <c:pt idx="100">
                  <c:v>7.3143248890743306</c:v>
                </c:pt>
                <c:pt idx="101">
                  <c:v>7.3143248890743306</c:v>
                </c:pt>
                <c:pt idx="102">
                  <c:v>7.3143248890743306</c:v>
                </c:pt>
                <c:pt idx="103">
                  <c:v>7.3143248890743306</c:v>
                </c:pt>
                <c:pt idx="104">
                  <c:v>7.3143248890743306</c:v>
                </c:pt>
                <c:pt idx="105">
                  <c:v>7.3143248890743306</c:v>
                </c:pt>
                <c:pt idx="106">
                  <c:v>7.3143248890743306</c:v>
                </c:pt>
                <c:pt idx="107">
                  <c:v>7.3143248890743306</c:v>
                </c:pt>
                <c:pt idx="108">
                  <c:v>5.7881024430622041</c:v>
                </c:pt>
                <c:pt idx="109">
                  <c:v>5.7881024430622041</c:v>
                </c:pt>
                <c:pt idx="110">
                  <c:v>5.7881024430622041</c:v>
                </c:pt>
                <c:pt idx="111">
                  <c:v>5.7881024430622041</c:v>
                </c:pt>
                <c:pt idx="112">
                  <c:v>5.7881024430622041</c:v>
                </c:pt>
                <c:pt idx="113">
                  <c:v>7.9561870720073591</c:v>
                </c:pt>
                <c:pt idx="114">
                  <c:v>7.9561870720073591</c:v>
                </c:pt>
                <c:pt idx="115">
                  <c:v>7.9561870720073591</c:v>
                </c:pt>
                <c:pt idx="116">
                  <c:v>7.9561870720073591</c:v>
                </c:pt>
                <c:pt idx="117">
                  <c:v>7.9561870720073591</c:v>
                </c:pt>
                <c:pt idx="118">
                  <c:v>7.9561870720073591</c:v>
                </c:pt>
                <c:pt idx="119">
                  <c:v>9.1204146012370035</c:v>
                </c:pt>
                <c:pt idx="120">
                  <c:v>9.1204146012370035</c:v>
                </c:pt>
                <c:pt idx="121">
                  <c:v>9.1204146012370035</c:v>
                </c:pt>
                <c:pt idx="122">
                  <c:v>9.1204146012370035</c:v>
                </c:pt>
                <c:pt idx="123">
                  <c:v>9.1204146012370035</c:v>
                </c:pt>
                <c:pt idx="124">
                  <c:v>9.1204146012370035</c:v>
                </c:pt>
                <c:pt idx="125">
                  <c:v>9.1204146012370035</c:v>
                </c:pt>
                <c:pt idx="126">
                  <c:v>9.1204146012370035</c:v>
                </c:pt>
                <c:pt idx="127">
                  <c:v>9.1204146012370035</c:v>
                </c:pt>
                <c:pt idx="128">
                  <c:v>8.3429916117545808</c:v>
                </c:pt>
                <c:pt idx="129">
                  <c:v>8.3429916117545808</c:v>
                </c:pt>
                <c:pt idx="130">
                  <c:v>8.3429916117545808</c:v>
                </c:pt>
                <c:pt idx="131">
                  <c:v>8.3429916117545808</c:v>
                </c:pt>
                <c:pt idx="132">
                  <c:v>8.3429916117545808</c:v>
                </c:pt>
                <c:pt idx="133">
                  <c:v>8.3429916117545808</c:v>
                </c:pt>
                <c:pt idx="134">
                  <c:v>-7.3034698371066575</c:v>
                </c:pt>
                <c:pt idx="135">
                  <c:v>-7.3034698371066575</c:v>
                </c:pt>
                <c:pt idx="136">
                  <c:v>-7.3034698371066575</c:v>
                </c:pt>
                <c:pt idx="137">
                  <c:v>-7.3034698371066575</c:v>
                </c:pt>
                <c:pt idx="138">
                  <c:v>-7.3034698371066575</c:v>
                </c:pt>
                <c:pt idx="139">
                  <c:v>-7.3034698371066575</c:v>
                </c:pt>
                <c:pt idx="140">
                  <c:v>-7.3034698371066575</c:v>
                </c:pt>
                <c:pt idx="141">
                  <c:v>-7.63873597131004</c:v>
                </c:pt>
                <c:pt idx="142">
                  <c:v>-7.63873597131004</c:v>
                </c:pt>
                <c:pt idx="143">
                  <c:v>-7.63873597131004</c:v>
                </c:pt>
                <c:pt idx="144">
                  <c:v>-7.63873597131004</c:v>
                </c:pt>
                <c:pt idx="145">
                  <c:v>-7.63873597131004</c:v>
                </c:pt>
                <c:pt idx="146">
                  <c:v>-7.63873597131004</c:v>
                </c:pt>
                <c:pt idx="147">
                  <c:v>-7.63873597131004</c:v>
                </c:pt>
                <c:pt idx="148">
                  <c:v>-7.63873597131004</c:v>
                </c:pt>
                <c:pt idx="149">
                  <c:v>-7.63873597131004</c:v>
                </c:pt>
                <c:pt idx="150">
                  <c:v>-7.86162880862189</c:v>
                </c:pt>
                <c:pt idx="151">
                  <c:v>-7.86162880862189</c:v>
                </c:pt>
                <c:pt idx="152">
                  <c:v>-7.86162880862189</c:v>
                </c:pt>
                <c:pt idx="153">
                  <c:v>-7.86162880862189</c:v>
                </c:pt>
                <c:pt idx="154">
                  <c:v>-7.86162880862189</c:v>
                </c:pt>
                <c:pt idx="155">
                  <c:v>-2.7253522938709307</c:v>
                </c:pt>
                <c:pt idx="156">
                  <c:v>-2.7253522938709307</c:v>
                </c:pt>
                <c:pt idx="157">
                  <c:v>-2.7253522938709307</c:v>
                </c:pt>
                <c:pt idx="158">
                  <c:v>-2.7253522938709307</c:v>
                </c:pt>
                <c:pt idx="159">
                  <c:v>-2.7253522938709307</c:v>
                </c:pt>
                <c:pt idx="160">
                  <c:v>-2.7253522938709307</c:v>
                </c:pt>
                <c:pt idx="161">
                  <c:v>-2.7253522938709307</c:v>
                </c:pt>
                <c:pt idx="162">
                  <c:v>-3.8889107745672447</c:v>
                </c:pt>
                <c:pt idx="163">
                  <c:v>-3.8889107745672447</c:v>
                </c:pt>
                <c:pt idx="164">
                  <c:v>-3.8889107745672447</c:v>
                </c:pt>
                <c:pt idx="165">
                  <c:v>-3.8889107745672447</c:v>
                </c:pt>
                <c:pt idx="166">
                  <c:v>-3.8889107745672447</c:v>
                </c:pt>
                <c:pt idx="167">
                  <c:v>-3.8889107745672447</c:v>
                </c:pt>
                <c:pt idx="168">
                  <c:v>-3.8889107745672447</c:v>
                </c:pt>
                <c:pt idx="169">
                  <c:v>-3.8889107745672447</c:v>
                </c:pt>
                <c:pt idx="170">
                  <c:v>-3.8889107745672447</c:v>
                </c:pt>
                <c:pt idx="171">
                  <c:v>-3.8889107745672447</c:v>
                </c:pt>
                <c:pt idx="172">
                  <c:v>-4.2354821655895769</c:v>
                </c:pt>
                <c:pt idx="173">
                  <c:v>-4.2354821655895769</c:v>
                </c:pt>
                <c:pt idx="174">
                  <c:v>-4.2354821655895769</c:v>
                </c:pt>
                <c:pt idx="175">
                  <c:v>-4.2354821655895769</c:v>
                </c:pt>
                <c:pt idx="176">
                  <c:v>-4.2354821655895769</c:v>
                </c:pt>
                <c:pt idx="177">
                  <c:v>-1.4305339135535777</c:v>
                </c:pt>
                <c:pt idx="178">
                  <c:v>-1.4305339135535777</c:v>
                </c:pt>
                <c:pt idx="179">
                  <c:v>-1.4305339135535777</c:v>
                </c:pt>
                <c:pt idx="180">
                  <c:v>-1.4305339135535777</c:v>
                </c:pt>
                <c:pt idx="181">
                  <c:v>-1.4305339135535777</c:v>
                </c:pt>
                <c:pt idx="182">
                  <c:v>-1.4305339135535777</c:v>
                </c:pt>
                <c:pt idx="183">
                  <c:v>-1.4305339135535777</c:v>
                </c:pt>
                <c:pt idx="184">
                  <c:v>-1.4305339135535777</c:v>
                </c:pt>
                <c:pt idx="185">
                  <c:v>-3.7731317320249147</c:v>
                </c:pt>
                <c:pt idx="186">
                  <c:v>-3.7731317320249147</c:v>
                </c:pt>
                <c:pt idx="187">
                  <c:v>-3.7731317320249147</c:v>
                </c:pt>
                <c:pt idx="188">
                  <c:v>-3.7731317320249147</c:v>
                </c:pt>
                <c:pt idx="189">
                  <c:v>-3.7731317320249147</c:v>
                </c:pt>
                <c:pt idx="190">
                  <c:v>-3.7731317320249147</c:v>
                </c:pt>
                <c:pt idx="191">
                  <c:v>-3.7731317320249147</c:v>
                </c:pt>
                <c:pt idx="192">
                  <c:v>-3.7731317320249147</c:v>
                </c:pt>
                <c:pt idx="193">
                  <c:v>-3.7731317320249147</c:v>
                </c:pt>
                <c:pt idx="194">
                  <c:v>-3.4250270731491006</c:v>
                </c:pt>
                <c:pt idx="195">
                  <c:v>-3.4250270731491006</c:v>
                </c:pt>
                <c:pt idx="196">
                  <c:v>-3.4250270731491006</c:v>
                </c:pt>
                <c:pt idx="197">
                  <c:v>-3.4250270731491006</c:v>
                </c:pt>
                <c:pt idx="198">
                  <c:v>4.0326705154239528</c:v>
                </c:pt>
                <c:pt idx="199">
                  <c:v>4.0326705154239528</c:v>
                </c:pt>
                <c:pt idx="200">
                  <c:v>4.0326705154239528</c:v>
                </c:pt>
                <c:pt idx="201">
                  <c:v>4.0326705154239528</c:v>
                </c:pt>
                <c:pt idx="202">
                  <c:v>4.0326705154239528</c:v>
                </c:pt>
                <c:pt idx="203">
                  <c:v>4.0326705154239528</c:v>
                </c:pt>
                <c:pt idx="204">
                  <c:v>5.4096687323618609</c:v>
                </c:pt>
                <c:pt idx="205">
                  <c:v>5.4096687323618609</c:v>
                </c:pt>
                <c:pt idx="206">
                  <c:v>5.4096687323618609</c:v>
                </c:pt>
                <c:pt idx="207">
                  <c:v>5.4096687323618609</c:v>
                </c:pt>
                <c:pt idx="208">
                  <c:v>5.4096687323618609</c:v>
                </c:pt>
                <c:pt idx="209">
                  <c:v>5.4096687323618609</c:v>
                </c:pt>
                <c:pt idx="210">
                  <c:v>5.4096687323618609</c:v>
                </c:pt>
                <c:pt idx="211">
                  <c:v>5.4096687323618609</c:v>
                </c:pt>
                <c:pt idx="212">
                  <c:v>5.4096687323618609</c:v>
                </c:pt>
                <c:pt idx="213">
                  <c:v>5.4096687323618609</c:v>
                </c:pt>
                <c:pt idx="214">
                  <c:v>7.3143248890743306</c:v>
                </c:pt>
                <c:pt idx="215">
                  <c:v>7.3143248890743306</c:v>
                </c:pt>
                <c:pt idx="216">
                  <c:v>7.3143248890743306</c:v>
                </c:pt>
                <c:pt idx="217">
                  <c:v>7.3143248890743306</c:v>
                </c:pt>
                <c:pt idx="218">
                  <c:v>5.5356751950101257</c:v>
                </c:pt>
                <c:pt idx="219">
                  <c:v>5.5356751950101257</c:v>
                </c:pt>
                <c:pt idx="220">
                  <c:v>5.5356751950101257</c:v>
                </c:pt>
                <c:pt idx="221">
                  <c:v>5.5356751950101257</c:v>
                </c:pt>
                <c:pt idx="222">
                  <c:v>5.5356751950101257</c:v>
                </c:pt>
                <c:pt idx="223">
                  <c:v>5.5356751950101257</c:v>
                </c:pt>
                <c:pt idx="224">
                  <c:v>6.8033559467648441</c:v>
                </c:pt>
                <c:pt idx="225">
                  <c:v>6.8033559467648441</c:v>
                </c:pt>
                <c:pt idx="226">
                  <c:v>6.8033559467648441</c:v>
                </c:pt>
                <c:pt idx="227">
                  <c:v>6.8033559467648441</c:v>
                </c:pt>
                <c:pt idx="228">
                  <c:v>6.8033559467648441</c:v>
                </c:pt>
                <c:pt idx="229">
                  <c:v>6.8033559467648441</c:v>
                </c:pt>
                <c:pt idx="230">
                  <c:v>6.8033559467648441</c:v>
                </c:pt>
                <c:pt idx="231">
                  <c:v>6.8033559467648441</c:v>
                </c:pt>
                <c:pt idx="232">
                  <c:v>6.8033559467648441</c:v>
                </c:pt>
                <c:pt idx="233">
                  <c:v>6.8033559467648441</c:v>
                </c:pt>
                <c:pt idx="234">
                  <c:v>5.0324763417155305</c:v>
                </c:pt>
                <c:pt idx="235">
                  <c:v>5.0324763417155305</c:v>
                </c:pt>
                <c:pt idx="236">
                  <c:v>5.0324763417155305</c:v>
                </c:pt>
                <c:pt idx="237">
                  <c:v>5.0324763417155305</c:v>
                </c:pt>
                <c:pt idx="238">
                  <c:v>5.0324763417155305</c:v>
                </c:pt>
                <c:pt idx="239">
                  <c:v>6.8033559467648441</c:v>
                </c:pt>
                <c:pt idx="240">
                  <c:v>6.8033559467648441</c:v>
                </c:pt>
                <c:pt idx="241">
                  <c:v>6.8033559467648441</c:v>
                </c:pt>
                <c:pt idx="242">
                  <c:v>6.8033559467648441</c:v>
                </c:pt>
                <c:pt idx="243">
                  <c:v>6.8033559467648441</c:v>
                </c:pt>
                <c:pt idx="244">
                  <c:v>6.8033559467648441</c:v>
                </c:pt>
                <c:pt idx="245">
                  <c:v>5.283800194081878</c:v>
                </c:pt>
                <c:pt idx="246">
                  <c:v>5.283800194081878</c:v>
                </c:pt>
                <c:pt idx="247">
                  <c:v>5.283800194081878</c:v>
                </c:pt>
                <c:pt idx="248">
                  <c:v>5.283800194081878</c:v>
                </c:pt>
                <c:pt idx="249">
                  <c:v>5.283800194081878</c:v>
                </c:pt>
                <c:pt idx="250">
                  <c:v>5.283800194081878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BB-468E-AFFB-FEDB5674C65F}"/>
            </c:ext>
          </c:extLst>
        </c:ser>
        <c:ser>
          <c:idx val="3"/>
          <c:order val="3"/>
          <c:tx>
            <c:strRef>
              <c:f>'NTN-B Carregamento'!$AL$1</c:f>
              <c:strCache>
                <c:ptCount val="1"/>
                <c:pt idx="0">
                  <c:v>CDI</c:v>
                </c:pt>
              </c:strCache>
            </c:strRef>
          </c:tx>
          <c:spPr>
            <a:ln w="38100" cap="rnd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'NTN-B Carregamento'!$B$3:$B$253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44622</c:v>
                </c:pt>
                <c:pt idx="40">
                  <c:v>44623</c:v>
                </c:pt>
                <c:pt idx="41">
                  <c:v>44624</c:v>
                </c:pt>
                <c:pt idx="42">
                  <c:v>44627</c:v>
                </c:pt>
                <c:pt idx="43">
                  <c:v>44628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44669</c:v>
                </c:pt>
                <c:pt idx="72">
                  <c:v>44670</c:v>
                </c:pt>
                <c:pt idx="73">
                  <c:v>44671</c:v>
                </c:pt>
                <c:pt idx="74">
                  <c:v>44673</c:v>
                </c:pt>
                <c:pt idx="75">
                  <c:v>44676</c:v>
                </c:pt>
                <c:pt idx="76">
                  <c:v>44677</c:v>
                </c:pt>
                <c:pt idx="77">
                  <c:v>44678</c:v>
                </c:pt>
                <c:pt idx="78">
                  <c:v>44679</c:v>
                </c:pt>
                <c:pt idx="79">
                  <c:v>44680</c:v>
                </c:pt>
                <c:pt idx="80">
                  <c:v>44683</c:v>
                </c:pt>
                <c:pt idx="81">
                  <c:v>44684</c:v>
                </c:pt>
                <c:pt idx="82">
                  <c:v>44685</c:v>
                </c:pt>
                <c:pt idx="83">
                  <c:v>44686</c:v>
                </c:pt>
                <c:pt idx="84">
                  <c:v>44687</c:v>
                </c:pt>
                <c:pt idx="85">
                  <c:v>44690</c:v>
                </c:pt>
                <c:pt idx="86">
                  <c:v>44691</c:v>
                </c:pt>
                <c:pt idx="87">
                  <c:v>44692</c:v>
                </c:pt>
                <c:pt idx="88">
                  <c:v>44693</c:v>
                </c:pt>
                <c:pt idx="89">
                  <c:v>44694</c:v>
                </c:pt>
                <c:pt idx="90">
                  <c:v>44697</c:v>
                </c:pt>
                <c:pt idx="91">
                  <c:v>44698</c:v>
                </c:pt>
                <c:pt idx="92">
                  <c:v>44699</c:v>
                </c:pt>
                <c:pt idx="93">
                  <c:v>44700</c:v>
                </c:pt>
                <c:pt idx="94">
                  <c:v>44701</c:v>
                </c:pt>
                <c:pt idx="95">
                  <c:v>44704</c:v>
                </c:pt>
                <c:pt idx="96">
                  <c:v>44705</c:v>
                </c:pt>
                <c:pt idx="97">
                  <c:v>44706</c:v>
                </c:pt>
                <c:pt idx="98">
                  <c:v>44707</c:v>
                </c:pt>
                <c:pt idx="99">
                  <c:v>44708</c:v>
                </c:pt>
                <c:pt idx="100">
                  <c:v>44711</c:v>
                </c:pt>
                <c:pt idx="101">
                  <c:v>44712</c:v>
                </c:pt>
                <c:pt idx="102">
                  <c:v>44713</c:v>
                </c:pt>
                <c:pt idx="103">
                  <c:v>44714</c:v>
                </c:pt>
                <c:pt idx="104">
                  <c:v>44715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44729</c:v>
                </c:pt>
                <c:pt idx="114">
                  <c:v>44732</c:v>
                </c:pt>
                <c:pt idx="115">
                  <c:v>44733</c:v>
                </c:pt>
                <c:pt idx="116">
                  <c:v>44734</c:v>
                </c:pt>
                <c:pt idx="117">
                  <c:v>44735</c:v>
                </c:pt>
                <c:pt idx="118">
                  <c:v>44736</c:v>
                </c:pt>
                <c:pt idx="119">
                  <c:v>44739</c:v>
                </c:pt>
                <c:pt idx="120">
                  <c:v>44740</c:v>
                </c:pt>
                <c:pt idx="121">
                  <c:v>44741</c:v>
                </c:pt>
                <c:pt idx="122">
                  <c:v>44742</c:v>
                </c:pt>
                <c:pt idx="123">
                  <c:v>44743</c:v>
                </c:pt>
                <c:pt idx="124">
                  <c:v>44746</c:v>
                </c:pt>
                <c:pt idx="125">
                  <c:v>44747</c:v>
                </c:pt>
                <c:pt idx="126">
                  <c:v>44748</c:v>
                </c:pt>
                <c:pt idx="127">
                  <c:v>44749</c:v>
                </c:pt>
                <c:pt idx="128">
                  <c:v>44750</c:v>
                </c:pt>
                <c:pt idx="129">
                  <c:v>44753</c:v>
                </c:pt>
                <c:pt idx="130">
                  <c:v>44754</c:v>
                </c:pt>
                <c:pt idx="131">
                  <c:v>44755</c:v>
                </c:pt>
                <c:pt idx="132">
                  <c:v>44756</c:v>
                </c:pt>
                <c:pt idx="133">
                  <c:v>44757</c:v>
                </c:pt>
                <c:pt idx="134">
                  <c:v>44760</c:v>
                </c:pt>
                <c:pt idx="135">
                  <c:v>44761</c:v>
                </c:pt>
                <c:pt idx="136">
                  <c:v>44762</c:v>
                </c:pt>
                <c:pt idx="137">
                  <c:v>44763</c:v>
                </c:pt>
                <c:pt idx="138">
                  <c:v>44764</c:v>
                </c:pt>
                <c:pt idx="139">
                  <c:v>44767</c:v>
                </c:pt>
                <c:pt idx="140">
                  <c:v>44768</c:v>
                </c:pt>
                <c:pt idx="141">
                  <c:v>44769</c:v>
                </c:pt>
                <c:pt idx="142">
                  <c:v>44770</c:v>
                </c:pt>
                <c:pt idx="143">
                  <c:v>44771</c:v>
                </c:pt>
                <c:pt idx="144">
                  <c:v>44774</c:v>
                </c:pt>
                <c:pt idx="145">
                  <c:v>44775</c:v>
                </c:pt>
                <c:pt idx="146">
                  <c:v>44776</c:v>
                </c:pt>
                <c:pt idx="147">
                  <c:v>44777</c:v>
                </c:pt>
                <c:pt idx="148">
                  <c:v>44778</c:v>
                </c:pt>
                <c:pt idx="149">
                  <c:v>44781</c:v>
                </c:pt>
                <c:pt idx="150">
                  <c:v>44782</c:v>
                </c:pt>
                <c:pt idx="151">
                  <c:v>44783</c:v>
                </c:pt>
                <c:pt idx="152">
                  <c:v>44784</c:v>
                </c:pt>
                <c:pt idx="153">
                  <c:v>44785</c:v>
                </c:pt>
                <c:pt idx="154">
                  <c:v>44788</c:v>
                </c:pt>
                <c:pt idx="155">
                  <c:v>44789</c:v>
                </c:pt>
                <c:pt idx="156">
                  <c:v>44790</c:v>
                </c:pt>
                <c:pt idx="157">
                  <c:v>44791</c:v>
                </c:pt>
                <c:pt idx="158">
                  <c:v>44792</c:v>
                </c:pt>
                <c:pt idx="159">
                  <c:v>44795</c:v>
                </c:pt>
                <c:pt idx="160">
                  <c:v>44796</c:v>
                </c:pt>
                <c:pt idx="161">
                  <c:v>44797</c:v>
                </c:pt>
                <c:pt idx="162">
                  <c:v>44798</c:v>
                </c:pt>
                <c:pt idx="163">
                  <c:v>44799</c:v>
                </c:pt>
                <c:pt idx="164">
                  <c:v>44802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44812</c:v>
                </c:pt>
                <c:pt idx="172">
                  <c:v>44813</c:v>
                </c:pt>
                <c:pt idx="173">
                  <c:v>44816</c:v>
                </c:pt>
                <c:pt idx="174">
                  <c:v>44817</c:v>
                </c:pt>
                <c:pt idx="175">
                  <c:v>44818</c:v>
                </c:pt>
                <c:pt idx="176">
                  <c:v>44819</c:v>
                </c:pt>
                <c:pt idx="177">
                  <c:v>44820</c:v>
                </c:pt>
                <c:pt idx="178">
                  <c:v>44823</c:v>
                </c:pt>
                <c:pt idx="179">
                  <c:v>44824</c:v>
                </c:pt>
                <c:pt idx="180">
                  <c:v>44825</c:v>
                </c:pt>
                <c:pt idx="181">
                  <c:v>44826</c:v>
                </c:pt>
                <c:pt idx="182">
                  <c:v>44827</c:v>
                </c:pt>
                <c:pt idx="183">
                  <c:v>44830</c:v>
                </c:pt>
                <c:pt idx="184">
                  <c:v>44831</c:v>
                </c:pt>
                <c:pt idx="185">
                  <c:v>44832</c:v>
                </c:pt>
                <c:pt idx="186">
                  <c:v>44833</c:v>
                </c:pt>
                <c:pt idx="187">
                  <c:v>44834</c:v>
                </c:pt>
                <c:pt idx="188">
                  <c:v>44837</c:v>
                </c:pt>
                <c:pt idx="189">
                  <c:v>44838</c:v>
                </c:pt>
                <c:pt idx="190">
                  <c:v>44839</c:v>
                </c:pt>
                <c:pt idx="191">
                  <c:v>44840</c:v>
                </c:pt>
                <c:pt idx="192">
                  <c:v>44841</c:v>
                </c:pt>
                <c:pt idx="193">
                  <c:v>44844</c:v>
                </c:pt>
                <c:pt idx="194">
                  <c:v>44845</c:v>
                </c:pt>
                <c:pt idx="195">
                  <c:v>44847</c:v>
                </c:pt>
                <c:pt idx="196">
                  <c:v>44848</c:v>
                </c:pt>
                <c:pt idx="197">
                  <c:v>44851</c:v>
                </c:pt>
                <c:pt idx="198">
                  <c:v>44852</c:v>
                </c:pt>
                <c:pt idx="199">
                  <c:v>44853</c:v>
                </c:pt>
                <c:pt idx="200">
                  <c:v>44854</c:v>
                </c:pt>
                <c:pt idx="201">
                  <c:v>44855</c:v>
                </c:pt>
                <c:pt idx="202">
                  <c:v>44858</c:v>
                </c:pt>
                <c:pt idx="203">
                  <c:v>44859</c:v>
                </c:pt>
                <c:pt idx="204">
                  <c:v>44860</c:v>
                </c:pt>
                <c:pt idx="205">
                  <c:v>44861</c:v>
                </c:pt>
                <c:pt idx="206">
                  <c:v>44862</c:v>
                </c:pt>
                <c:pt idx="207">
                  <c:v>44865</c:v>
                </c:pt>
                <c:pt idx="208">
                  <c:v>44866</c:v>
                </c:pt>
                <c:pt idx="209">
                  <c:v>44868</c:v>
                </c:pt>
                <c:pt idx="210">
                  <c:v>44869</c:v>
                </c:pt>
                <c:pt idx="211">
                  <c:v>44872</c:v>
                </c:pt>
                <c:pt idx="212">
                  <c:v>44873</c:v>
                </c:pt>
                <c:pt idx="213">
                  <c:v>44874</c:v>
                </c:pt>
                <c:pt idx="214">
                  <c:v>44875</c:v>
                </c:pt>
                <c:pt idx="215">
                  <c:v>44876</c:v>
                </c:pt>
                <c:pt idx="216">
                  <c:v>44879</c:v>
                </c:pt>
                <c:pt idx="217">
                  <c:v>44881</c:v>
                </c:pt>
                <c:pt idx="218">
                  <c:v>44882</c:v>
                </c:pt>
                <c:pt idx="219">
                  <c:v>44883</c:v>
                </c:pt>
                <c:pt idx="220">
                  <c:v>44886</c:v>
                </c:pt>
                <c:pt idx="221">
                  <c:v>44887</c:v>
                </c:pt>
                <c:pt idx="222">
                  <c:v>44888</c:v>
                </c:pt>
                <c:pt idx="223">
                  <c:v>44889</c:v>
                </c:pt>
                <c:pt idx="224">
                  <c:v>44890</c:v>
                </c:pt>
                <c:pt idx="225">
                  <c:v>44893</c:v>
                </c:pt>
                <c:pt idx="226">
                  <c:v>44894</c:v>
                </c:pt>
                <c:pt idx="227">
                  <c:v>44895</c:v>
                </c:pt>
                <c:pt idx="228">
                  <c:v>44896</c:v>
                </c:pt>
                <c:pt idx="229">
                  <c:v>44897</c:v>
                </c:pt>
                <c:pt idx="230">
                  <c:v>44900</c:v>
                </c:pt>
                <c:pt idx="231">
                  <c:v>44901</c:v>
                </c:pt>
                <c:pt idx="232">
                  <c:v>44902</c:v>
                </c:pt>
                <c:pt idx="233">
                  <c:v>44903</c:v>
                </c:pt>
                <c:pt idx="234">
                  <c:v>44904</c:v>
                </c:pt>
                <c:pt idx="235">
                  <c:v>44907</c:v>
                </c:pt>
                <c:pt idx="236">
                  <c:v>44908</c:v>
                </c:pt>
                <c:pt idx="237">
                  <c:v>44909</c:v>
                </c:pt>
                <c:pt idx="238">
                  <c:v>44910</c:v>
                </c:pt>
                <c:pt idx="239">
                  <c:v>44911</c:v>
                </c:pt>
                <c:pt idx="240">
                  <c:v>44914</c:v>
                </c:pt>
                <c:pt idx="241">
                  <c:v>44915</c:v>
                </c:pt>
                <c:pt idx="242">
                  <c:v>44916</c:v>
                </c:pt>
                <c:pt idx="243">
                  <c:v>44917</c:v>
                </c:pt>
                <c:pt idx="244">
                  <c:v>44918</c:v>
                </c:pt>
                <c:pt idx="245">
                  <c:v>44921</c:v>
                </c:pt>
                <c:pt idx="246">
                  <c:v>44922</c:v>
                </c:pt>
                <c:pt idx="247">
                  <c:v>44923</c:v>
                </c:pt>
                <c:pt idx="248">
                  <c:v>44924</c:v>
                </c:pt>
                <c:pt idx="249">
                  <c:v>44925</c:v>
                </c:pt>
                <c:pt idx="250">
                  <c:v>44928</c:v>
                </c:pt>
              </c:numCache>
            </c:numRef>
          </c:cat>
          <c:val>
            <c:numRef>
              <c:f>'NTN-B Carregamento'!$AL$3:$AL$253</c:f>
              <c:numCache>
                <c:formatCode>0.00</c:formatCode>
                <c:ptCount val="251"/>
                <c:pt idx="0">
                  <c:v>9.15</c:v>
                </c:pt>
                <c:pt idx="1">
                  <c:v>9.15</c:v>
                </c:pt>
                <c:pt idx="2">
                  <c:v>9.15</c:v>
                </c:pt>
                <c:pt idx="3">
                  <c:v>9.15</c:v>
                </c:pt>
                <c:pt idx="4">
                  <c:v>9.15</c:v>
                </c:pt>
                <c:pt idx="5">
                  <c:v>9.15</c:v>
                </c:pt>
                <c:pt idx="6">
                  <c:v>9.15</c:v>
                </c:pt>
                <c:pt idx="7">
                  <c:v>9.15</c:v>
                </c:pt>
                <c:pt idx="8">
                  <c:v>9.15</c:v>
                </c:pt>
                <c:pt idx="9">
                  <c:v>9.15</c:v>
                </c:pt>
                <c:pt idx="10">
                  <c:v>9.15</c:v>
                </c:pt>
                <c:pt idx="11">
                  <c:v>9.15</c:v>
                </c:pt>
                <c:pt idx="12">
                  <c:v>9.15</c:v>
                </c:pt>
                <c:pt idx="13">
                  <c:v>9.15</c:v>
                </c:pt>
                <c:pt idx="14">
                  <c:v>9.15</c:v>
                </c:pt>
                <c:pt idx="15">
                  <c:v>9.15</c:v>
                </c:pt>
                <c:pt idx="16">
                  <c:v>9.15</c:v>
                </c:pt>
                <c:pt idx="17">
                  <c:v>9.15</c:v>
                </c:pt>
                <c:pt idx="18">
                  <c:v>9.15</c:v>
                </c:pt>
                <c:pt idx="19">
                  <c:v>9.15</c:v>
                </c:pt>
                <c:pt idx="20">
                  <c:v>9.15</c:v>
                </c:pt>
                <c:pt idx="21">
                  <c:v>9.15</c:v>
                </c:pt>
                <c:pt idx="22">
                  <c:v>10.65</c:v>
                </c:pt>
                <c:pt idx="23">
                  <c:v>10.65</c:v>
                </c:pt>
                <c:pt idx="24">
                  <c:v>10.65</c:v>
                </c:pt>
                <c:pt idx="25">
                  <c:v>10.65</c:v>
                </c:pt>
                <c:pt idx="26">
                  <c:v>10.65</c:v>
                </c:pt>
                <c:pt idx="27">
                  <c:v>10.65</c:v>
                </c:pt>
                <c:pt idx="28">
                  <c:v>10.65</c:v>
                </c:pt>
                <c:pt idx="29">
                  <c:v>10.65</c:v>
                </c:pt>
                <c:pt idx="30">
                  <c:v>10.65</c:v>
                </c:pt>
                <c:pt idx="31">
                  <c:v>10.65</c:v>
                </c:pt>
                <c:pt idx="32">
                  <c:v>10.65</c:v>
                </c:pt>
                <c:pt idx="33">
                  <c:v>10.65</c:v>
                </c:pt>
                <c:pt idx="34">
                  <c:v>10.65</c:v>
                </c:pt>
                <c:pt idx="35">
                  <c:v>10.65</c:v>
                </c:pt>
                <c:pt idx="36">
                  <c:v>10.65</c:v>
                </c:pt>
                <c:pt idx="37">
                  <c:v>10.65</c:v>
                </c:pt>
                <c:pt idx="38">
                  <c:v>10.65</c:v>
                </c:pt>
                <c:pt idx="39">
                  <c:v>10.65</c:v>
                </c:pt>
                <c:pt idx="40">
                  <c:v>10.65</c:v>
                </c:pt>
                <c:pt idx="41">
                  <c:v>10.65</c:v>
                </c:pt>
                <c:pt idx="42">
                  <c:v>10.65</c:v>
                </c:pt>
                <c:pt idx="43">
                  <c:v>10.65</c:v>
                </c:pt>
                <c:pt idx="44">
                  <c:v>10.65</c:v>
                </c:pt>
                <c:pt idx="45">
                  <c:v>10.65</c:v>
                </c:pt>
                <c:pt idx="46">
                  <c:v>10.65</c:v>
                </c:pt>
                <c:pt idx="47">
                  <c:v>10.65</c:v>
                </c:pt>
                <c:pt idx="48">
                  <c:v>10.65</c:v>
                </c:pt>
                <c:pt idx="49">
                  <c:v>10.65</c:v>
                </c:pt>
                <c:pt idx="50">
                  <c:v>11.65</c:v>
                </c:pt>
                <c:pt idx="51">
                  <c:v>11.65</c:v>
                </c:pt>
                <c:pt idx="52">
                  <c:v>11.65</c:v>
                </c:pt>
                <c:pt idx="53">
                  <c:v>11.65</c:v>
                </c:pt>
                <c:pt idx="54">
                  <c:v>11.65</c:v>
                </c:pt>
                <c:pt idx="55">
                  <c:v>11.65</c:v>
                </c:pt>
                <c:pt idx="56">
                  <c:v>11.65</c:v>
                </c:pt>
                <c:pt idx="57">
                  <c:v>11.65</c:v>
                </c:pt>
                <c:pt idx="58">
                  <c:v>11.65</c:v>
                </c:pt>
                <c:pt idx="59">
                  <c:v>11.65</c:v>
                </c:pt>
                <c:pt idx="60">
                  <c:v>11.65</c:v>
                </c:pt>
                <c:pt idx="61">
                  <c:v>11.65</c:v>
                </c:pt>
                <c:pt idx="62">
                  <c:v>11.65</c:v>
                </c:pt>
                <c:pt idx="63">
                  <c:v>11.65</c:v>
                </c:pt>
                <c:pt idx="64">
                  <c:v>11.65</c:v>
                </c:pt>
                <c:pt idx="65">
                  <c:v>11.65</c:v>
                </c:pt>
                <c:pt idx="66">
                  <c:v>11.65</c:v>
                </c:pt>
                <c:pt idx="67">
                  <c:v>11.65</c:v>
                </c:pt>
                <c:pt idx="68">
                  <c:v>11.65</c:v>
                </c:pt>
                <c:pt idx="69">
                  <c:v>11.65</c:v>
                </c:pt>
                <c:pt idx="70">
                  <c:v>11.65</c:v>
                </c:pt>
                <c:pt idx="71">
                  <c:v>11.65</c:v>
                </c:pt>
                <c:pt idx="72">
                  <c:v>11.65</c:v>
                </c:pt>
                <c:pt idx="73">
                  <c:v>11.65</c:v>
                </c:pt>
                <c:pt idx="74">
                  <c:v>11.65</c:v>
                </c:pt>
                <c:pt idx="75">
                  <c:v>11.65</c:v>
                </c:pt>
                <c:pt idx="76">
                  <c:v>11.65</c:v>
                </c:pt>
                <c:pt idx="77">
                  <c:v>11.65</c:v>
                </c:pt>
                <c:pt idx="78">
                  <c:v>11.65</c:v>
                </c:pt>
                <c:pt idx="79">
                  <c:v>11.65</c:v>
                </c:pt>
                <c:pt idx="80">
                  <c:v>11.65</c:v>
                </c:pt>
                <c:pt idx="81">
                  <c:v>11.65</c:v>
                </c:pt>
                <c:pt idx="82">
                  <c:v>11.65</c:v>
                </c:pt>
                <c:pt idx="83">
                  <c:v>12.65</c:v>
                </c:pt>
                <c:pt idx="84">
                  <c:v>12.65</c:v>
                </c:pt>
                <c:pt idx="85">
                  <c:v>12.65</c:v>
                </c:pt>
                <c:pt idx="86">
                  <c:v>12.65</c:v>
                </c:pt>
                <c:pt idx="87">
                  <c:v>12.65</c:v>
                </c:pt>
                <c:pt idx="88">
                  <c:v>12.65</c:v>
                </c:pt>
                <c:pt idx="89">
                  <c:v>12.65</c:v>
                </c:pt>
                <c:pt idx="90">
                  <c:v>12.65</c:v>
                </c:pt>
                <c:pt idx="91">
                  <c:v>12.65</c:v>
                </c:pt>
                <c:pt idx="92">
                  <c:v>12.65</c:v>
                </c:pt>
                <c:pt idx="93">
                  <c:v>12.65</c:v>
                </c:pt>
                <c:pt idx="94">
                  <c:v>12.65</c:v>
                </c:pt>
                <c:pt idx="95">
                  <c:v>12.65</c:v>
                </c:pt>
                <c:pt idx="96">
                  <c:v>12.65</c:v>
                </c:pt>
                <c:pt idx="97">
                  <c:v>12.65</c:v>
                </c:pt>
                <c:pt idx="98">
                  <c:v>12.65</c:v>
                </c:pt>
                <c:pt idx="99">
                  <c:v>12.65</c:v>
                </c:pt>
                <c:pt idx="100">
                  <c:v>12.65</c:v>
                </c:pt>
                <c:pt idx="101">
                  <c:v>12.65</c:v>
                </c:pt>
                <c:pt idx="102">
                  <c:v>12.65</c:v>
                </c:pt>
                <c:pt idx="103">
                  <c:v>12.65</c:v>
                </c:pt>
                <c:pt idx="104">
                  <c:v>12.65</c:v>
                </c:pt>
                <c:pt idx="105">
                  <c:v>12.65</c:v>
                </c:pt>
                <c:pt idx="106">
                  <c:v>12.65</c:v>
                </c:pt>
                <c:pt idx="107">
                  <c:v>12.65</c:v>
                </c:pt>
                <c:pt idx="108">
                  <c:v>12.65</c:v>
                </c:pt>
                <c:pt idx="109">
                  <c:v>12.65</c:v>
                </c:pt>
                <c:pt idx="110">
                  <c:v>12.65</c:v>
                </c:pt>
                <c:pt idx="111">
                  <c:v>12.65</c:v>
                </c:pt>
                <c:pt idx="112">
                  <c:v>12.65</c:v>
                </c:pt>
                <c:pt idx="113">
                  <c:v>13.15</c:v>
                </c:pt>
                <c:pt idx="114">
                  <c:v>13.15</c:v>
                </c:pt>
                <c:pt idx="115">
                  <c:v>13.15</c:v>
                </c:pt>
                <c:pt idx="116">
                  <c:v>13.15</c:v>
                </c:pt>
                <c:pt idx="117">
                  <c:v>13.15</c:v>
                </c:pt>
                <c:pt idx="118">
                  <c:v>13.15</c:v>
                </c:pt>
                <c:pt idx="119">
                  <c:v>13.15</c:v>
                </c:pt>
                <c:pt idx="120">
                  <c:v>13.15</c:v>
                </c:pt>
                <c:pt idx="121">
                  <c:v>13.15</c:v>
                </c:pt>
                <c:pt idx="122">
                  <c:v>13.15</c:v>
                </c:pt>
                <c:pt idx="123">
                  <c:v>13.15</c:v>
                </c:pt>
                <c:pt idx="124">
                  <c:v>13.15</c:v>
                </c:pt>
                <c:pt idx="125">
                  <c:v>13.15</c:v>
                </c:pt>
                <c:pt idx="126">
                  <c:v>13.15</c:v>
                </c:pt>
                <c:pt idx="127">
                  <c:v>13.15</c:v>
                </c:pt>
                <c:pt idx="128">
                  <c:v>13.15</c:v>
                </c:pt>
                <c:pt idx="129">
                  <c:v>13.15</c:v>
                </c:pt>
                <c:pt idx="130">
                  <c:v>13.15</c:v>
                </c:pt>
                <c:pt idx="131">
                  <c:v>13.15</c:v>
                </c:pt>
                <c:pt idx="132">
                  <c:v>13.15</c:v>
                </c:pt>
                <c:pt idx="133">
                  <c:v>13.15</c:v>
                </c:pt>
                <c:pt idx="134">
                  <c:v>13.15</c:v>
                </c:pt>
                <c:pt idx="135">
                  <c:v>13.15</c:v>
                </c:pt>
                <c:pt idx="136">
                  <c:v>13.15</c:v>
                </c:pt>
                <c:pt idx="137">
                  <c:v>13.15</c:v>
                </c:pt>
                <c:pt idx="138">
                  <c:v>13.15</c:v>
                </c:pt>
                <c:pt idx="139">
                  <c:v>13.15</c:v>
                </c:pt>
                <c:pt idx="140">
                  <c:v>13.15</c:v>
                </c:pt>
                <c:pt idx="141">
                  <c:v>13.15</c:v>
                </c:pt>
                <c:pt idx="142">
                  <c:v>13.15</c:v>
                </c:pt>
                <c:pt idx="143">
                  <c:v>13.15</c:v>
                </c:pt>
                <c:pt idx="144">
                  <c:v>13.15</c:v>
                </c:pt>
                <c:pt idx="145">
                  <c:v>13.15</c:v>
                </c:pt>
                <c:pt idx="146">
                  <c:v>13.15</c:v>
                </c:pt>
                <c:pt idx="147">
                  <c:v>13.65</c:v>
                </c:pt>
                <c:pt idx="148">
                  <c:v>13.65</c:v>
                </c:pt>
                <c:pt idx="149">
                  <c:v>13.65</c:v>
                </c:pt>
                <c:pt idx="150">
                  <c:v>13.65</c:v>
                </c:pt>
                <c:pt idx="151">
                  <c:v>13.65</c:v>
                </c:pt>
                <c:pt idx="152">
                  <c:v>13.65</c:v>
                </c:pt>
                <c:pt idx="153">
                  <c:v>13.65</c:v>
                </c:pt>
                <c:pt idx="154">
                  <c:v>13.65</c:v>
                </c:pt>
                <c:pt idx="155">
                  <c:v>13.65</c:v>
                </c:pt>
                <c:pt idx="156">
                  <c:v>13.65</c:v>
                </c:pt>
                <c:pt idx="157">
                  <c:v>13.65</c:v>
                </c:pt>
                <c:pt idx="158">
                  <c:v>13.65</c:v>
                </c:pt>
                <c:pt idx="159">
                  <c:v>13.65</c:v>
                </c:pt>
                <c:pt idx="160">
                  <c:v>13.65</c:v>
                </c:pt>
                <c:pt idx="161">
                  <c:v>13.65</c:v>
                </c:pt>
                <c:pt idx="162">
                  <c:v>13.65</c:v>
                </c:pt>
                <c:pt idx="163">
                  <c:v>13.65</c:v>
                </c:pt>
                <c:pt idx="164">
                  <c:v>13.65</c:v>
                </c:pt>
                <c:pt idx="165">
                  <c:v>13.65</c:v>
                </c:pt>
                <c:pt idx="166">
                  <c:v>13.65</c:v>
                </c:pt>
                <c:pt idx="167">
                  <c:v>13.65</c:v>
                </c:pt>
                <c:pt idx="168">
                  <c:v>13.65</c:v>
                </c:pt>
                <c:pt idx="169">
                  <c:v>13.65</c:v>
                </c:pt>
                <c:pt idx="170">
                  <c:v>13.65</c:v>
                </c:pt>
                <c:pt idx="171">
                  <c:v>13.65</c:v>
                </c:pt>
                <c:pt idx="172">
                  <c:v>13.65</c:v>
                </c:pt>
                <c:pt idx="173">
                  <c:v>13.65</c:v>
                </c:pt>
                <c:pt idx="174">
                  <c:v>13.65</c:v>
                </c:pt>
                <c:pt idx="175">
                  <c:v>13.65</c:v>
                </c:pt>
                <c:pt idx="176">
                  <c:v>13.65</c:v>
                </c:pt>
                <c:pt idx="177">
                  <c:v>13.65</c:v>
                </c:pt>
                <c:pt idx="178">
                  <c:v>13.65</c:v>
                </c:pt>
                <c:pt idx="179">
                  <c:v>13.65</c:v>
                </c:pt>
                <c:pt idx="180">
                  <c:v>13.65</c:v>
                </c:pt>
                <c:pt idx="181">
                  <c:v>13.65</c:v>
                </c:pt>
                <c:pt idx="182">
                  <c:v>13.65</c:v>
                </c:pt>
                <c:pt idx="183">
                  <c:v>13.65</c:v>
                </c:pt>
                <c:pt idx="184">
                  <c:v>13.65</c:v>
                </c:pt>
                <c:pt idx="185">
                  <c:v>13.65</c:v>
                </c:pt>
                <c:pt idx="186">
                  <c:v>13.65</c:v>
                </c:pt>
                <c:pt idx="187">
                  <c:v>13.65</c:v>
                </c:pt>
                <c:pt idx="188">
                  <c:v>13.65</c:v>
                </c:pt>
                <c:pt idx="189">
                  <c:v>13.65</c:v>
                </c:pt>
                <c:pt idx="190">
                  <c:v>13.65</c:v>
                </c:pt>
                <c:pt idx="191">
                  <c:v>13.65</c:v>
                </c:pt>
                <c:pt idx="192">
                  <c:v>13.65</c:v>
                </c:pt>
                <c:pt idx="193">
                  <c:v>13.65</c:v>
                </c:pt>
                <c:pt idx="194">
                  <c:v>13.65</c:v>
                </c:pt>
                <c:pt idx="195">
                  <c:v>13.65</c:v>
                </c:pt>
                <c:pt idx="196">
                  <c:v>13.65</c:v>
                </c:pt>
                <c:pt idx="197">
                  <c:v>13.65</c:v>
                </c:pt>
                <c:pt idx="198">
                  <c:v>13.65</c:v>
                </c:pt>
                <c:pt idx="199">
                  <c:v>13.65</c:v>
                </c:pt>
                <c:pt idx="200">
                  <c:v>13.65</c:v>
                </c:pt>
                <c:pt idx="201">
                  <c:v>13.65</c:v>
                </c:pt>
                <c:pt idx="202">
                  <c:v>13.65</c:v>
                </c:pt>
                <c:pt idx="203">
                  <c:v>13.65</c:v>
                </c:pt>
                <c:pt idx="204">
                  <c:v>13.65</c:v>
                </c:pt>
                <c:pt idx="205">
                  <c:v>13.65</c:v>
                </c:pt>
                <c:pt idx="206">
                  <c:v>13.65</c:v>
                </c:pt>
                <c:pt idx="207">
                  <c:v>13.65</c:v>
                </c:pt>
                <c:pt idx="208">
                  <c:v>13.65</c:v>
                </c:pt>
                <c:pt idx="209">
                  <c:v>13.65</c:v>
                </c:pt>
                <c:pt idx="210">
                  <c:v>13.65</c:v>
                </c:pt>
                <c:pt idx="211">
                  <c:v>13.65</c:v>
                </c:pt>
                <c:pt idx="212">
                  <c:v>13.65</c:v>
                </c:pt>
                <c:pt idx="213">
                  <c:v>13.65</c:v>
                </c:pt>
                <c:pt idx="214">
                  <c:v>13.65</c:v>
                </c:pt>
                <c:pt idx="215">
                  <c:v>13.65</c:v>
                </c:pt>
                <c:pt idx="216">
                  <c:v>13.65</c:v>
                </c:pt>
                <c:pt idx="217">
                  <c:v>13.65</c:v>
                </c:pt>
                <c:pt idx="218">
                  <c:v>13.65</c:v>
                </c:pt>
                <c:pt idx="219">
                  <c:v>13.65</c:v>
                </c:pt>
                <c:pt idx="220">
                  <c:v>13.65</c:v>
                </c:pt>
                <c:pt idx="221">
                  <c:v>13.65</c:v>
                </c:pt>
                <c:pt idx="222">
                  <c:v>13.65</c:v>
                </c:pt>
                <c:pt idx="223">
                  <c:v>13.65</c:v>
                </c:pt>
                <c:pt idx="224">
                  <c:v>13.65</c:v>
                </c:pt>
                <c:pt idx="225">
                  <c:v>13.65</c:v>
                </c:pt>
                <c:pt idx="226">
                  <c:v>13.65</c:v>
                </c:pt>
                <c:pt idx="227">
                  <c:v>13.65</c:v>
                </c:pt>
                <c:pt idx="228">
                  <c:v>13.65</c:v>
                </c:pt>
                <c:pt idx="229">
                  <c:v>13.65</c:v>
                </c:pt>
                <c:pt idx="230">
                  <c:v>13.65</c:v>
                </c:pt>
                <c:pt idx="231">
                  <c:v>13.65</c:v>
                </c:pt>
                <c:pt idx="232">
                  <c:v>13.65</c:v>
                </c:pt>
                <c:pt idx="233">
                  <c:v>13.65</c:v>
                </c:pt>
                <c:pt idx="234">
                  <c:v>13.65</c:v>
                </c:pt>
                <c:pt idx="235">
                  <c:v>13.65</c:v>
                </c:pt>
                <c:pt idx="236">
                  <c:v>13.65</c:v>
                </c:pt>
                <c:pt idx="237">
                  <c:v>13.65</c:v>
                </c:pt>
                <c:pt idx="238">
                  <c:v>13.65</c:v>
                </c:pt>
                <c:pt idx="239">
                  <c:v>13.65</c:v>
                </c:pt>
                <c:pt idx="240">
                  <c:v>13.65</c:v>
                </c:pt>
                <c:pt idx="241">
                  <c:v>13.65</c:v>
                </c:pt>
                <c:pt idx="242">
                  <c:v>13.65</c:v>
                </c:pt>
                <c:pt idx="243">
                  <c:v>13.65</c:v>
                </c:pt>
                <c:pt idx="244">
                  <c:v>13.65</c:v>
                </c:pt>
                <c:pt idx="245">
                  <c:v>13.65</c:v>
                </c:pt>
                <c:pt idx="246">
                  <c:v>13.65</c:v>
                </c:pt>
                <c:pt idx="247">
                  <c:v>13.65</c:v>
                </c:pt>
                <c:pt idx="248">
                  <c:v>13.65</c:v>
                </c:pt>
                <c:pt idx="249">
                  <c:v>13.65</c:v>
                </c:pt>
                <c:pt idx="250">
                  <c:v>13.65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BB-468E-AFFB-FEDB5674C6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866727"/>
        <c:axId val="106867055"/>
      </c:lineChart>
      <c:dateAx>
        <c:axId val="106866727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7055"/>
        <c:crosses val="autoZero"/>
        <c:auto val="1"/>
        <c:lblOffset val="100"/>
        <c:baseTimeUnit val="days"/>
      </c:dateAx>
      <c:valAx>
        <c:axId val="106867055"/>
        <c:scaling>
          <c:orientation val="minMax"/>
        </c:scaling>
        <c:delete val="0"/>
        <c:axPos val="l"/>
        <c:numFmt formatCode="#,##0_ ;[Red]\-#,##0\ 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75000"/>
                <a:lumOff val="2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68667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2">
                    <a:lumMod val="60000"/>
                    <a:lumOff val="4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rgbClr val="00B05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rgbClr val="7030A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/>
      </a:pPr>
      <a:endParaRPr lang="pt-BR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90" workbookViewId="0"/>
  </sheetViews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&amp;R&amp;"Calibri"&amp;10&amp;K000000#interna&amp;1#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90" workbookViewId="0"/>
  </sheetViews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&amp;R&amp;"Calibri"&amp;10&amp;K000000#interna&amp;1#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926F62A-04A6-4A6F-BA18-23AE2D4D4622}">
  <sheetPr/>
  <sheetViews>
    <sheetView zoomScale="90" workbookViewId="0"/>
  </sheetViews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&amp;R&amp;"Calibri"&amp;10&amp;K000000#interna&amp;1#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43533" cy="601133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0.0022</cdr:x>
      <cdr:y>0.04409</cdr:y>
    </cdr:from>
    <cdr:to>
      <cdr:x>0.05714</cdr:x>
      <cdr:y>0.08995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1167" y="264573"/>
          <a:ext cx="529166" cy="275194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900" b="1">
              <a:solidFill>
                <a:schemeClr val="bg1"/>
              </a:solidFill>
            </a:rPr>
            <a:t>Retorno</a:t>
          </a:r>
        </a:p>
      </cdr:txBody>
    </cdr:sp>
  </cdr:relSizeAnchor>
  <cdr:relSizeAnchor xmlns:cdr="http://schemas.openxmlformats.org/drawingml/2006/chartDrawing">
    <cdr:from>
      <cdr:x>0.95385</cdr:x>
      <cdr:y>0.04903</cdr:y>
    </cdr:from>
    <cdr:to>
      <cdr:x>1</cdr:x>
      <cdr:y>0.09489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9186333" y="294216"/>
          <a:ext cx="444500" cy="275167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1">
              <a:solidFill>
                <a:schemeClr val="bg1"/>
              </a:solidFill>
            </a:rPr>
            <a:t>Taxa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43533" cy="601133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0.0022</cdr:x>
      <cdr:y>0.04409</cdr:y>
    </cdr:from>
    <cdr:to>
      <cdr:x>0.05714</cdr:x>
      <cdr:y>0.08995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1188" y="264573"/>
          <a:ext cx="529118" cy="275194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200" b="1">
              <a:solidFill>
                <a:schemeClr val="bg1"/>
              </a:solidFill>
            </a:rPr>
            <a:t>%CDI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643533" cy="601133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FF205D8-D11A-AF8A-B3B2-FDAA04BB0A3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0.0022</cdr:x>
      <cdr:y>0.04409</cdr:y>
    </cdr:from>
    <cdr:to>
      <cdr:x>0.08428</cdr:x>
      <cdr:y>0.08995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21216" y="265040"/>
          <a:ext cx="791584" cy="275679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200" b="1">
              <a:solidFill>
                <a:schemeClr val="bg1"/>
              </a:solidFill>
            </a:rPr>
            <a:t>Taxa</a:t>
          </a:r>
          <a:r>
            <a:rPr lang="pt-BR" sz="1200" b="1" baseline="0">
              <a:solidFill>
                <a:schemeClr val="bg1"/>
              </a:solidFill>
            </a:rPr>
            <a:t> </a:t>
          </a:r>
          <a:r>
            <a:rPr lang="pt-BR" sz="1200" b="1" baseline="30000">
              <a:solidFill>
                <a:schemeClr val="bg1"/>
              </a:solidFill>
            </a:rPr>
            <a:t>a.a.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nterna\Fl&#225;vio%20Mattos\Curva%20CD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 PU LF CDB"/>
      <sheetName val="GRÁFICO PROJEÇÃO TMS"/>
      <sheetName val="SPREAD"/>
      <sheetName val="Plan1"/>
      <sheetName val="CDI"/>
      <sheetName val="FERIADOS"/>
      <sheetName val="Dias úteis"/>
      <sheetName val="#REF"/>
      <sheetName val="Curva CDI"/>
    </sheetNames>
    <sheetDataSet>
      <sheetData sheetId="0"/>
      <sheetData sheetId="1"/>
      <sheetData sheetId="2"/>
      <sheetData sheetId="3"/>
      <sheetData sheetId="4">
        <row r="1">
          <cell r="A1" t="str">
            <v>CÁLCULO PARIDADE DAS LFT e LFT-B</v>
          </cell>
        </row>
      </sheetData>
      <sheetData sheetId="5">
        <row r="2">
          <cell r="A2">
            <v>33970</v>
          </cell>
        </row>
        <row r="3">
          <cell r="A3">
            <v>34080</v>
          </cell>
        </row>
        <row r="4">
          <cell r="A4">
            <v>34090</v>
          </cell>
        </row>
        <row r="5">
          <cell r="A5">
            <v>34219</v>
          </cell>
        </row>
        <row r="6">
          <cell r="A6">
            <v>34254</v>
          </cell>
        </row>
        <row r="7">
          <cell r="A7">
            <v>34275</v>
          </cell>
        </row>
        <row r="8">
          <cell r="A8">
            <v>34288</v>
          </cell>
        </row>
        <row r="9">
          <cell r="A9">
            <v>34328</v>
          </cell>
        </row>
        <row r="10">
          <cell r="A10">
            <v>34334</v>
          </cell>
        </row>
        <row r="11">
          <cell r="A11">
            <v>34335</v>
          </cell>
        </row>
        <row r="12">
          <cell r="A12">
            <v>34379</v>
          </cell>
        </row>
        <row r="13">
          <cell r="A13">
            <v>34380</v>
          </cell>
        </row>
        <row r="14">
          <cell r="A14">
            <v>34424</v>
          </cell>
        </row>
        <row r="15">
          <cell r="A15">
            <v>34425</v>
          </cell>
        </row>
        <row r="16">
          <cell r="A16">
            <v>34445</v>
          </cell>
        </row>
        <row r="17">
          <cell r="A17">
            <v>34455</v>
          </cell>
        </row>
        <row r="18">
          <cell r="A18">
            <v>34487</v>
          </cell>
        </row>
        <row r="19">
          <cell r="A19">
            <v>34584</v>
          </cell>
        </row>
        <row r="20">
          <cell r="A20">
            <v>34610</v>
          </cell>
        </row>
        <row r="21">
          <cell r="A21">
            <v>34619</v>
          </cell>
        </row>
        <row r="22">
          <cell r="A22">
            <v>34640</v>
          </cell>
        </row>
        <row r="23">
          <cell r="A23">
            <v>34653</v>
          </cell>
        </row>
        <row r="24">
          <cell r="A24">
            <v>34693</v>
          </cell>
        </row>
        <row r="25">
          <cell r="A25">
            <v>34700</v>
          </cell>
        </row>
        <row r="26">
          <cell r="A26">
            <v>34757</v>
          </cell>
        </row>
        <row r="27">
          <cell r="A27">
            <v>34758</v>
          </cell>
        </row>
        <row r="28">
          <cell r="A28">
            <v>34802</v>
          </cell>
        </row>
        <row r="29">
          <cell r="A29">
            <v>34803</v>
          </cell>
        </row>
        <row r="30">
          <cell r="A30">
            <v>34810</v>
          </cell>
        </row>
        <row r="31">
          <cell r="A31">
            <v>34820</v>
          </cell>
        </row>
        <row r="32">
          <cell r="A32">
            <v>34865</v>
          </cell>
        </row>
        <row r="33">
          <cell r="A33">
            <v>34949</v>
          </cell>
        </row>
        <row r="34">
          <cell r="A34">
            <v>34984</v>
          </cell>
        </row>
        <row r="35">
          <cell r="A35">
            <v>35005</v>
          </cell>
        </row>
        <row r="36">
          <cell r="A36">
            <v>35018</v>
          </cell>
        </row>
        <row r="37">
          <cell r="A37">
            <v>35058</v>
          </cell>
        </row>
        <row r="38">
          <cell r="A38">
            <v>35065</v>
          </cell>
        </row>
        <row r="39">
          <cell r="A39">
            <v>35114</v>
          </cell>
        </row>
        <row r="40">
          <cell r="A40">
            <v>35115</v>
          </cell>
        </row>
        <row r="41">
          <cell r="A41">
            <v>35159</v>
          </cell>
        </row>
        <row r="42">
          <cell r="A42">
            <v>35160</v>
          </cell>
        </row>
        <row r="43">
          <cell r="A43">
            <v>35176</v>
          </cell>
        </row>
        <row r="44">
          <cell r="A44">
            <v>35186</v>
          </cell>
        </row>
        <row r="45">
          <cell r="A45">
            <v>35222</v>
          </cell>
        </row>
        <row r="46">
          <cell r="A46">
            <v>35315</v>
          </cell>
        </row>
        <row r="47">
          <cell r="A47">
            <v>35341</v>
          </cell>
        </row>
        <row r="48">
          <cell r="A48">
            <v>35350</v>
          </cell>
        </row>
        <row r="49">
          <cell r="A49">
            <v>35371</v>
          </cell>
        </row>
        <row r="50">
          <cell r="A50">
            <v>35384</v>
          </cell>
        </row>
        <row r="51">
          <cell r="A51">
            <v>35424</v>
          </cell>
        </row>
        <row r="52">
          <cell r="A52">
            <v>35431</v>
          </cell>
        </row>
        <row r="53">
          <cell r="A53">
            <v>35471</v>
          </cell>
        </row>
        <row r="54">
          <cell r="A54">
            <v>35472</v>
          </cell>
        </row>
        <row r="55">
          <cell r="A55">
            <v>35516</v>
          </cell>
        </row>
        <row r="56">
          <cell r="A56">
            <v>35517</v>
          </cell>
        </row>
        <row r="57">
          <cell r="A57">
            <v>35541</v>
          </cell>
        </row>
        <row r="58">
          <cell r="A58">
            <v>35551</v>
          </cell>
        </row>
        <row r="59">
          <cell r="A59">
            <v>35579</v>
          </cell>
        </row>
        <row r="60">
          <cell r="A60">
            <v>35680</v>
          </cell>
        </row>
        <row r="61">
          <cell r="A61">
            <v>35715</v>
          </cell>
        </row>
        <row r="62">
          <cell r="A62">
            <v>35736</v>
          </cell>
        </row>
        <row r="63">
          <cell r="A63">
            <v>35749</v>
          </cell>
        </row>
        <row r="64">
          <cell r="A64">
            <v>35789</v>
          </cell>
        </row>
        <row r="65">
          <cell r="A65">
            <v>35796</v>
          </cell>
        </row>
        <row r="66">
          <cell r="A66">
            <v>35849</v>
          </cell>
        </row>
        <row r="67">
          <cell r="A67">
            <v>35850</v>
          </cell>
        </row>
        <row r="68">
          <cell r="A68">
            <v>35894</v>
          </cell>
        </row>
        <row r="69">
          <cell r="A69">
            <v>35895</v>
          </cell>
        </row>
        <row r="70">
          <cell r="A70">
            <v>35906</v>
          </cell>
        </row>
        <row r="71">
          <cell r="A71">
            <v>35916</v>
          </cell>
        </row>
        <row r="72">
          <cell r="A72">
            <v>35957</v>
          </cell>
        </row>
        <row r="73">
          <cell r="A73">
            <v>36045</v>
          </cell>
        </row>
        <row r="74">
          <cell r="A74">
            <v>36080</v>
          </cell>
        </row>
        <row r="75">
          <cell r="A75">
            <v>36101</v>
          </cell>
        </row>
        <row r="76">
          <cell r="A76">
            <v>36114</v>
          </cell>
        </row>
        <row r="77">
          <cell r="A77">
            <v>36154</v>
          </cell>
        </row>
        <row r="78">
          <cell r="A78">
            <v>36161</v>
          </cell>
        </row>
        <row r="79">
          <cell r="A79">
            <v>36206</v>
          </cell>
        </row>
        <row r="80">
          <cell r="A80">
            <v>36207</v>
          </cell>
        </row>
        <row r="81">
          <cell r="A81">
            <v>36251</v>
          </cell>
        </row>
        <row r="82">
          <cell r="A82">
            <v>36252</v>
          </cell>
        </row>
        <row r="83">
          <cell r="A83">
            <v>36271</v>
          </cell>
        </row>
        <row r="84">
          <cell r="A84">
            <v>36281</v>
          </cell>
        </row>
        <row r="85">
          <cell r="A85">
            <v>36314</v>
          </cell>
        </row>
        <row r="86">
          <cell r="A86">
            <v>36410</v>
          </cell>
        </row>
        <row r="87">
          <cell r="A87">
            <v>36445</v>
          </cell>
        </row>
        <row r="88">
          <cell r="A88">
            <v>36466</v>
          </cell>
        </row>
        <row r="89">
          <cell r="A89">
            <v>36479</v>
          </cell>
        </row>
        <row r="90">
          <cell r="A90">
            <v>36519</v>
          </cell>
        </row>
        <row r="91">
          <cell r="A91">
            <v>36526</v>
          </cell>
        </row>
        <row r="92">
          <cell r="A92">
            <v>36591</v>
          </cell>
        </row>
        <row r="93">
          <cell r="A93">
            <v>36592</v>
          </cell>
        </row>
        <row r="94">
          <cell r="A94">
            <v>36637</v>
          </cell>
        </row>
        <row r="95">
          <cell r="A95">
            <v>36647</v>
          </cell>
        </row>
        <row r="96">
          <cell r="A96">
            <v>36699</v>
          </cell>
        </row>
        <row r="97">
          <cell r="A97">
            <v>36776</v>
          </cell>
        </row>
        <row r="98">
          <cell r="A98">
            <v>36811</v>
          </cell>
        </row>
        <row r="99">
          <cell r="A99">
            <v>36832</v>
          </cell>
        </row>
        <row r="100">
          <cell r="A100">
            <v>36845</v>
          </cell>
        </row>
        <row r="101">
          <cell r="A101">
            <v>36885</v>
          </cell>
        </row>
        <row r="102">
          <cell r="A102">
            <v>36892</v>
          </cell>
        </row>
        <row r="103">
          <cell r="A103">
            <v>36948</v>
          </cell>
        </row>
        <row r="104">
          <cell r="A104">
            <v>36949</v>
          </cell>
        </row>
        <row r="105">
          <cell r="A105">
            <v>36994</v>
          </cell>
        </row>
        <row r="106">
          <cell r="A106">
            <v>37002</v>
          </cell>
        </row>
        <row r="107">
          <cell r="A107">
            <v>37012</v>
          </cell>
        </row>
        <row r="108">
          <cell r="A108">
            <v>37056</v>
          </cell>
        </row>
        <row r="109">
          <cell r="A109">
            <v>37141</v>
          </cell>
        </row>
        <row r="110">
          <cell r="A110">
            <v>37176</v>
          </cell>
        </row>
        <row r="111">
          <cell r="A111">
            <v>37197</v>
          </cell>
        </row>
        <row r="112">
          <cell r="A112">
            <v>37210</v>
          </cell>
        </row>
        <row r="113">
          <cell r="A113">
            <v>37250</v>
          </cell>
        </row>
        <row r="114">
          <cell r="A114">
            <v>37257</v>
          </cell>
        </row>
        <row r="115">
          <cell r="A115">
            <v>37298</v>
          </cell>
        </row>
        <row r="116">
          <cell r="A116">
            <v>37299</v>
          </cell>
        </row>
        <row r="117">
          <cell r="A117">
            <v>37344</v>
          </cell>
        </row>
        <row r="118">
          <cell r="A118">
            <v>37367</v>
          </cell>
        </row>
        <row r="119">
          <cell r="A119">
            <v>37377</v>
          </cell>
        </row>
        <row r="120">
          <cell r="A120">
            <v>37406</v>
          </cell>
        </row>
        <row r="121">
          <cell r="A121">
            <v>37506</v>
          </cell>
        </row>
        <row r="122">
          <cell r="A122">
            <v>37541</v>
          </cell>
        </row>
        <row r="123">
          <cell r="A123">
            <v>37562</v>
          </cell>
        </row>
        <row r="124">
          <cell r="A124">
            <v>37575</v>
          </cell>
        </row>
        <row r="125">
          <cell r="A125">
            <v>37615</v>
          </cell>
        </row>
        <row r="126">
          <cell r="A126">
            <v>37622</v>
          </cell>
        </row>
        <row r="127">
          <cell r="A127">
            <v>37683</v>
          </cell>
        </row>
        <row r="128">
          <cell r="A128">
            <v>37684</v>
          </cell>
        </row>
        <row r="129">
          <cell r="A129">
            <v>37729</v>
          </cell>
        </row>
        <row r="130">
          <cell r="A130">
            <v>37732</v>
          </cell>
        </row>
        <row r="131">
          <cell r="A131">
            <v>37742</v>
          </cell>
        </row>
        <row r="132">
          <cell r="A132">
            <v>37791</v>
          </cell>
        </row>
        <row r="133">
          <cell r="A133">
            <v>37871</v>
          </cell>
        </row>
        <row r="134">
          <cell r="A134">
            <v>37906</v>
          </cell>
        </row>
        <row r="135">
          <cell r="A135">
            <v>37927</v>
          </cell>
        </row>
        <row r="136">
          <cell r="A136">
            <v>37940</v>
          </cell>
        </row>
        <row r="137">
          <cell r="A137">
            <v>37980</v>
          </cell>
        </row>
        <row r="138">
          <cell r="A138">
            <v>37987</v>
          </cell>
        </row>
        <row r="139">
          <cell r="A139">
            <v>38040</v>
          </cell>
        </row>
        <row r="140">
          <cell r="A140">
            <v>38041</v>
          </cell>
        </row>
        <row r="141">
          <cell r="A141">
            <v>38086</v>
          </cell>
        </row>
        <row r="142">
          <cell r="A142">
            <v>38098</v>
          </cell>
        </row>
        <row r="143">
          <cell r="A143">
            <v>38108</v>
          </cell>
        </row>
        <row r="144">
          <cell r="A144">
            <v>38148</v>
          </cell>
        </row>
        <row r="145">
          <cell r="A145">
            <v>38237</v>
          </cell>
        </row>
        <row r="146">
          <cell r="A146">
            <v>38272</v>
          </cell>
        </row>
        <row r="147">
          <cell r="A147">
            <v>38293</v>
          </cell>
        </row>
        <row r="148">
          <cell r="A148">
            <v>38306</v>
          </cell>
        </row>
        <row r="149">
          <cell r="A149">
            <v>38346</v>
          </cell>
        </row>
        <row r="150">
          <cell r="A150">
            <v>38353</v>
          </cell>
        </row>
        <row r="151">
          <cell r="A151">
            <v>38390</v>
          </cell>
        </row>
        <row r="152">
          <cell r="A152">
            <v>38391</v>
          </cell>
        </row>
        <row r="153">
          <cell r="A153">
            <v>38436</v>
          </cell>
        </row>
        <row r="154">
          <cell r="A154">
            <v>38463</v>
          </cell>
        </row>
        <row r="155">
          <cell r="A155">
            <v>38473</v>
          </cell>
        </row>
        <row r="156">
          <cell r="A156">
            <v>38498</v>
          </cell>
        </row>
        <row r="157">
          <cell r="A157">
            <v>38602</v>
          </cell>
        </row>
        <row r="158">
          <cell r="A158">
            <v>38637</v>
          </cell>
        </row>
        <row r="159">
          <cell r="A159">
            <v>38658</v>
          </cell>
        </row>
        <row r="160">
          <cell r="A160">
            <v>38671</v>
          </cell>
        </row>
        <row r="161">
          <cell r="A161">
            <v>38711</v>
          </cell>
        </row>
        <row r="162">
          <cell r="A162">
            <v>38718</v>
          </cell>
        </row>
        <row r="163">
          <cell r="A163">
            <v>38775</v>
          </cell>
        </row>
        <row r="164">
          <cell r="A164">
            <v>38776</v>
          </cell>
        </row>
        <row r="165">
          <cell r="A165">
            <v>38821</v>
          </cell>
        </row>
        <row r="166">
          <cell r="A166">
            <v>38828</v>
          </cell>
        </row>
        <row r="167">
          <cell r="A167">
            <v>38838</v>
          </cell>
        </row>
        <row r="168">
          <cell r="A168">
            <v>38883</v>
          </cell>
        </row>
        <row r="169">
          <cell r="A169">
            <v>38967</v>
          </cell>
        </row>
        <row r="170">
          <cell r="A170">
            <v>39002</v>
          </cell>
        </row>
        <row r="171">
          <cell r="A171">
            <v>39023</v>
          </cell>
        </row>
        <row r="172">
          <cell r="A172">
            <v>39036</v>
          </cell>
        </row>
        <row r="173">
          <cell r="A173">
            <v>39076</v>
          </cell>
        </row>
        <row r="174">
          <cell r="A174">
            <v>39083</v>
          </cell>
        </row>
        <row r="175">
          <cell r="A175">
            <v>39132</v>
          </cell>
        </row>
        <row r="176">
          <cell r="A176">
            <v>39133</v>
          </cell>
        </row>
        <row r="177">
          <cell r="A177">
            <v>39178</v>
          </cell>
        </row>
        <row r="178">
          <cell r="A178">
            <v>39193</v>
          </cell>
        </row>
        <row r="179">
          <cell r="A179">
            <v>39203</v>
          </cell>
        </row>
        <row r="180">
          <cell r="A180">
            <v>39240</v>
          </cell>
        </row>
        <row r="181">
          <cell r="A181">
            <v>39332</v>
          </cell>
        </row>
        <row r="182">
          <cell r="A182">
            <v>39367</v>
          </cell>
        </row>
        <row r="183">
          <cell r="A183">
            <v>39388</v>
          </cell>
        </row>
        <row r="184">
          <cell r="A184">
            <v>39401</v>
          </cell>
        </row>
        <row r="185">
          <cell r="A185">
            <v>39441</v>
          </cell>
        </row>
        <row r="186">
          <cell r="A186">
            <v>39448</v>
          </cell>
        </row>
        <row r="187">
          <cell r="A187">
            <v>39482</v>
          </cell>
        </row>
        <row r="188">
          <cell r="A188">
            <v>39483</v>
          </cell>
        </row>
        <row r="189">
          <cell r="A189">
            <v>39528</v>
          </cell>
        </row>
        <row r="190">
          <cell r="A190">
            <v>39559</v>
          </cell>
        </row>
        <row r="191">
          <cell r="A191">
            <v>39569</v>
          </cell>
        </row>
        <row r="192">
          <cell r="A192">
            <v>39590</v>
          </cell>
        </row>
        <row r="193">
          <cell r="A193">
            <v>39698</v>
          </cell>
        </row>
        <row r="194">
          <cell r="A194">
            <v>39733</v>
          </cell>
        </row>
        <row r="195">
          <cell r="A195">
            <v>39754</v>
          </cell>
        </row>
        <row r="196">
          <cell r="A196">
            <v>39767</v>
          </cell>
        </row>
        <row r="197">
          <cell r="A197">
            <v>39807</v>
          </cell>
        </row>
        <row r="198">
          <cell r="A198">
            <v>39814</v>
          </cell>
        </row>
        <row r="199">
          <cell r="A199">
            <v>39867</v>
          </cell>
        </row>
        <row r="200">
          <cell r="A200">
            <v>39868</v>
          </cell>
        </row>
        <row r="201">
          <cell r="A201">
            <v>39913</v>
          </cell>
        </row>
        <row r="202">
          <cell r="A202">
            <v>39924</v>
          </cell>
        </row>
        <row r="203">
          <cell r="A203">
            <v>39934</v>
          </cell>
        </row>
        <row r="204">
          <cell r="A204">
            <v>39975</v>
          </cell>
        </row>
        <row r="205">
          <cell r="A205">
            <v>40063</v>
          </cell>
        </row>
        <row r="206">
          <cell r="A206">
            <v>40098</v>
          </cell>
        </row>
        <row r="207">
          <cell r="A207">
            <v>40119</v>
          </cell>
        </row>
        <row r="208">
          <cell r="A208">
            <v>40132</v>
          </cell>
        </row>
        <row r="209">
          <cell r="A209">
            <v>40172</v>
          </cell>
        </row>
        <row r="210">
          <cell r="A210">
            <v>40179</v>
          </cell>
        </row>
        <row r="211">
          <cell r="A211">
            <v>40224</v>
          </cell>
        </row>
        <row r="212">
          <cell r="A212">
            <v>40225</v>
          </cell>
        </row>
        <row r="213">
          <cell r="A213">
            <v>40270</v>
          </cell>
        </row>
        <row r="214">
          <cell r="A214">
            <v>40289</v>
          </cell>
        </row>
        <row r="215">
          <cell r="A215">
            <v>40299</v>
          </cell>
        </row>
        <row r="216">
          <cell r="A216">
            <v>40332</v>
          </cell>
        </row>
        <row r="217">
          <cell r="A217">
            <v>40428</v>
          </cell>
        </row>
        <row r="218">
          <cell r="A218">
            <v>40463</v>
          </cell>
        </row>
        <row r="219">
          <cell r="A219">
            <v>40484</v>
          </cell>
        </row>
        <row r="220">
          <cell r="A220">
            <v>40497</v>
          </cell>
        </row>
        <row r="221">
          <cell r="A221">
            <v>40537</v>
          </cell>
        </row>
        <row r="222">
          <cell r="A222">
            <v>40544</v>
          </cell>
        </row>
        <row r="223">
          <cell r="A223">
            <v>40609</v>
          </cell>
        </row>
        <row r="224">
          <cell r="A224">
            <v>40610</v>
          </cell>
        </row>
        <row r="225">
          <cell r="A225">
            <v>40654</v>
          </cell>
        </row>
        <row r="226">
          <cell r="A226">
            <v>40655</v>
          </cell>
        </row>
        <row r="227">
          <cell r="A227">
            <v>40664</v>
          </cell>
        </row>
        <row r="228">
          <cell r="A228">
            <v>40717</v>
          </cell>
        </row>
        <row r="229">
          <cell r="A229">
            <v>40793</v>
          </cell>
        </row>
        <row r="230">
          <cell r="A230">
            <v>40828</v>
          </cell>
        </row>
        <row r="231">
          <cell r="A231">
            <v>40849</v>
          </cell>
        </row>
        <row r="232">
          <cell r="A232">
            <v>40862</v>
          </cell>
        </row>
        <row r="233">
          <cell r="A233">
            <v>40902</v>
          </cell>
        </row>
        <row r="234">
          <cell r="A234">
            <v>40909</v>
          </cell>
        </row>
        <row r="235">
          <cell r="A235">
            <v>40959</v>
          </cell>
        </row>
        <row r="236">
          <cell r="A236">
            <v>40960</v>
          </cell>
        </row>
        <row r="237">
          <cell r="A237">
            <v>41005</v>
          </cell>
        </row>
        <row r="238">
          <cell r="A238">
            <v>41020</v>
          </cell>
        </row>
        <row r="239">
          <cell r="A239">
            <v>41030</v>
          </cell>
        </row>
        <row r="240">
          <cell r="A240">
            <v>41067</v>
          </cell>
        </row>
        <row r="241">
          <cell r="A241">
            <v>41159</v>
          </cell>
        </row>
        <row r="242">
          <cell r="A242">
            <v>41194</v>
          </cell>
        </row>
        <row r="243">
          <cell r="A243">
            <v>41215</v>
          </cell>
        </row>
        <row r="244">
          <cell r="A244">
            <v>41228</v>
          </cell>
        </row>
        <row r="245">
          <cell r="A245">
            <v>41268</v>
          </cell>
        </row>
        <row r="246">
          <cell r="A246">
            <v>41275</v>
          </cell>
        </row>
        <row r="247">
          <cell r="A247">
            <v>41316</v>
          </cell>
        </row>
        <row r="248">
          <cell r="A248">
            <v>41317</v>
          </cell>
        </row>
        <row r="249">
          <cell r="A249">
            <v>41362</v>
          </cell>
        </row>
        <row r="250">
          <cell r="A250">
            <v>41385</v>
          </cell>
        </row>
        <row r="251">
          <cell r="A251">
            <v>41395</v>
          </cell>
        </row>
        <row r="252">
          <cell r="A252">
            <v>41424</v>
          </cell>
        </row>
        <row r="253">
          <cell r="A253">
            <v>41524</v>
          </cell>
        </row>
        <row r="254">
          <cell r="A254">
            <v>41559</v>
          </cell>
        </row>
        <row r="255">
          <cell r="A255">
            <v>41580</v>
          </cell>
        </row>
        <row r="256">
          <cell r="A256">
            <v>41593</v>
          </cell>
        </row>
        <row r="257">
          <cell r="A257">
            <v>41633</v>
          </cell>
        </row>
        <row r="258">
          <cell r="A258">
            <v>41640</v>
          </cell>
        </row>
        <row r="259">
          <cell r="A259">
            <v>41701</v>
          </cell>
        </row>
        <row r="260">
          <cell r="A260">
            <v>41702</v>
          </cell>
        </row>
        <row r="261">
          <cell r="A261">
            <v>41747</v>
          </cell>
        </row>
        <row r="262">
          <cell r="A262">
            <v>41750</v>
          </cell>
        </row>
        <row r="263">
          <cell r="A263">
            <v>41760</v>
          </cell>
        </row>
        <row r="264">
          <cell r="A264">
            <v>41809</v>
          </cell>
        </row>
        <row r="265">
          <cell r="A265">
            <v>41889</v>
          </cell>
        </row>
        <row r="266">
          <cell r="A266">
            <v>41924</v>
          </cell>
        </row>
        <row r="267">
          <cell r="A267">
            <v>41945</v>
          </cell>
        </row>
        <row r="268">
          <cell r="A268">
            <v>41958</v>
          </cell>
        </row>
        <row r="269">
          <cell r="A269">
            <v>41998</v>
          </cell>
        </row>
        <row r="270">
          <cell r="A270">
            <v>42005</v>
          </cell>
        </row>
        <row r="271">
          <cell r="A271">
            <v>42051</v>
          </cell>
        </row>
        <row r="272">
          <cell r="A272">
            <v>42052</v>
          </cell>
        </row>
        <row r="273">
          <cell r="A273">
            <v>42097</v>
          </cell>
        </row>
        <row r="274">
          <cell r="A274">
            <v>42115</v>
          </cell>
        </row>
        <row r="275">
          <cell r="A275">
            <v>42125</v>
          </cell>
        </row>
        <row r="276">
          <cell r="A276">
            <v>42159</v>
          </cell>
        </row>
        <row r="277">
          <cell r="A277">
            <v>42254</v>
          </cell>
        </row>
        <row r="278">
          <cell r="A278">
            <v>42289</v>
          </cell>
        </row>
        <row r="279">
          <cell r="A279">
            <v>42310</v>
          </cell>
        </row>
        <row r="280">
          <cell r="A280">
            <v>42323</v>
          </cell>
        </row>
        <row r="281">
          <cell r="A281">
            <v>42363</v>
          </cell>
        </row>
        <row r="282">
          <cell r="A282">
            <v>42370</v>
          </cell>
        </row>
        <row r="283">
          <cell r="A283">
            <v>42408</v>
          </cell>
        </row>
        <row r="284">
          <cell r="A284">
            <v>42409</v>
          </cell>
        </row>
        <row r="285">
          <cell r="A285">
            <v>42454</v>
          </cell>
        </row>
        <row r="286">
          <cell r="A286">
            <v>42481</v>
          </cell>
        </row>
        <row r="287">
          <cell r="A287">
            <v>42491</v>
          </cell>
        </row>
        <row r="288">
          <cell r="A288">
            <v>42516</v>
          </cell>
        </row>
        <row r="289">
          <cell r="A289">
            <v>42620</v>
          </cell>
        </row>
        <row r="290">
          <cell r="A290">
            <v>42655</v>
          </cell>
        </row>
        <row r="291">
          <cell r="A291">
            <v>42676</v>
          </cell>
        </row>
        <row r="292">
          <cell r="A292">
            <v>42689</v>
          </cell>
        </row>
        <row r="293">
          <cell r="A293">
            <v>42729</v>
          </cell>
        </row>
        <row r="294">
          <cell r="A294">
            <v>42736</v>
          </cell>
        </row>
        <row r="295">
          <cell r="A295">
            <v>42793</v>
          </cell>
        </row>
        <row r="296">
          <cell r="A296">
            <v>42794</v>
          </cell>
        </row>
        <row r="297">
          <cell r="A297">
            <v>42839</v>
          </cell>
        </row>
        <row r="298">
          <cell r="A298">
            <v>42846</v>
          </cell>
        </row>
        <row r="299">
          <cell r="A299">
            <v>42856</v>
          </cell>
        </row>
        <row r="300">
          <cell r="A300">
            <v>42901</v>
          </cell>
        </row>
        <row r="301">
          <cell r="A301">
            <v>42985</v>
          </cell>
        </row>
        <row r="302">
          <cell r="A302">
            <v>43020</v>
          </cell>
        </row>
        <row r="303">
          <cell r="A303">
            <v>43041</v>
          </cell>
        </row>
        <row r="304">
          <cell r="A304">
            <v>43054</v>
          </cell>
        </row>
        <row r="305">
          <cell r="A305">
            <v>43094</v>
          </cell>
        </row>
        <row r="306">
          <cell r="A306">
            <v>43101</v>
          </cell>
        </row>
        <row r="307">
          <cell r="A307">
            <v>43143</v>
          </cell>
        </row>
        <row r="308">
          <cell r="A308">
            <v>43144</v>
          </cell>
        </row>
        <row r="309">
          <cell r="A309">
            <v>43189</v>
          </cell>
        </row>
        <row r="310">
          <cell r="A310">
            <v>43211</v>
          </cell>
        </row>
        <row r="311">
          <cell r="A311">
            <v>43221</v>
          </cell>
        </row>
        <row r="312">
          <cell r="A312">
            <v>43251</v>
          </cell>
        </row>
        <row r="313">
          <cell r="A313">
            <v>43350</v>
          </cell>
        </row>
        <row r="314">
          <cell r="A314">
            <v>43385</v>
          </cell>
        </row>
        <row r="315">
          <cell r="A315">
            <v>43406</v>
          </cell>
        </row>
        <row r="316">
          <cell r="A316">
            <v>43419</v>
          </cell>
        </row>
        <row r="317">
          <cell r="A317">
            <v>43459</v>
          </cell>
        </row>
        <row r="318">
          <cell r="A318">
            <v>43466</v>
          </cell>
        </row>
        <row r="319">
          <cell r="A319">
            <v>43528</v>
          </cell>
        </row>
        <row r="320">
          <cell r="A320">
            <v>43529</v>
          </cell>
        </row>
        <row r="321">
          <cell r="A321">
            <v>43574</v>
          </cell>
        </row>
        <row r="322">
          <cell r="A322">
            <v>43576</v>
          </cell>
        </row>
        <row r="323">
          <cell r="A323">
            <v>43586</v>
          </cell>
        </row>
        <row r="324">
          <cell r="A324">
            <v>43636</v>
          </cell>
        </row>
        <row r="325">
          <cell r="A325">
            <v>43715</v>
          </cell>
        </row>
        <row r="326">
          <cell r="A326">
            <v>43750</v>
          </cell>
        </row>
        <row r="327">
          <cell r="A327">
            <v>43771</v>
          </cell>
        </row>
        <row r="328">
          <cell r="A328">
            <v>43784</v>
          </cell>
        </row>
        <row r="329">
          <cell r="A329">
            <v>43824</v>
          </cell>
        </row>
        <row r="330">
          <cell r="A330">
            <v>43831</v>
          </cell>
        </row>
        <row r="331">
          <cell r="A331">
            <v>43885</v>
          </cell>
        </row>
        <row r="332">
          <cell r="A332">
            <v>43886</v>
          </cell>
        </row>
        <row r="333">
          <cell r="A333">
            <v>43931</v>
          </cell>
        </row>
        <row r="334">
          <cell r="A334">
            <v>43942</v>
          </cell>
        </row>
        <row r="335">
          <cell r="A335">
            <v>43952</v>
          </cell>
        </row>
        <row r="336">
          <cell r="A336">
            <v>43993</v>
          </cell>
        </row>
        <row r="337">
          <cell r="A337">
            <v>44081</v>
          </cell>
        </row>
        <row r="338">
          <cell r="A338">
            <v>44116</v>
          </cell>
        </row>
        <row r="339">
          <cell r="A339">
            <v>44137</v>
          </cell>
        </row>
        <row r="340">
          <cell r="A340">
            <v>44150</v>
          </cell>
        </row>
        <row r="341">
          <cell r="A341">
            <v>44190</v>
          </cell>
        </row>
        <row r="342">
          <cell r="A342">
            <v>44197</v>
          </cell>
        </row>
        <row r="343">
          <cell r="A343">
            <v>44242</v>
          </cell>
        </row>
        <row r="344">
          <cell r="A344">
            <v>44243</v>
          </cell>
        </row>
        <row r="345">
          <cell r="A345">
            <v>44288</v>
          </cell>
        </row>
        <row r="346">
          <cell r="A346">
            <v>44307</v>
          </cell>
        </row>
        <row r="347">
          <cell r="A347">
            <v>44317</v>
          </cell>
        </row>
        <row r="348">
          <cell r="A348">
            <v>44350</v>
          </cell>
        </row>
        <row r="349">
          <cell r="A349">
            <v>44446</v>
          </cell>
        </row>
        <row r="350">
          <cell r="A350">
            <v>44481</v>
          </cell>
        </row>
        <row r="351">
          <cell r="A351">
            <v>44502</v>
          </cell>
        </row>
        <row r="352">
          <cell r="A352">
            <v>44515</v>
          </cell>
        </row>
        <row r="353">
          <cell r="A353">
            <v>44555</v>
          </cell>
        </row>
        <row r="354">
          <cell r="A354">
            <v>44562</v>
          </cell>
        </row>
        <row r="355">
          <cell r="A355">
            <v>44620</v>
          </cell>
        </row>
        <row r="356">
          <cell r="A356">
            <v>44621</v>
          </cell>
        </row>
        <row r="357">
          <cell r="A357">
            <v>44666</v>
          </cell>
        </row>
        <row r="358">
          <cell r="A358">
            <v>44672</v>
          </cell>
        </row>
        <row r="359">
          <cell r="A359">
            <v>44682</v>
          </cell>
        </row>
        <row r="360">
          <cell r="A360">
            <v>44728</v>
          </cell>
        </row>
        <row r="361">
          <cell r="A361">
            <v>44811</v>
          </cell>
        </row>
        <row r="362">
          <cell r="A362">
            <v>44846</v>
          </cell>
        </row>
        <row r="363">
          <cell r="A363">
            <v>44867</v>
          </cell>
        </row>
        <row r="364">
          <cell r="A364">
            <v>44880</v>
          </cell>
        </row>
        <row r="365">
          <cell r="A365">
            <v>44920</v>
          </cell>
        </row>
        <row r="366">
          <cell r="A366">
            <v>44927</v>
          </cell>
        </row>
        <row r="367">
          <cell r="A367">
            <v>44977</v>
          </cell>
        </row>
        <row r="368">
          <cell r="A368">
            <v>44978</v>
          </cell>
        </row>
        <row r="369">
          <cell r="A369">
            <v>45023</v>
          </cell>
        </row>
        <row r="370">
          <cell r="A370">
            <v>45037</v>
          </cell>
        </row>
        <row r="371">
          <cell r="A371">
            <v>45047</v>
          </cell>
        </row>
        <row r="372">
          <cell r="A372">
            <v>45085</v>
          </cell>
        </row>
        <row r="373">
          <cell r="A373">
            <v>45176</v>
          </cell>
        </row>
        <row r="374">
          <cell r="A374">
            <v>45211</v>
          </cell>
        </row>
        <row r="375">
          <cell r="A375">
            <v>45232</v>
          </cell>
        </row>
        <row r="376">
          <cell r="A376">
            <v>45245</v>
          </cell>
        </row>
        <row r="377">
          <cell r="A377">
            <v>45285</v>
          </cell>
        </row>
        <row r="378">
          <cell r="A378">
            <v>45292</v>
          </cell>
        </row>
        <row r="379">
          <cell r="A379">
            <v>45334</v>
          </cell>
        </row>
        <row r="380">
          <cell r="A380">
            <v>45335</v>
          </cell>
        </row>
        <row r="381">
          <cell r="A381">
            <v>45380</v>
          </cell>
        </row>
        <row r="382">
          <cell r="A382">
            <v>45403</v>
          </cell>
        </row>
        <row r="383">
          <cell r="A383">
            <v>45413</v>
          </cell>
        </row>
        <row r="384">
          <cell r="A384">
            <v>45442</v>
          </cell>
        </row>
        <row r="385">
          <cell r="A385">
            <v>45542</v>
          </cell>
        </row>
        <row r="386">
          <cell r="A386">
            <v>45577</v>
          </cell>
        </row>
        <row r="387">
          <cell r="A387">
            <v>45598</v>
          </cell>
        </row>
        <row r="388">
          <cell r="A388">
            <v>45611</v>
          </cell>
        </row>
        <row r="389">
          <cell r="A389">
            <v>45651</v>
          </cell>
        </row>
        <row r="390">
          <cell r="A390">
            <v>45658</v>
          </cell>
        </row>
        <row r="391">
          <cell r="A391">
            <v>45719</v>
          </cell>
        </row>
        <row r="392">
          <cell r="A392">
            <v>45720</v>
          </cell>
        </row>
        <row r="393">
          <cell r="A393">
            <v>45765</v>
          </cell>
        </row>
        <row r="394">
          <cell r="A394">
            <v>45768</v>
          </cell>
        </row>
        <row r="395">
          <cell r="A395">
            <v>45778</v>
          </cell>
        </row>
        <row r="396">
          <cell r="A396">
            <v>45827</v>
          </cell>
        </row>
        <row r="397">
          <cell r="A397">
            <v>45907</v>
          </cell>
        </row>
        <row r="398">
          <cell r="A398">
            <v>45942</v>
          </cell>
        </row>
        <row r="399">
          <cell r="A399">
            <v>45963</v>
          </cell>
        </row>
        <row r="400">
          <cell r="A400">
            <v>45976</v>
          </cell>
        </row>
        <row r="401">
          <cell r="A401">
            <v>46016</v>
          </cell>
        </row>
        <row r="402">
          <cell r="A402">
            <v>46023</v>
          </cell>
        </row>
        <row r="403">
          <cell r="A403">
            <v>46069</v>
          </cell>
        </row>
        <row r="404">
          <cell r="A404">
            <v>46070</v>
          </cell>
        </row>
        <row r="405">
          <cell r="A405">
            <v>46115</v>
          </cell>
        </row>
        <row r="406">
          <cell r="A406">
            <v>46133</v>
          </cell>
        </row>
        <row r="407">
          <cell r="A407">
            <v>46143</v>
          </cell>
        </row>
        <row r="408">
          <cell r="A408">
            <v>46177</v>
          </cell>
        </row>
        <row r="409">
          <cell r="A409">
            <v>46272</v>
          </cell>
        </row>
        <row r="410">
          <cell r="A410">
            <v>46307</v>
          </cell>
        </row>
        <row r="411">
          <cell r="A411">
            <v>46328</v>
          </cell>
        </row>
        <row r="412">
          <cell r="A412">
            <v>46341</v>
          </cell>
        </row>
        <row r="413">
          <cell r="A413">
            <v>46381</v>
          </cell>
        </row>
        <row r="414">
          <cell r="A414">
            <v>46388</v>
          </cell>
        </row>
        <row r="415">
          <cell r="A415">
            <v>46426</v>
          </cell>
        </row>
        <row r="416">
          <cell r="A416">
            <v>46427</v>
          </cell>
        </row>
        <row r="417">
          <cell r="A417">
            <v>46472</v>
          </cell>
        </row>
        <row r="418">
          <cell r="A418">
            <v>46498</v>
          </cell>
        </row>
        <row r="419">
          <cell r="A419">
            <v>46508</v>
          </cell>
        </row>
        <row r="420">
          <cell r="A420">
            <v>46534</v>
          </cell>
        </row>
        <row r="421">
          <cell r="A421">
            <v>46637</v>
          </cell>
        </row>
        <row r="422">
          <cell r="A422">
            <v>46672</v>
          </cell>
        </row>
        <row r="423">
          <cell r="A423">
            <v>46693</v>
          </cell>
        </row>
        <row r="424">
          <cell r="A424">
            <v>46706</v>
          </cell>
        </row>
        <row r="425">
          <cell r="A425">
            <v>46746</v>
          </cell>
        </row>
        <row r="426">
          <cell r="A426">
            <v>46753</v>
          </cell>
        </row>
        <row r="427">
          <cell r="A427">
            <v>46811</v>
          </cell>
        </row>
        <row r="428">
          <cell r="A428">
            <v>46812</v>
          </cell>
        </row>
        <row r="429">
          <cell r="A429">
            <v>46857</v>
          </cell>
        </row>
        <row r="430">
          <cell r="A430">
            <v>46864</v>
          </cell>
        </row>
        <row r="431">
          <cell r="A431">
            <v>46874</v>
          </cell>
        </row>
        <row r="432">
          <cell r="A432">
            <v>46919</v>
          </cell>
        </row>
        <row r="433">
          <cell r="A433">
            <v>47003</v>
          </cell>
        </row>
        <row r="434">
          <cell r="A434">
            <v>47038</v>
          </cell>
        </row>
        <row r="435">
          <cell r="A435">
            <v>47059</v>
          </cell>
        </row>
        <row r="436">
          <cell r="A436">
            <v>47072</v>
          </cell>
        </row>
        <row r="437">
          <cell r="A437">
            <v>47112</v>
          </cell>
        </row>
        <row r="438">
          <cell r="A438">
            <v>47119</v>
          </cell>
        </row>
        <row r="439">
          <cell r="A439">
            <v>47161</v>
          </cell>
        </row>
        <row r="440">
          <cell r="A440">
            <v>47162</v>
          </cell>
        </row>
        <row r="441">
          <cell r="A441">
            <v>47207</v>
          </cell>
        </row>
        <row r="442">
          <cell r="A442">
            <v>47229</v>
          </cell>
        </row>
        <row r="443">
          <cell r="A443">
            <v>47239</v>
          </cell>
        </row>
        <row r="444">
          <cell r="A444">
            <v>47269</v>
          </cell>
        </row>
        <row r="445">
          <cell r="A445">
            <v>47368</v>
          </cell>
        </row>
        <row r="446">
          <cell r="A446">
            <v>47403</v>
          </cell>
        </row>
        <row r="447">
          <cell r="A447">
            <v>47424</v>
          </cell>
        </row>
        <row r="448">
          <cell r="A448">
            <v>47437</v>
          </cell>
        </row>
        <row r="449">
          <cell r="A449">
            <v>47477</v>
          </cell>
        </row>
        <row r="450">
          <cell r="A450">
            <v>47484</v>
          </cell>
        </row>
        <row r="451">
          <cell r="A451">
            <v>47546</v>
          </cell>
        </row>
        <row r="452">
          <cell r="A452">
            <v>47547</v>
          </cell>
        </row>
        <row r="453">
          <cell r="A453">
            <v>47592</v>
          </cell>
        </row>
        <row r="454">
          <cell r="A454">
            <v>47594</v>
          </cell>
        </row>
        <row r="455">
          <cell r="A455">
            <v>47604</v>
          </cell>
        </row>
        <row r="456">
          <cell r="A456">
            <v>47654</v>
          </cell>
        </row>
        <row r="457">
          <cell r="A457">
            <v>47733</v>
          </cell>
        </row>
        <row r="458">
          <cell r="A458">
            <v>47768</v>
          </cell>
        </row>
        <row r="459">
          <cell r="A459">
            <v>47789</v>
          </cell>
        </row>
        <row r="460">
          <cell r="A460">
            <v>47802</v>
          </cell>
        </row>
        <row r="461">
          <cell r="A461">
            <v>47842</v>
          </cell>
        </row>
        <row r="462">
          <cell r="A462">
            <v>47849</v>
          </cell>
        </row>
        <row r="463">
          <cell r="A463">
            <v>47903</v>
          </cell>
        </row>
        <row r="464">
          <cell r="A464">
            <v>47904</v>
          </cell>
        </row>
        <row r="465">
          <cell r="A465">
            <v>47949</v>
          </cell>
        </row>
        <row r="466">
          <cell r="A466">
            <v>47959</v>
          </cell>
        </row>
        <row r="467">
          <cell r="A467">
            <v>47969</v>
          </cell>
        </row>
        <row r="468">
          <cell r="A468">
            <v>48011</v>
          </cell>
        </row>
        <row r="469">
          <cell r="A469">
            <v>48098</v>
          </cell>
        </row>
        <row r="470">
          <cell r="A470">
            <v>48133</v>
          </cell>
        </row>
        <row r="471">
          <cell r="A471">
            <v>48154</v>
          </cell>
        </row>
        <row r="472">
          <cell r="A472">
            <v>48167</v>
          </cell>
        </row>
        <row r="473">
          <cell r="A473">
            <v>48207</v>
          </cell>
        </row>
        <row r="474">
          <cell r="A474">
            <v>48214</v>
          </cell>
        </row>
        <row r="475">
          <cell r="A475">
            <v>48253</v>
          </cell>
        </row>
        <row r="476">
          <cell r="A476">
            <v>48254</v>
          </cell>
        </row>
        <row r="477">
          <cell r="A477">
            <v>48299</v>
          </cell>
        </row>
        <row r="478">
          <cell r="A478">
            <v>48325</v>
          </cell>
        </row>
        <row r="479">
          <cell r="A479">
            <v>48335</v>
          </cell>
        </row>
        <row r="480">
          <cell r="A480">
            <v>48361</v>
          </cell>
        </row>
        <row r="481">
          <cell r="A481">
            <v>48464</v>
          </cell>
        </row>
        <row r="482">
          <cell r="A482">
            <v>48499</v>
          </cell>
        </row>
        <row r="483">
          <cell r="A483">
            <v>48520</v>
          </cell>
        </row>
        <row r="484">
          <cell r="A484">
            <v>48533</v>
          </cell>
        </row>
        <row r="485">
          <cell r="A485">
            <v>48573</v>
          </cell>
        </row>
        <row r="486">
          <cell r="A486">
            <v>48580</v>
          </cell>
        </row>
        <row r="487">
          <cell r="A487">
            <v>48638</v>
          </cell>
        </row>
        <row r="488">
          <cell r="A488">
            <v>48639</v>
          </cell>
        </row>
        <row r="489">
          <cell r="A489">
            <v>48684</v>
          </cell>
        </row>
        <row r="490">
          <cell r="A490">
            <v>48690</v>
          </cell>
        </row>
        <row r="491">
          <cell r="A491">
            <v>48700</v>
          </cell>
        </row>
        <row r="492">
          <cell r="A492">
            <v>48746</v>
          </cell>
        </row>
        <row r="493">
          <cell r="A493">
            <v>48829</v>
          </cell>
        </row>
        <row r="494">
          <cell r="A494">
            <v>48864</v>
          </cell>
        </row>
        <row r="495">
          <cell r="A495">
            <v>48885</v>
          </cell>
        </row>
        <row r="496">
          <cell r="A496">
            <v>48898</v>
          </cell>
        </row>
        <row r="497">
          <cell r="A497">
            <v>48938</v>
          </cell>
        </row>
        <row r="498">
          <cell r="A498">
            <v>48945</v>
          </cell>
        </row>
        <row r="499">
          <cell r="A499">
            <v>48995</v>
          </cell>
        </row>
        <row r="500">
          <cell r="A500">
            <v>48996</v>
          </cell>
        </row>
        <row r="501">
          <cell r="A501">
            <v>49041</v>
          </cell>
        </row>
        <row r="502">
          <cell r="A502">
            <v>49055</v>
          </cell>
        </row>
        <row r="503">
          <cell r="A503">
            <v>49065</v>
          </cell>
        </row>
        <row r="504">
          <cell r="A504">
            <v>49103</v>
          </cell>
        </row>
        <row r="505">
          <cell r="A505">
            <v>49194</v>
          </cell>
        </row>
        <row r="506">
          <cell r="A506">
            <v>49229</v>
          </cell>
        </row>
        <row r="507">
          <cell r="A507">
            <v>49250</v>
          </cell>
        </row>
        <row r="508">
          <cell r="A508">
            <v>49263</v>
          </cell>
        </row>
        <row r="509">
          <cell r="A509">
            <v>49303</v>
          </cell>
        </row>
        <row r="510">
          <cell r="A510">
            <v>49310</v>
          </cell>
        </row>
        <row r="511">
          <cell r="A511">
            <v>49345</v>
          </cell>
        </row>
        <row r="512">
          <cell r="A512">
            <v>49346</v>
          </cell>
        </row>
        <row r="513">
          <cell r="A513">
            <v>49391</v>
          </cell>
        </row>
        <row r="514">
          <cell r="A514">
            <v>49420</v>
          </cell>
        </row>
        <row r="515">
          <cell r="A515">
            <v>49430</v>
          </cell>
        </row>
        <row r="516">
          <cell r="A516">
            <v>49453</v>
          </cell>
        </row>
        <row r="517">
          <cell r="A517">
            <v>49559</v>
          </cell>
        </row>
        <row r="518">
          <cell r="A518">
            <v>49594</v>
          </cell>
        </row>
        <row r="519">
          <cell r="A519">
            <v>49615</v>
          </cell>
        </row>
        <row r="520">
          <cell r="A520">
            <v>49628</v>
          </cell>
        </row>
        <row r="521">
          <cell r="A521">
            <v>49668</v>
          </cell>
        </row>
        <row r="522">
          <cell r="A522">
            <v>49675</v>
          </cell>
        </row>
        <row r="523">
          <cell r="A523">
            <v>49730</v>
          </cell>
        </row>
        <row r="524">
          <cell r="A524">
            <v>49731</v>
          </cell>
        </row>
        <row r="525">
          <cell r="A525">
            <v>49776</v>
          </cell>
        </row>
        <row r="526">
          <cell r="A526">
            <v>49786</v>
          </cell>
        </row>
        <row r="527">
          <cell r="A527">
            <v>49796</v>
          </cell>
        </row>
        <row r="528">
          <cell r="A528">
            <v>49838</v>
          </cell>
        </row>
        <row r="529">
          <cell r="A529">
            <v>49925</v>
          </cell>
        </row>
        <row r="530">
          <cell r="A530">
            <v>49960</v>
          </cell>
        </row>
        <row r="531">
          <cell r="A531">
            <v>49981</v>
          </cell>
        </row>
        <row r="532">
          <cell r="A532">
            <v>49994</v>
          </cell>
        </row>
        <row r="533">
          <cell r="A533">
            <v>50034</v>
          </cell>
        </row>
        <row r="534">
          <cell r="A534">
            <v>50041</v>
          </cell>
        </row>
        <row r="535">
          <cell r="A535">
            <v>50087</v>
          </cell>
        </row>
        <row r="536">
          <cell r="A536">
            <v>50088</v>
          </cell>
        </row>
        <row r="537">
          <cell r="A537">
            <v>50133</v>
          </cell>
        </row>
        <row r="538">
          <cell r="A538">
            <v>50151</v>
          </cell>
        </row>
        <row r="539">
          <cell r="A539">
            <v>50161</v>
          </cell>
        </row>
        <row r="540">
          <cell r="A540">
            <v>50195</v>
          </cell>
        </row>
        <row r="541">
          <cell r="A541">
            <v>50290</v>
          </cell>
        </row>
        <row r="542">
          <cell r="A542">
            <v>50325</v>
          </cell>
        </row>
        <row r="543">
          <cell r="A543">
            <v>50346</v>
          </cell>
        </row>
        <row r="544">
          <cell r="A544">
            <v>50359</v>
          </cell>
        </row>
        <row r="545">
          <cell r="A545">
            <v>50399</v>
          </cell>
        </row>
        <row r="546">
          <cell r="A546">
            <v>50406</v>
          </cell>
        </row>
        <row r="547">
          <cell r="A547">
            <v>50472</v>
          </cell>
        </row>
        <row r="548">
          <cell r="A548">
            <v>50473</v>
          </cell>
        </row>
        <row r="549">
          <cell r="A549">
            <v>50516</v>
          </cell>
        </row>
        <row r="550">
          <cell r="A550">
            <v>50518</v>
          </cell>
        </row>
        <row r="551">
          <cell r="A551">
            <v>50526</v>
          </cell>
        </row>
        <row r="552">
          <cell r="A552">
            <v>50580</v>
          </cell>
        </row>
        <row r="553">
          <cell r="A553">
            <v>50655</v>
          </cell>
        </row>
        <row r="554">
          <cell r="A554">
            <v>50690</v>
          </cell>
        </row>
        <row r="555">
          <cell r="A555">
            <v>50711</v>
          </cell>
        </row>
        <row r="556">
          <cell r="A556">
            <v>50724</v>
          </cell>
        </row>
        <row r="557">
          <cell r="A557">
            <v>50764</v>
          </cell>
        </row>
        <row r="558">
          <cell r="A558">
            <v>50771</v>
          </cell>
        </row>
        <row r="559">
          <cell r="A559">
            <v>50822</v>
          </cell>
        </row>
        <row r="560">
          <cell r="A560">
            <v>50823</v>
          </cell>
        </row>
        <row r="561">
          <cell r="A561">
            <v>50868</v>
          </cell>
        </row>
        <row r="562">
          <cell r="A562">
            <v>50881</v>
          </cell>
        </row>
        <row r="563">
          <cell r="A563">
            <v>50891</v>
          </cell>
        </row>
        <row r="564">
          <cell r="A564">
            <v>50930</v>
          </cell>
        </row>
        <row r="565">
          <cell r="A565">
            <v>51020</v>
          </cell>
        </row>
        <row r="566">
          <cell r="A566">
            <v>51055</v>
          </cell>
        </row>
        <row r="567">
          <cell r="A567">
            <v>51076</v>
          </cell>
        </row>
        <row r="568">
          <cell r="A568">
            <v>51089</v>
          </cell>
        </row>
        <row r="569">
          <cell r="A569">
            <v>51129</v>
          </cell>
        </row>
        <row r="570">
          <cell r="A570">
            <v>51136</v>
          </cell>
        </row>
        <row r="571">
          <cell r="A571">
            <v>51179</v>
          </cell>
        </row>
        <row r="572">
          <cell r="A572">
            <v>51180</v>
          </cell>
        </row>
        <row r="573">
          <cell r="A573">
            <v>51225</v>
          </cell>
        </row>
        <row r="574">
          <cell r="A574">
            <v>51247</v>
          </cell>
        </row>
        <row r="575">
          <cell r="A575">
            <v>51257</v>
          </cell>
        </row>
        <row r="576">
          <cell r="A576">
            <v>51287</v>
          </cell>
        </row>
        <row r="577">
          <cell r="A577">
            <v>51386</v>
          </cell>
        </row>
        <row r="578">
          <cell r="A578">
            <v>51421</v>
          </cell>
        </row>
        <row r="579">
          <cell r="A579">
            <v>51442</v>
          </cell>
        </row>
        <row r="580">
          <cell r="A580">
            <v>51455</v>
          </cell>
        </row>
        <row r="581">
          <cell r="A581">
            <v>51495</v>
          </cell>
        </row>
        <row r="582">
          <cell r="A582">
            <v>51502</v>
          </cell>
        </row>
        <row r="583">
          <cell r="A583">
            <v>51564</v>
          </cell>
        </row>
        <row r="584">
          <cell r="A584">
            <v>51565</v>
          </cell>
        </row>
        <row r="585">
          <cell r="A585">
            <v>51610</v>
          </cell>
        </row>
        <row r="586">
          <cell r="A586">
            <v>51612</v>
          </cell>
        </row>
        <row r="587">
          <cell r="A587">
            <v>51622</v>
          </cell>
        </row>
        <row r="588">
          <cell r="A588">
            <v>51672</v>
          </cell>
        </row>
        <row r="589">
          <cell r="A589">
            <v>51751</v>
          </cell>
        </row>
        <row r="590">
          <cell r="A590">
            <v>51786</v>
          </cell>
        </row>
        <row r="591">
          <cell r="A591">
            <v>51807</v>
          </cell>
        </row>
        <row r="592">
          <cell r="A592">
            <v>51820</v>
          </cell>
        </row>
        <row r="593">
          <cell r="A593">
            <v>51860</v>
          </cell>
        </row>
        <row r="594">
          <cell r="A594">
            <v>51867</v>
          </cell>
        </row>
        <row r="595">
          <cell r="A595">
            <v>51914</v>
          </cell>
        </row>
        <row r="596">
          <cell r="A596">
            <v>51915</v>
          </cell>
        </row>
        <row r="597">
          <cell r="A597">
            <v>51960</v>
          </cell>
        </row>
        <row r="598">
          <cell r="A598">
            <v>51977</v>
          </cell>
        </row>
        <row r="599">
          <cell r="A599">
            <v>51987</v>
          </cell>
        </row>
        <row r="600">
          <cell r="A600">
            <v>52022</v>
          </cell>
        </row>
        <row r="601">
          <cell r="A601">
            <v>52116</v>
          </cell>
        </row>
        <row r="602">
          <cell r="A602">
            <v>52151</v>
          </cell>
        </row>
        <row r="603">
          <cell r="A603">
            <v>52172</v>
          </cell>
        </row>
        <row r="604">
          <cell r="A604">
            <v>52185</v>
          </cell>
        </row>
        <row r="605">
          <cell r="A605">
            <v>52225</v>
          </cell>
        </row>
        <row r="606">
          <cell r="A606">
            <v>52232</v>
          </cell>
        </row>
        <row r="607">
          <cell r="A607">
            <v>52271</v>
          </cell>
        </row>
        <row r="608">
          <cell r="A608">
            <v>52272</v>
          </cell>
        </row>
        <row r="609">
          <cell r="A609">
            <v>52317</v>
          </cell>
        </row>
        <row r="610">
          <cell r="A610">
            <v>52342</v>
          </cell>
        </row>
        <row r="611">
          <cell r="A611">
            <v>52352</v>
          </cell>
        </row>
        <row r="612">
          <cell r="A612">
            <v>52379</v>
          </cell>
        </row>
        <row r="613">
          <cell r="A613">
            <v>52481</v>
          </cell>
        </row>
        <row r="614">
          <cell r="A614">
            <v>52516</v>
          </cell>
        </row>
        <row r="615">
          <cell r="A615">
            <v>52537</v>
          </cell>
        </row>
        <row r="616">
          <cell r="A616">
            <v>52550</v>
          </cell>
        </row>
        <row r="617">
          <cell r="A617">
            <v>52590</v>
          </cell>
        </row>
        <row r="618">
          <cell r="A618">
            <v>52597</v>
          </cell>
        </row>
        <row r="619">
          <cell r="A619">
            <v>52656</v>
          </cell>
        </row>
        <row r="620">
          <cell r="A620">
            <v>52657</v>
          </cell>
        </row>
        <row r="621">
          <cell r="A621">
            <v>52702</v>
          </cell>
        </row>
        <row r="622">
          <cell r="A622">
            <v>52708</v>
          </cell>
        </row>
        <row r="623">
          <cell r="A623">
            <v>52718</v>
          </cell>
        </row>
        <row r="624">
          <cell r="A624">
            <v>52764</v>
          </cell>
        </row>
        <row r="625">
          <cell r="A625">
            <v>52847</v>
          </cell>
        </row>
        <row r="626">
          <cell r="A626">
            <v>52882</v>
          </cell>
        </row>
        <row r="627">
          <cell r="A627">
            <v>52903</v>
          </cell>
        </row>
        <row r="628">
          <cell r="A628">
            <v>52916</v>
          </cell>
        </row>
        <row r="629">
          <cell r="A629">
            <v>52956</v>
          </cell>
        </row>
        <row r="630">
          <cell r="A630">
            <v>52963</v>
          </cell>
        </row>
        <row r="631">
          <cell r="A631">
            <v>53013</v>
          </cell>
        </row>
        <row r="632">
          <cell r="A632">
            <v>53014</v>
          </cell>
        </row>
        <row r="633">
          <cell r="A633">
            <v>53059</v>
          </cell>
        </row>
        <row r="634">
          <cell r="A634">
            <v>53073</v>
          </cell>
        </row>
        <row r="635">
          <cell r="A635">
            <v>53083</v>
          </cell>
        </row>
        <row r="636">
          <cell r="A636">
            <v>53121</v>
          </cell>
        </row>
        <row r="637">
          <cell r="A637">
            <v>53212</v>
          </cell>
        </row>
        <row r="638">
          <cell r="A638">
            <v>53247</v>
          </cell>
        </row>
        <row r="639">
          <cell r="A639">
            <v>53268</v>
          </cell>
        </row>
        <row r="640">
          <cell r="A640">
            <v>53281</v>
          </cell>
        </row>
        <row r="641">
          <cell r="A641">
            <v>53321</v>
          </cell>
        </row>
        <row r="642">
          <cell r="A642">
            <v>53328</v>
          </cell>
        </row>
        <row r="643">
          <cell r="A643">
            <v>53363</v>
          </cell>
        </row>
        <row r="644">
          <cell r="A644">
            <v>53364</v>
          </cell>
        </row>
        <row r="645">
          <cell r="A645">
            <v>53409</v>
          </cell>
        </row>
        <row r="646">
          <cell r="A646">
            <v>53438</v>
          </cell>
        </row>
        <row r="647">
          <cell r="A647">
            <v>53448</v>
          </cell>
        </row>
        <row r="648">
          <cell r="A648">
            <v>53471</v>
          </cell>
        </row>
        <row r="649">
          <cell r="A649">
            <v>53577</v>
          </cell>
        </row>
        <row r="650">
          <cell r="A650">
            <v>53612</v>
          </cell>
        </row>
        <row r="651">
          <cell r="A651">
            <v>53633</v>
          </cell>
        </row>
        <row r="652">
          <cell r="A652">
            <v>53646</v>
          </cell>
        </row>
        <row r="653">
          <cell r="A653">
            <v>53686</v>
          </cell>
        </row>
        <row r="654">
          <cell r="A654">
            <v>53693</v>
          </cell>
        </row>
        <row r="655">
          <cell r="A655">
            <v>53748</v>
          </cell>
        </row>
        <row r="656">
          <cell r="A656">
            <v>53749</v>
          </cell>
        </row>
        <row r="657">
          <cell r="A657">
            <v>53794</v>
          </cell>
        </row>
        <row r="658">
          <cell r="A658">
            <v>53803</v>
          </cell>
        </row>
        <row r="659">
          <cell r="A659">
            <v>53813</v>
          </cell>
        </row>
        <row r="660">
          <cell r="A660">
            <v>53856</v>
          </cell>
        </row>
        <row r="661">
          <cell r="A661">
            <v>53942</v>
          </cell>
        </row>
        <row r="662">
          <cell r="A662">
            <v>53977</v>
          </cell>
        </row>
        <row r="663">
          <cell r="A663">
            <v>53998</v>
          </cell>
        </row>
        <row r="664">
          <cell r="A664">
            <v>54011</v>
          </cell>
        </row>
        <row r="665">
          <cell r="A665">
            <v>54051</v>
          </cell>
        </row>
        <row r="666">
          <cell r="A666">
            <v>54058</v>
          </cell>
        </row>
        <row r="667">
          <cell r="A667">
            <v>54105</v>
          </cell>
        </row>
        <row r="668">
          <cell r="A668">
            <v>54106</v>
          </cell>
        </row>
        <row r="669">
          <cell r="A669">
            <v>54151</v>
          </cell>
        </row>
        <row r="670">
          <cell r="A670">
            <v>54169</v>
          </cell>
        </row>
        <row r="671">
          <cell r="A671">
            <v>54179</v>
          </cell>
        </row>
        <row r="672">
          <cell r="A672">
            <v>54213</v>
          </cell>
        </row>
        <row r="673">
          <cell r="A673">
            <v>54308</v>
          </cell>
        </row>
        <row r="674">
          <cell r="A674">
            <v>54343</v>
          </cell>
        </row>
        <row r="675">
          <cell r="A675">
            <v>54364</v>
          </cell>
        </row>
        <row r="676">
          <cell r="A676">
            <v>54377</v>
          </cell>
        </row>
        <row r="677">
          <cell r="A677">
            <v>54417</v>
          </cell>
        </row>
        <row r="678">
          <cell r="A678">
            <v>54424</v>
          </cell>
        </row>
        <row r="679">
          <cell r="A679">
            <v>54483</v>
          </cell>
        </row>
        <row r="680">
          <cell r="A680">
            <v>54484</v>
          </cell>
        </row>
        <row r="681">
          <cell r="A681">
            <v>54529</v>
          </cell>
        </row>
        <row r="682">
          <cell r="A682">
            <v>54534</v>
          </cell>
        </row>
        <row r="683">
          <cell r="A683">
            <v>54544</v>
          </cell>
        </row>
        <row r="684">
          <cell r="A684">
            <v>54591</v>
          </cell>
        </row>
        <row r="685">
          <cell r="A685">
            <v>54673</v>
          </cell>
        </row>
        <row r="686">
          <cell r="A686">
            <v>54708</v>
          </cell>
        </row>
        <row r="687">
          <cell r="A687">
            <v>54729</v>
          </cell>
        </row>
        <row r="688">
          <cell r="A688">
            <v>54742</v>
          </cell>
        </row>
        <row r="689">
          <cell r="A689">
            <v>54782</v>
          </cell>
        </row>
        <row r="690">
          <cell r="A690">
            <v>54789</v>
          </cell>
        </row>
        <row r="691">
          <cell r="A691">
            <v>54840</v>
          </cell>
        </row>
        <row r="692">
          <cell r="A692">
            <v>54841</v>
          </cell>
        </row>
        <row r="693">
          <cell r="A693">
            <v>54886</v>
          </cell>
        </row>
        <row r="694">
          <cell r="A694">
            <v>54899</v>
          </cell>
        </row>
        <row r="695">
          <cell r="A695">
            <v>54909</v>
          </cell>
        </row>
        <row r="696">
          <cell r="A696">
            <v>54948</v>
          </cell>
        </row>
        <row r="697">
          <cell r="A697">
            <v>55038</v>
          </cell>
        </row>
        <row r="698">
          <cell r="A698">
            <v>55073</v>
          </cell>
        </row>
        <row r="699">
          <cell r="A699">
            <v>55094</v>
          </cell>
        </row>
        <row r="700">
          <cell r="A700">
            <v>55107</v>
          </cell>
        </row>
        <row r="701">
          <cell r="A701">
            <v>55147</v>
          </cell>
        </row>
        <row r="702">
          <cell r="A702">
            <v>55154</v>
          </cell>
        </row>
        <row r="703">
          <cell r="A703">
            <v>55197</v>
          </cell>
        </row>
        <row r="704">
          <cell r="A704">
            <v>55198</v>
          </cell>
        </row>
        <row r="705">
          <cell r="A705">
            <v>55243</v>
          </cell>
        </row>
        <row r="706">
          <cell r="A706">
            <v>55264</v>
          </cell>
        </row>
        <row r="707">
          <cell r="A707">
            <v>55274</v>
          </cell>
        </row>
        <row r="708">
          <cell r="A708">
            <v>55305</v>
          </cell>
        </row>
        <row r="709">
          <cell r="A709">
            <v>55403</v>
          </cell>
        </row>
        <row r="710">
          <cell r="A710">
            <v>55438</v>
          </cell>
        </row>
        <row r="711">
          <cell r="A711">
            <v>55459</v>
          </cell>
        </row>
        <row r="712">
          <cell r="A712">
            <v>55472</v>
          </cell>
        </row>
        <row r="713">
          <cell r="A713">
            <v>55512</v>
          </cell>
        </row>
        <row r="714">
          <cell r="A714">
            <v>55519</v>
          </cell>
        </row>
        <row r="715">
          <cell r="A715">
            <v>55582</v>
          </cell>
        </row>
        <row r="716">
          <cell r="A716">
            <v>55583</v>
          </cell>
        </row>
        <row r="717">
          <cell r="A717">
            <v>55628</v>
          </cell>
        </row>
        <row r="718">
          <cell r="A718">
            <v>55630</v>
          </cell>
        </row>
        <row r="719">
          <cell r="A719">
            <v>55640</v>
          </cell>
        </row>
        <row r="720">
          <cell r="A720">
            <v>55690</v>
          </cell>
        </row>
        <row r="721">
          <cell r="A721">
            <v>55769</v>
          </cell>
        </row>
        <row r="722">
          <cell r="A722">
            <v>55804</v>
          </cell>
        </row>
        <row r="723">
          <cell r="A723">
            <v>55825</v>
          </cell>
        </row>
        <row r="724">
          <cell r="A724">
            <v>55838</v>
          </cell>
        </row>
        <row r="725">
          <cell r="A725">
            <v>55878</v>
          </cell>
        </row>
        <row r="726">
          <cell r="A726">
            <v>55885</v>
          </cell>
        </row>
        <row r="727">
          <cell r="A727">
            <v>55932</v>
          </cell>
        </row>
        <row r="728">
          <cell r="A728">
            <v>55933</v>
          </cell>
        </row>
        <row r="729">
          <cell r="A729">
            <v>55978</v>
          </cell>
        </row>
        <row r="730">
          <cell r="A730">
            <v>55995</v>
          </cell>
        </row>
        <row r="731">
          <cell r="A731">
            <v>56005</v>
          </cell>
        </row>
        <row r="732">
          <cell r="A732">
            <v>56040</v>
          </cell>
        </row>
        <row r="733">
          <cell r="A733">
            <v>56134</v>
          </cell>
        </row>
        <row r="734">
          <cell r="A734">
            <v>56169</v>
          </cell>
        </row>
        <row r="735">
          <cell r="A735">
            <v>56190</v>
          </cell>
        </row>
        <row r="736">
          <cell r="A736">
            <v>56203</v>
          </cell>
        </row>
        <row r="737">
          <cell r="A737">
            <v>56243</v>
          </cell>
        </row>
        <row r="738">
          <cell r="A738">
            <v>56250</v>
          </cell>
        </row>
        <row r="739">
          <cell r="A739">
            <v>56289</v>
          </cell>
        </row>
        <row r="740">
          <cell r="A740">
            <v>56290</v>
          </cell>
        </row>
        <row r="741">
          <cell r="A741">
            <v>56335</v>
          </cell>
        </row>
        <row r="742">
          <cell r="A742">
            <v>56360</v>
          </cell>
        </row>
        <row r="743">
          <cell r="A743">
            <v>56370</v>
          </cell>
        </row>
        <row r="744">
          <cell r="A744">
            <v>56397</v>
          </cell>
        </row>
        <row r="745">
          <cell r="A745">
            <v>56499</v>
          </cell>
        </row>
        <row r="746">
          <cell r="A746">
            <v>56534</v>
          </cell>
        </row>
        <row r="747">
          <cell r="A747">
            <v>56555</v>
          </cell>
        </row>
        <row r="748">
          <cell r="A748">
            <v>56568</v>
          </cell>
        </row>
        <row r="749">
          <cell r="A749">
            <v>56608</v>
          </cell>
        </row>
        <row r="750">
          <cell r="A750">
            <v>56615</v>
          </cell>
        </row>
        <row r="751">
          <cell r="A751">
            <v>56674</v>
          </cell>
        </row>
        <row r="752">
          <cell r="A752">
            <v>56675</v>
          </cell>
        </row>
        <row r="753">
          <cell r="A753">
            <v>56720</v>
          </cell>
        </row>
        <row r="754">
          <cell r="A754">
            <v>56725</v>
          </cell>
        </row>
        <row r="755">
          <cell r="A755">
            <v>56735</v>
          </cell>
        </row>
        <row r="756">
          <cell r="A756">
            <v>56782</v>
          </cell>
        </row>
        <row r="757">
          <cell r="A757">
            <v>56864</v>
          </cell>
        </row>
        <row r="758">
          <cell r="A758">
            <v>56899</v>
          </cell>
        </row>
        <row r="759">
          <cell r="A759">
            <v>56920</v>
          </cell>
        </row>
        <row r="760">
          <cell r="A760">
            <v>56933</v>
          </cell>
        </row>
        <row r="761">
          <cell r="A761">
            <v>56973</v>
          </cell>
        </row>
        <row r="762">
          <cell r="A762">
            <v>56980</v>
          </cell>
        </row>
        <row r="763">
          <cell r="A763">
            <v>57024</v>
          </cell>
        </row>
        <row r="764">
          <cell r="A764">
            <v>57025</v>
          </cell>
        </row>
        <row r="765">
          <cell r="A765">
            <v>57070</v>
          </cell>
        </row>
        <row r="766">
          <cell r="A766">
            <v>57091</v>
          </cell>
        </row>
        <row r="767">
          <cell r="A767">
            <v>57101</v>
          </cell>
        </row>
        <row r="768">
          <cell r="A768">
            <v>57132</v>
          </cell>
        </row>
        <row r="769">
          <cell r="A769">
            <v>57230</v>
          </cell>
        </row>
        <row r="770">
          <cell r="A770">
            <v>57265</v>
          </cell>
        </row>
        <row r="771">
          <cell r="A771">
            <v>57286</v>
          </cell>
        </row>
        <row r="772">
          <cell r="A772">
            <v>57299</v>
          </cell>
        </row>
        <row r="773">
          <cell r="A773">
            <v>57339</v>
          </cell>
        </row>
        <row r="774">
          <cell r="A774">
            <v>57346</v>
          </cell>
        </row>
        <row r="775">
          <cell r="A775">
            <v>57409</v>
          </cell>
        </row>
        <row r="776">
          <cell r="A776">
            <v>57410</v>
          </cell>
        </row>
        <row r="777">
          <cell r="A777">
            <v>57455</v>
          </cell>
        </row>
        <row r="778">
          <cell r="A778">
            <v>57456</v>
          </cell>
        </row>
        <row r="779">
          <cell r="A779">
            <v>57466</v>
          </cell>
        </row>
        <row r="780">
          <cell r="A780">
            <v>57517</v>
          </cell>
        </row>
        <row r="781">
          <cell r="A781">
            <v>57595</v>
          </cell>
        </row>
        <row r="782">
          <cell r="A782">
            <v>57630</v>
          </cell>
        </row>
        <row r="783">
          <cell r="A783">
            <v>57651</v>
          </cell>
        </row>
        <row r="784">
          <cell r="A784">
            <v>57664</v>
          </cell>
        </row>
        <row r="785">
          <cell r="A785">
            <v>57704</v>
          </cell>
        </row>
        <row r="786">
          <cell r="A786">
            <v>57711</v>
          </cell>
        </row>
        <row r="787">
          <cell r="A787">
            <v>57766</v>
          </cell>
        </row>
        <row r="788">
          <cell r="A788">
            <v>57767</v>
          </cell>
        </row>
        <row r="789">
          <cell r="A789">
            <v>57812</v>
          </cell>
        </row>
        <row r="790">
          <cell r="A790">
            <v>57821</v>
          </cell>
        </row>
        <row r="791">
          <cell r="A791">
            <v>57831</v>
          </cell>
        </row>
        <row r="792">
          <cell r="A792">
            <v>57874</v>
          </cell>
        </row>
        <row r="793">
          <cell r="A793">
            <v>57960</v>
          </cell>
        </row>
        <row r="794">
          <cell r="A794">
            <v>57995</v>
          </cell>
        </row>
        <row r="795">
          <cell r="A795">
            <v>58016</v>
          </cell>
        </row>
        <row r="796">
          <cell r="A796">
            <v>58029</v>
          </cell>
        </row>
        <row r="797">
          <cell r="A797">
            <v>58069</v>
          </cell>
        </row>
        <row r="798">
          <cell r="A798">
            <v>58076</v>
          </cell>
        </row>
        <row r="799">
          <cell r="A799">
            <v>58116</v>
          </cell>
        </row>
        <row r="800">
          <cell r="A800">
            <v>58117</v>
          </cell>
        </row>
        <row r="801">
          <cell r="A801">
            <v>58162</v>
          </cell>
        </row>
        <row r="802">
          <cell r="A802">
            <v>58186</v>
          </cell>
        </row>
        <row r="803">
          <cell r="A803">
            <v>58196</v>
          </cell>
        </row>
        <row r="804">
          <cell r="A804">
            <v>58224</v>
          </cell>
        </row>
        <row r="805">
          <cell r="A805">
            <v>58325</v>
          </cell>
        </row>
        <row r="806">
          <cell r="A806">
            <v>58360</v>
          </cell>
        </row>
        <row r="807">
          <cell r="A807">
            <v>58381</v>
          </cell>
        </row>
        <row r="808">
          <cell r="A808">
            <v>58394</v>
          </cell>
        </row>
        <row r="809">
          <cell r="A809">
            <v>58434</v>
          </cell>
        </row>
        <row r="810">
          <cell r="A810">
            <v>58441</v>
          </cell>
        </row>
        <row r="811">
          <cell r="A811">
            <v>58501</v>
          </cell>
        </row>
        <row r="812">
          <cell r="A812">
            <v>58502</v>
          </cell>
        </row>
        <row r="813">
          <cell r="A813">
            <v>58547</v>
          </cell>
        </row>
        <row r="814">
          <cell r="A814">
            <v>58552</v>
          </cell>
        </row>
        <row r="815">
          <cell r="A815">
            <v>58562</v>
          </cell>
        </row>
        <row r="816">
          <cell r="A816">
            <v>58609</v>
          </cell>
        </row>
        <row r="817">
          <cell r="A817">
            <v>58691</v>
          </cell>
        </row>
        <row r="818">
          <cell r="A818">
            <v>58726</v>
          </cell>
        </row>
        <row r="819">
          <cell r="A819">
            <v>58747</v>
          </cell>
        </row>
        <row r="820">
          <cell r="A820">
            <v>58760</v>
          </cell>
        </row>
        <row r="821">
          <cell r="A821">
            <v>58800</v>
          </cell>
        </row>
        <row r="822">
          <cell r="A822">
            <v>58807</v>
          </cell>
        </row>
        <row r="823">
          <cell r="A823">
            <v>58858</v>
          </cell>
        </row>
        <row r="824">
          <cell r="A824">
            <v>58859</v>
          </cell>
        </row>
        <row r="825">
          <cell r="A825">
            <v>58904</v>
          </cell>
        </row>
        <row r="826">
          <cell r="A826">
            <v>58917</v>
          </cell>
        </row>
        <row r="827">
          <cell r="A827">
            <v>58927</v>
          </cell>
        </row>
        <row r="828">
          <cell r="A828">
            <v>58966</v>
          </cell>
        </row>
        <row r="829">
          <cell r="A829">
            <v>59056</v>
          </cell>
        </row>
        <row r="830">
          <cell r="A830">
            <v>59091</v>
          </cell>
        </row>
        <row r="831">
          <cell r="A831">
            <v>59112</v>
          </cell>
        </row>
        <row r="832">
          <cell r="A832">
            <v>59125</v>
          </cell>
        </row>
        <row r="833">
          <cell r="A833">
            <v>59165</v>
          </cell>
        </row>
        <row r="834">
          <cell r="A834">
            <v>59172</v>
          </cell>
        </row>
        <row r="835">
          <cell r="A835">
            <v>59208</v>
          </cell>
        </row>
        <row r="836">
          <cell r="A836">
            <v>59209</v>
          </cell>
        </row>
        <row r="837">
          <cell r="A837">
            <v>59254</v>
          </cell>
        </row>
        <row r="838">
          <cell r="A838">
            <v>59282</v>
          </cell>
        </row>
        <row r="839">
          <cell r="A839">
            <v>59292</v>
          </cell>
        </row>
        <row r="840">
          <cell r="A840">
            <v>59316</v>
          </cell>
        </row>
        <row r="841">
          <cell r="A841">
            <v>59421</v>
          </cell>
        </row>
        <row r="842">
          <cell r="A842">
            <v>59456</v>
          </cell>
        </row>
        <row r="843">
          <cell r="A843">
            <v>59477</v>
          </cell>
        </row>
        <row r="844">
          <cell r="A844">
            <v>59490</v>
          </cell>
        </row>
        <row r="845">
          <cell r="A845">
            <v>59530</v>
          </cell>
        </row>
        <row r="846">
          <cell r="A846">
            <v>59537</v>
          </cell>
        </row>
        <row r="847">
          <cell r="A847">
            <v>59593</v>
          </cell>
        </row>
        <row r="848">
          <cell r="A848">
            <v>59594</v>
          </cell>
        </row>
        <row r="849">
          <cell r="A849">
            <v>59639</v>
          </cell>
        </row>
        <row r="850">
          <cell r="A850">
            <v>59647</v>
          </cell>
        </row>
        <row r="851">
          <cell r="A851">
            <v>59657</v>
          </cell>
        </row>
        <row r="852">
          <cell r="A852">
            <v>59701</v>
          </cell>
        </row>
        <row r="853">
          <cell r="A853">
            <v>59786</v>
          </cell>
        </row>
        <row r="854">
          <cell r="A854">
            <v>59821</v>
          </cell>
        </row>
        <row r="855">
          <cell r="A855">
            <v>59842</v>
          </cell>
        </row>
        <row r="856">
          <cell r="A856">
            <v>59855</v>
          </cell>
        </row>
        <row r="857">
          <cell r="A857">
            <v>59895</v>
          </cell>
        </row>
        <row r="858">
          <cell r="A858">
            <v>59902</v>
          </cell>
        </row>
        <row r="859">
          <cell r="A859">
            <v>59950</v>
          </cell>
        </row>
        <row r="860">
          <cell r="A860">
            <v>59951</v>
          </cell>
        </row>
        <row r="861">
          <cell r="A861">
            <v>59996</v>
          </cell>
        </row>
        <row r="862">
          <cell r="A862">
            <v>60013</v>
          </cell>
        </row>
        <row r="863">
          <cell r="A863">
            <v>60023</v>
          </cell>
        </row>
        <row r="864">
          <cell r="A864">
            <v>60058</v>
          </cell>
        </row>
        <row r="865">
          <cell r="A865">
            <v>60152</v>
          </cell>
        </row>
        <row r="866">
          <cell r="A866">
            <v>60187</v>
          </cell>
        </row>
        <row r="867">
          <cell r="A867">
            <v>60208</v>
          </cell>
        </row>
        <row r="868">
          <cell r="A868">
            <v>60221</v>
          </cell>
        </row>
        <row r="869">
          <cell r="A869">
            <v>60261</v>
          </cell>
        </row>
        <row r="870">
          <cell r="A870">
            <v>60268</v>
          </cell>
        </row>
        <row r="871">
          <cell r="A871">
            <v>60307</v>
          </cell>
        </row>
        <row r="872">
          <cell r="A872">
            <v>60308</v>
          </cell>
        </row>
        <row r="873">
          <cell r="A873">
            <v>60353</v>
          </cell>
        </row>
        <row r="874">
          <cell r="A874">
            <v>60378</v>
          </cell>
        </row>
        <row r="875">
          <cell r="A875">
            <v>60388</v>
          </cell>
        </row>
        <row r="876">
          <cell r="A876">
            <v>60415</v>
          </cell>
        </row>
        <row r="877">
          <cell r="A877">
            <v>60517</v>
          </cell>
        </row>
        <row r="878">
          <cell r="A878">
            <v>60552</v>
          </cell>
        </row>
        <row r="879">
          <cell r="A879">
            <v>60573</v>
          </cell>
        </row>
        <row r="880">
          <cell r="A880">
            <v>60586</v>
          </cell>
        </row>
        <row r="881">
          <cell r="A881">
            <v>60626</v>
          </cell>
        </row>
        <row r="882">
          <cell r="A882">
            <v>60633</v>
          </cell>
        </row>
        <row r="883">
          <cell r="A883">
            <v>60685</v>
          </cell>
        </row>
        <row r="884">
          <cell r="A884">
            <v>60686</v>
          </cell>
        </row>
        <row r="885">
          <cell r="A885">
            <v>60731</v>
          </cell>
        </row>
        <row r="886">
          <cell r="A886">
            <v>60743</v>
          </cell>
        </row>
        <row r="887">
          <cell r="A887">
            <v>60753</v>
          </cell>
        </row>
        <row r="888">
          <cell r="A888">
            <v>60793</v>
          </cell>
        </row>
        <row r="889">
          <cell r="A889">
            <v>60882</v>
          </cell>
        </row>
        <row r="890">
          <cell r="A890">
            <v>60917</v>
          </cell>
        </row>
        <row r="891">
          <cell r="A891">
            <v>60938</v>
          </cell>
        </row>
        <row r="892">
          <cell r="A892">
            <v>60951</v>
          </cell>
        </row>
        <row r="893">
          <cell r="A893">
            <v>60991</v>
          </cell>
        </row>
        <row r="894">
          <cell r="A894">
            <v>60998</v>
          </cell>
        </row>
        <row r="895">
          <cell r="A895">
            <v>61042</v>
          </cell>
        </row>
        <row r="896">
          <cell r="A896">
            <v>61043</v>
          </cell>
        </row>
        <row r="897">
          <cell r="A897">
            <v>61088</v>
          </cell>
        </row>
        <row r="898">
          <cell r="A898">
            <v>61108</v>
          </cell>
        </row>
        <row r="899">
          <cell r="A899">
            <v>61118</v>
          </cell>
        </row>
        <row r="900">
          <cell r="A900">
            <v>61150</v>
          </cell>
        </row>
        <row r="901">
          <cell r="A901">
            <v>61247</v>
          </cell>
        </row>
        <row r="902">
          <cell r="A902">
            <v>61282</v>
          </cell>
        </row>
        <row r="903">
          <cell r="A903">
            <v>61303</v>
          </cell>
        </row>
        <row r="904">
          <cell r="A904">
            <v>61316</v>
          </cell>
        </row>
        <row r="905">
          <cell r="A905">
            <v>61356</v>
          </cell>
        </row>
        <row r="906">
          <cell r="A906">
            <v>61363</v>
          </cell>
        </row>
        <row r="907">
          <cell r="A907">
            <v>61427</v>
          </cell>
        </row>
        <row r="908">
          <cell r="A908">
            <v>61428</v>
          </cell>
        </row>
        <row r="909">
          <cell r="A909">
            <v>61473</v>
          </cell>
        </row>
        <row r="910">
          <cell r="A910">
            <v>61474</v>
          </cell>
        </row>
        <row r="911">
          <cell r="A911">
            <v>61484</v>
          </cell>
        </row>
        <row r="912">
          <cell r="A912">
            <v>61535</v>
          </cell>
        </row>
        <row r="913">
          <cell r="A913">
            <v>61613</v>
          </cell>
        </row>
        <row r="914">
          <cell r="A914">
            <v>61648</v>
          </cell>
        </row>
        <row r="915">
          <cell r="A915">
            <v>61669</v>
          </cell>
        </row>
        <row r="916">
          <cell r="A916">
            <v>61682</v>
          </cell>
        </row>
        <row r="917">
          <cell r="A917">
            <v>61722</v>
          </cell>
        </row>
        <row r="918">
          <cell r="A918">
            <v>61729</v>
          </cell>
        </row>
        <row r="919">
          <cell r="A919">
            <v>61784</v>
          </cell>
        </row>
        <row r="920">
          <cell r="A920">
            <v>61785</v>
          </cell>
        </row>
        <row r="921">
          <cell r="A921">
            <v>61830</v>
          </cell>
        </row>
        <row r="922">
          <cell r="A922">
            <v>61839</v>
          </cell>
        </row>
        <row r="923">
          <cell r="A923">
            <v>61849</v>
          </cell>
        </row>
        <row r="924">
          <cell r="A924">
            <v>61892</v>
          </cell>
        </row>
        <row r="925">
          <cell r="A925">
            <v>61978</v>
          </cell>
        </row>
        <row r="926">
          <cell r="A926">
            <v>62013</v>
          </cell>
        </row>
        <row r="927">
          <cell r="A927">
            <v>62034</v>
          </cell>
        </row>
        <row r="928">
          <cell r="A928">
            <v>62047</v>
          </cell>
        </row>
        <row r="929">
          <cell r="A929">
            <v>62087</v>
          </cell>
        </row>
        <row r="930">
          <cell r="A930">
            <v>62094</v>
          </cell>
        </row>
        <row r="931">
          <cell r="A931">
            <v>62134</v>
          </cell>
        </row>
        <row r="932">
          <cell r="A932">
            <v>62135</v>
          </cell>
        </row>
        <row r="933">
          <cell r="A933">
            <v>62180</v>
          </cell>
        </row>
        <row r="934">
          <cell r="A934">
            <v>62204</v>
          </cell>
        </row>
        <row r="935">
          <cell r="A935">
            <v>62214</v>
          </cell>
        </row>
        <row r="936">
          <cell r="A936">
            <v>62242</v>
          </cell>
        </row>
        <row r="937">
          <cell r="A937">
            <v>62343</v>
          </cell>
        </row>
        <row r="938">
          <cell r="A938">
            <v>62378</v>
          </cell>
        </row>
        <row r="939">
          <cell r="A939">
            <v>62399</v>
          </cell>
        </row>
        <row r="940">
          <cell r="A940">
            <v>62412</v>
          </cell>
        </row>
        <row r="941">
          <cell r="A941">
            <v>62452</v>
          </cell>
        </row>
        <row r="942">
          <cell r="A942">
            <v>62459</v>
          </cell>
        </row>
        <row r="943">
          <cell r="A943">
            <v>62519</v>
          </cell>
        </row>
        <row r="944">
          <cell r="A944">
            <v>62520</v>
          </cell>
        </row>
        <row r="945">
          <cell r="A945">
            <v>62565</v>
          </cell>
        </row>
        <row r="946">
          <cell r="A946">
            <v>62569</v>
          </cell>
        </row>
        <row r="947">
          <cell r="A947">
            <v>62579</v>
          </cell>
        </row>
        <row r="948">
          <cell r="A948">
            <v>62627</v>
          </cell>
        </row>
        <row r="949">
          <cell r="A949">
            <v>62708</v>
          </cell>
        </row>
        <row r="950">
          <cell r="A950">
            <v>62743</v>
          </cell>
        </row>
        <row r="951">
          <cell r="A951">
            <v>62764</v>
          </cell>
        </row>
        <row r="952">
          <cell r="A952">
            <v>62777</v>
          </cell>
        </row>
        <row r="953">
          <cell r="A953">
            <v>62817</v>
          </cell>
        </row>
        <row r="954">
          <cell r="A954">
            <v>62824</v>
          </cell>
        </row>
        <row r="955">
          <cell r="A955">
            <v>62876</v>
          </cell>
        </row>
        <row r="956">
          <cell r="A956">
            <v>62877</v>
          </cell>
        </row>
        <row r="957">
          <cell r="A957">
            <v>62922</v>
          </cell>
        </row>
        <row r="958">
          <cell r="A958">
            <v>62935</v>
          </cell>
        </row>
        <row r="959">
          <cell r="A959">
            <v>62945</v>
          </cell>
        </row>
        <row r="960">
          <cell r="A960">
            <v>62984</v>
          </cell>
        </row>
        <row r="961">
          <cell r="A961">
            <v>63074</v>
          </cell>
        </row>
        <row r="962">
          <cell r="A962">
            <v>63109</v>
          </cell>
        </row>
        <row r="963">
          <cell r="A963">
            <v>63130</v>
          </cell>
        </row>
        <row r="964">
          <cell r="A964">
            <v>63143</v>
          </cell>
        </row>
        <row r="965">
          <cell r="A965">
            <v>63183</v>
          </cell>
        </row>
        <row r="966">
          <cell r="A966">
            <v>63190</v>
          </cell>
        </row>
        <row r="967">
          <cell r="A967">
            <v>63226</v>
          </cell>
        </row>
        <row r="968">
          <cell r="A968">
            <v>63227</v>
          </cell>
        </row>
        <row r="969">
          <cell r="A969">
            <v>63272</v>
          </cell>
        </row>
        <row r="970">
          <cell r="A970">
            <v>63300</v>
          </cell>
        </row>
        <row r="971">
          <cell r="A971">
            <v>63310</v>
          </cell>
        </row>
        <row r="972">
          <cell r="A972">
            <v>63334</v>
          </cell>
        </row>
        <row r="973">
          <cell r="A973">
            <v>63439</v>
          </cell>
        </row>
        <row r="974">
          <cell r="A974">
            <v>63474</v>
          </cell>
        </row>
        <row r="975">
          <cell r="A975">
            <v>63495</v>
          </cell>
        </row>
        <row r="976">
          <cell r="A976">
            <v>63508</v>
          </cell>
        </row>
        <row r="977">
          <cell r="A977">
            <v>63548</v>
          </cell>
        </row>
        <row r="978">
          <cell r="A978">
            <v>63555</v>
          </cell>
        </row>
        <row r="979">
          <cell r="A979">
            <v>63611</v>
          </cell>
        </row>
        <row r="980">
          <cell r="A980">
            <v>63612</v>
          </cell>
        </row>
        <row r="981">
          <cell r="A981">
            <v>63657</v>
          </cell>
        </row>
        <row r="982">
          <cell r="A982">
            <v>63665</v>
          </cell>
        </row>
        <row r="983">
          <cell r="A983">
            <v>63675</v>
          </cell>
        </row>
        <row r="984">
          <cell r="A984">
            <v>63719</v>
          </cell>
        </row>
        <row r="985">
          <cell r="A985">
            <v>63804</v>
          </cell>
        </row>
        <row r="986">
          <cell r="A986">
            <v>63839</v>
          </cell>
        </row>
        <row r="987">
          <cell r="A987">
            <v>63860</v>
          </cell>
        </row>
        <row r="988">
          <cell r="A988">
            <v>63873</v>
          </cell>
        </row>
        <row r="989">
          <cell r="A989">
            <v>63913</v>
          </cell>
        </row>
        <row r="990">
          <cell r="A990">
            <v>63920</v>
          </cell>
        </row>
        <row r="991">
          <cell r="A991">
            <v>63968</v>
          </cell>
        </row>
        <row r="992">
          <cell r="A992">
            <v>63969</v>
          </cell>
        </row>
        <row r="993">
          <cell r="A993">
            <v>64014</v>
          </cell>
        </row>
        <row r="994">
          <cell r="A994">
            <v>64030</v>
          </cell>
        </row>
        <row r="995">
          <cell r="A995">
            <v>64040</v>
          </cell>
        </row>
        <row r="996">
          <cell r="A996">
            <v>64076</v>
          </cell>
        </row>
        <row r="997">
          <cell r="A997">
            <v>64169</v>
          </cell>
        </row>
        <row r="998">
          <cell r="A998">
            <v>64204</v>
          </cell>
        </row>
        <row r="999">
          <cell r="A999">
            <v>64225</v>
          </cell>
        </row>
        <row r="1000">
          <cell r="A1000">
            <v>64238</v>
          </cell>
        </row>
        <row r="1001">
          <cell r="A1001">
            <v>64278</v>
          </cell>
        </row>
        <row r="1002">
          <cell r="A1002">
            <v>64285</v>
          </cell>
        </row>
        <row r="1003">
          <cell r="A1003">
            <v>64346</v>
          </cell>
        </row>
        <row r="1004">
          <cell r="A1004">
            <v>64347</v>
          </cell>
        </row>
        <row r="1005">
          <cell r="A1005">
            <v>64392</v>
          </cell>
        </row>
        <row r="1006">
          <cell r="A1006">
            <v>64396</v>
          </cell>
        </row>
        <row r="1007">
          <cell r="A1007">
            <v>64406</v>
          </cell>
        </row>
        <row r="1008">
          <cell r="A1008">
            <v>64454</v>
          </cell>
        </row>
        <row r="1009">
          <cell r="A1009">
            <v>64535</v>
          </cell>
        </row>
        <row r="1010">
          <cell r="A1010">
            <v>64570</v>
          </cell>
        </row>
        <row r="1011">
          <cell r="A1011">
            <v>64591</v>
          </cell>
        </row>
        <row r="1012">
          <cell r="A1012">
            <v>64604</v>
          </cell>
        </row>
        <row r="1013">
          <cell r="A1013">
            <v>64644</v>
          </cell>
        </row>
        <row r="1014">
          <cell r="A1014">
            <v>64651</v>
          </cell>
        </row>
        <row r="1015">
          <cell r="A1015">
            <v>64703</v>
          </cell>
        </row>
        <row r="1016">
          <cell r="A1016">
            <v>64704</v>
          </cell>
        </row>
        <row r="1017">
          <cell r="A1017">
            <v>64749</v>
          </cell>
        </row>
        <row r="1018">
          <cell r="A1018">
            <v>64761</v>
          </cell>
        </row>
        <row r="1019">
          <cell r="A1019">
            <v>64771</v>
          </cell>
        </row>
        <row r="1020">
          <cell r="A1020">
            <v>64811</v>
          </cell>
        </row>
        <row r="1021">
          <cell r="A1021">
            <v>64900</v>
          </cell>
        </row>
        <row r="1022">
          <cell r="A1022">
            <v>64935</v>
          </cell>
        </row>
        <row r="1023">
          <cell r="A1023">
            <v>64956</v>
          </cell>
        </row>
        <row r="1024">
          <cell r="A1024">
            <v>64969</v>
          </cell>
        </row>
        <row r="1025">
          <cell r="A1025">
            <v>65009</v>
          </cell>
        </row>
        <row r="1026">
          <cell r="A1026">
            <v>65016</v>
          </cell>
        </row>
        <row r="1027">
          <cell r="A1027">
            <v>65060</v>
          </cell>
        </row>
        <row r="1028">
          <cell r="A1028">
            <v>65061</v>
          </cell>
        </row>
        <row r="1029">
          <cell r="A1029">
            <v>65106</v>
          </cell>
        </row>
        <row r="1030">
          <cell r="A1030">
            <v>65126</v>
          </cell>
        </row>
        <row r="1031">
          <cell r="A1031">
            <v>65136</v>
          </cell>
        </row>
        <row r="1032">
          <cell r="A1032">
            <v>65168</v>
          </cell>
        </row>
        <row r="1033">
          <cell r="A1033">
            <v>65265</v>
          </cell>
        </row>
        <row r="1034">
          <cell r="A1034">
            <v>65300</v>
          </cell>
        </row>
        <row r="1035">
          <cell r="A1035">
            <v>65321</v>
          </cell>
        </row>
        <row r="1036">
          <cell r="A1036">
            <v>65334</v>
          </cell>
        </row>
        <row r="1037">
          <cell r="A1037">
            <v>65374</v>
          </cell>
        </row>
      </sheetData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221"/>
  <sheetViews>
    <sheetView tabSelected="1" zoomScale="130" zoomScaleNormal="130" workbookViewId="0">
      <pane xSplit="1" ySplit="1" topLeftCell="AA2" activePane="bottomRight" state="frozen"/>
      <selection pane="topRight" activeCell="B1" sqref="B1"/>
      <selection pane="bottomLeft" activeCell="A2" sqref="A2"/>
      <selection pane="bottomRight" activeCell="AI3" sqref="AI3"/>
    </sheetView>
  </sheetViews>
  <sheetFormatPr defaultRowHeight="14.4" x14ac:dyDescent="0.3"/>
  <cols>
    <col min="1" max="1" width="5.44140625" bestFit="1" customWidth="1"/>
    <col min="2" max="4" width="10.5546875" bestFit="1" customWidth="1"/>
    <col min="5" max="5" width="12.109375" bestFit="1" customWidth="1"/>
    <col min="6" max="7" width="12" bestFit="1" customWidth="1"/>
    <col min="8" max="8" width="7.44140625" bestFit="1" customWidth="1"/>
    <col min="9" max="11" width="10.6640625" bestFit="1" customWidth="1"/>
    <col min="12" max="12" width="11.109375" bestFit="1" customWidth="1"/>
    <col min="13" max="13" width="11.5546875" bestFit="1" customWidth="1"/>
    <col min="14" max="14" width="12.6640625" bestFit="1" customWidth="1"/>
    <col min="15" max="15" width="12" bestFit="1" customWidth="1"/>
    <col min="16" max="16" width="8.44140625" bestFit="1" customWidth="1"/>
    <col min="17" max="19" width="10.6640625" bestFit="1" customWidth="1"/>
    <col min="20" max="20" width="13.6640625" customWidth="1"/>
    <col min="21" max="21" width="12.109375" bestFit="1" customWidth="1"/>
    <col min="22" max="22" width="12.109375" customWidth="1"/>
    <col min="23" max="24" width="12" bestFit="1" customWidth="1"/>
    <col min="25" max="25" width="9.88671875" bestFit="1" customWidth="1"/>
    <col min="26" max="26" width="10.6640625" bestFit="1" customWidth="1"/>
    <col min="27" max="27" width="11.88671875" bestFit="1" customWidth="1"/>
    <col min="28" max="28" width="10.6640625" bestFit="1" customWidth="1"/>
    <col min="29" max="29" width="6.6640625" bestFit="1" customWidth="1"/>
    <col min="30" max="32" width="12" bestFit="1" customWidth="1"/>
    <col min="33" max="33" width="9.6640625" bestFit="1" customWidth="1"/>
    <col min="34" max="34" width="3.109375" customWidth="1"/>
    <col min="35" max="35" width="10.5546875" bestFit="1" customWidth="1"/>
    <col min="36" max="36" width="11.109375" bestFit="1" customWidth="1"/>
    <col min="37" max="37" width="12.109375" customWidth="1"/>
    <col min="38" max="38" width="6.6640625" bestFit="1" customWidth="1"/>
    <col min="39" max="95" width="10.6640625" bestFit="1" customWidth="1"/>
  </cols>
  <sheetData>
    <row r="1" spans="1:38" x14ac:dyDescent="0.3">
      <c r="A1" s="4" t="s">
        <v>0</v>
      </c>
      <c r="B1" s="5" t="s">
        <v>1</v>
      </c>
      <c r="C1" s="5" t="s">
        <v>3</v>
      </c>
      <c r="D1" s="96" t="s">
        <v>48</v>
      </c>
      <c r="E1" s="96" t="s">
        <v>2</v>
      </c>
      <c r="F1" s="95" t="s">
        <v>4</v>
      </c>
      <c r="G1" s="95" t="s">
        <v>5</v>
      </c>
      <c r="H1" s="95" t="s">
        <v>12</v>
      </c>
      <c r="I1" s="15" t="s">
        <v>47</v>
      </c>
      <c r="J1" s="15" t="s">
        <v>14</v>
      </c>
      <c r="K1" s="15" t="s">
        <v>11</v>
      </c>
      <c r="L1" s="11" t="s">
        <v>6</v>
      </c>
      <c r="M1" s="12" t="s">
        <v>7</v>
      </c>
      <c r="N1" s="11" t="s">
        <v>4</v>
      </c>
      <c r="O1" s="11" t="s">
        <v>5</v>
      </c>
      <c r="P1" s="11" t="s">
        <v>13</v>
      </c>
      <c r="Q1" s="15" t="s">
        <v>47</v>
      </c>
      <c r="R1" s="15" t="s">
        <v>14</v>
      </c>
      <c r="S1" s="15" t="s">
        <v>11</v>
      </c>
      <c r="T1" s="49" t="s">
        <v>32</v>
      </c>
      <c r="U1" s="49" t="s">
        <v>33</v>
      </c>
      <c r="V1" s="49" t="s">
        <v>46</v>
      </c>
      <c r="W1" s="49" t="s">
        <v>4</v>
      </c>
      <c r="X1" s="49" t="s">
        <v>5</v>
      </c>
      <c r="Y1" s="49" t="s">
        <v>32</v>
      </c>
      <c r="Z1" s="15" t="s">
        <v>47</v>
      </c>
      <c r="AA1" s="15" t="s">
        <v>14</v>
      </c>
      <c r="AB1" s="15" t="s">
        <v>11</v>
      </c>
      <c r="AC1" s="13" t="s">
        <v>9</v>
      </c>
      <c r="AD1" s="14" t="s">
        <v>8</v>
      </c>
      <c r="AE1" s="13" t="s">
        <v>4</v>
      </c>
      <c r="AF1" s="13" t="s">
        <v>5</v>
      </c>
      <c r="AG1" s="13" t="s">
        <v>10</v>
      </c>
      <c r="AH1" s="97"/>
      <c r="AI1" s="96" t="s">
        <v>12</v>
      </c>
      <c r="AJ1" s="11" t="s">
        <v>13</v>
      </c>
      <c r="AK1" s="49" t="s">
        <v>27</v>
      </c>
      <c r="AL1" s="13" t="s">
        <v>10</v>
      </c>
    </row>
    <row r="2" spans="1:38" x14ac:dyDescent="0.3">
      <c r="A2" s="28">
        <v>1</v>
      </c>
      <c r="B2" s="59">
        <v>44564</v>
      </c>
      <c r="C2" s="16">
        <v>45519</v>
      </c>
      <c r="D2" s="60">
        <f>VLOOKUP(B2,'NTN-B Princ 24'!A:F,2,FALSE)*100</f>
        <v>5.18</v>
      </c>
      <c r="E2" s="52">
        <f>TRUNC((100/((1+D2/100)^(NETWORKDAYS($B2,C2-1,Feriados!$A$1:$A$936)/252)))/100*T2,6)</f>
        <v>3310.2409039999998</v>
      </c>
      <c r="F2" s="30"/>
      <c r="G2" s="17">
        <v>1</v>
      </c>
      <c r="H2" s="17">
        <v>0</v>
      </c>
      <c r="I2" s="90" t="s">
        <v>12</v>
      </c>
      <c r="J2" s="90"/>
      <c r="K2" s="90"/>
      <c r="L2" s="60">
        <f>VLOOKUP(B2,'NTN-B Princ 24'!A:F,2,FALSE)*100</f>
        <v>5.18</v>
      </c>
      <c r="M2" s="22">
        <f>TRUNC((100/((1+L2/100)^(NETWORKDAYS($B2,C2-1,Feriados!$A$1:$A$936)/252)))/100*T2,6)</f>
        <v>3310.2409039999998</v>
      </c>
      <c r="N2" s="30"/>
      <c r="O2" s="30">
        <v>1</v>
      </c>
      <c r="P2" s="23">
        <v>0</v>
      </c>
      <c r="Q2" s="89" t="s">
        <v>13</v>
      </c>
      <c r="R2" s="89"/>
      <c r="S2" s="89"/>
      <c r="T2" s="62">
        <f>VLOOKUP(B2,'VNA IPCA'!B:D,2,FALSE)</f>
        <v>3776.0914130000001</v>
      </c>
      <c r="U2" s="63">
        <f>VLOOKUP(B2,'VNA IPCA'!B:D,3,FALSE)</f>
        <v>0.62</v>
      </c>
      <c r="V2" s="63">
        <f>((1+U2/100)^(252/21)-1)*100</f>
        <v>7.6990210897167399</v>
      </c>
      <c r="W2" s="30"/>
      <c r="X2" s="47">
        <v>1</v>
      </c>
      <c r="Y2" s="47">
        <v>0</v>
      </c>
      <c r="Z2" s="88" t="s">
        <v>26</v>
      </c>
      <c r="AA2" s="88"/>
      <c r="AB2" s="88"/>
      <c r="AC2" s="61">
        <f>VLOOKUP(B2,CDI!A:B,2,FALSE)</f>
        <v>9.15</v>
      </c>
      <c r="AD2" s="26">
        <v>1</v>
      </c>
      <c r="AE2" s="26"/>
      <c r="AF2" s="26">
        <v>1</v>
      </c>
      <c r="AG2" s="26">
        <v>0</v>
      </c>
      <c r="AH2" s="30"/>
      <c r="AI2" s="21">
        <f>((1+D2/100)*(1+V2/100)-1)*100</f>
        <v>13.27783038216408</v>
      </c>
      <c r="AJ2" s="60">
        <f>((1+L2/100)*(1+V2/100)-1)*100</f>
        <v>13.27783038216408</v>
      </c>
      <c r="AK2" s="63">
        <f>+V2</f>
        <v>7.6990210897167399</v>
      </c>
      <c r="AL2" s="61">
        <f>+AC2</f>
        <v>9.15</v>
      </c>
    </row>
    <row r="3" spans="1:38" x14ac:dyDescent="0.3">
      <c r="A3" s="30">
        <f>+A2+1</f>
        <v>2</v>
      </c>
      <c r="B3" s="29">
        <f>WORKDAY(B2,1,Feriados!$A$2:$A$5000)</f>
        <v>44565</v>
      </c>
      <c r="C3" s="20">
        <f>+C2</f>
        <v>45519</v>
      </c>
      <c r="D3" s="21">
        <f>+D2</f>
        <v>5.18</v>
      </c>
      <c r="E3" s="52">
        <f>TRUNC((100/((1+D3/100)^(NETWORKDAYS($B3,C3-1,Feriados!$A$1:$A$936)/252)))/100*T3,6)</f>
        <v>3311.7942410000001</v>
      </c>
      <c r="F3" s="19">
        <f t="shared" ref="F3:F66" si="0">+E3/E2-1</f>
        <v>4.6925195025027122E-4</v>
      </c>
      <c r="G3" s="19">
        <f>+(1+F3)*G2</f>
        <v>1.0004692519502503</v>
      </c>
      <c r="H3" s="18">
        <f>+(G3-1)*100</f>
        <v>4.6925195025027122E-2</v>
      </c>
      <c r="I3" s="53">
        <f>(((((1+D3/100)^(1/252))*((1+U3/100)^(1/21)))-1)*100)/AE3</f>
        <v>142.40816546584227</v>
      </c>
      <c r="J3" s="53">
        <f>+F3/AE3*100</f>
        <v>135.03944987467494</v>
      </c>
      <c r="K3" s="53">
        <f>+H3/AG3*100</f>
        <v>135.03944987467494</v>
      </c>
      <c r="L3" s="60">
        <f>VLOOKUP(B3,'NTN-B Princ 24'!A:F,2,FALSE)*100</f>
        <v>5.18</v>
      </c>
      <c r="M3" s="22">
        <f>TRUNC((100/((1+L3/100)^(NETWORKDAYS($B3,C3-1,Feriados!$A$1:$A$936)/252)))/100*T3,6)</f>
        <v>3311.7942410000001</v>
      </c>
      <c r="N3" s="91">
        <f t="shared" ref="N3:N66" si="1">+M3/M2-1</f>
        <v>4.6925195025027122E-4</v>
      </c>
      <c r="O3" s="91">
        <f>+(1+N3)*O2</f>
        <v>1.0004692519502503</v>
      </c>
      <c r="P3" s="24">
        <f>+(O3-1)*100</f>
        <v>4.6925195025027122E-2</v>
      </c>
      <c r="Q3" s="53">
        <f>(((((1+L3/100)^(1/252))*((1+U3/100)^(1/21)))-1)*100)/AE3</f>
        <v>142.40816546584227</v>
      </c>
      <c r="R3" s="53">
        <f>+N3/AE3*100</f>
        <v>135.03944987467494</v>
      </c>
      <c r="S3" s="53">
        <f>+P3/AG3*100</f>
        <v>135.03944987467494</v>
      </c>
      <c r="T3" s="62">
        <f>VLOOKUP(B3,'VNA IPCA'!B:D,2,FALSE)</f>
        <v>3777.1063100000001</v>
      </c>
      <c r="U3" s="63">
        <f>VLOOKUP(B3,'VNA IPCA'!B:D,3,FALSE)</f>
        <v>0.62</v>
      </c>
      <c r="V3" s="63">
        <f t="shared" ref="V3:V66" si="2">((1+U3/100)^(252/21)-1)*100</f>
        <v>7.6990210897167399</v>
      </c>
      <c r="W3" s="92">
        <f t="shared" ref="W3:W66" si="3">+T3/T2-1</f>
        <v>2.6876918193918797E-4</v>
      </c>
      <c r="X3" s="92">
        <f>+(1+W3)*X2</f>
        <v>1.0002687691819392</v>
      </c>
      <c r="Y3" s="48">
        <f>+(X3-1)*100</f>
        <v>2.6876918193918797E-2</v>
      </c>
      <c r="Z3" s="53">
        <f>(((((1+U3/100)^(1/21)))-1)*100)/AE3</f>
        <v>84.712604528894033</v>
      </c>
      <c r="AA3" s="53">
        <f>+W3/AE3*100</f>
        <v>77.345320467985388</v>
      </c>
      <c r="AB3" s="53">
        <f>+Y3/AG3*100</f>
        <v>77.345320467985388</v>
      </c>
      <c r="AC3" s="61">
        <f>VLOOKUP(B3,CDI!A:B,2,FALSE)</f>
        <v>9.15</v>
      </c>
      <c r="AD3" s="26">
        <f>+((AC2/100+1)^(1/252))*AD2</f>
        <v>1.0003474924925166</v>
      </c>
      <c r="AE3" s="93">
        <f t="shared" ref="AE3:AE66" si="4">+AD3/AD2-1</f>
        <v>3.4749249251664338E-4</v>
      </c>
      <c r="AF3" s="93">
        <f>+(1+AE3)*AF2</f>
        <v>1.0003474924925166</v>
      </c>
      <c r="AG3" s="27">
        <f>+(AF3-1)*100</f>
        <v>3.4749249251664338E-2</v>
      </c>
      <c r="AH3" s="98"/>
      <c r="AI3" s="21">
        <f t="shared" ref="AI3:AI66" si="5">((1+D3/100)*(1+V3/100)-1)*100</f>
        <v>13.27783038216408</v>
      </c>
      <c r="AJ3" s="60">
        <f t="shared" ref="AJ3:AJ66" si="6">((1+L3/100)*(1+V3/100)-1)*100</f>
        <v>13.27783038216408</v>
      </c>
      <c r="AK3" s="63">
        <f t="shared" ref="AK3:AK66" si="7">+V3</f>
        <v>7.6990210897167399</v>
      </c>
      <c r="AL3" s="61">
        <f t="shared" ref="AL3:AL66" si="8">+AC3</f>
        <v>9.15</v>
      </c>
    </row>
    <row r="4" spans="1:38" x14ac:dyDescent="0.3">
      <c r="A4" s="30">
        <f t="shared" ref="A4:A67" si="9">+A3+1</f>
        <v>3</v>
      </c>
      <c r="B4" s="29">
        <f>WORKDAY(B3,1,Feriados!$A$2:$A$5000)</f>
        <v>44566</v>
      </c>
      <c r="C4" s="20">
        <f t="shared" ref="C4:D19" si="10">+C3</f>
        <v>45519</v>
      </c>
      <c r="D4" s="21">
        <f t="shared" si="10"/>
        <v>5.18</v>
      </c>
      <c r="E4" s="52">
        <f>TRUNC((100/((1+D4/100)^(NETWORKDAYS($B4,C4-1,Feriados!$A$1:$A$936)/252)))/100*T4,6)</f>
        <v>3313.3483059999999</v>
      </c>
      <c r="F4" s="19">
        <f t="shared" si="0"/>
        <v>4.6925167655653688E-4</v>
      </c>
      <c r="G4" s="19">
        <f t="shared" ref="G4:G67" si="11">+(1+F4)*G3</f>
        <v>1.0009387238240712</v>
      </c>
      <c r="H4" s="18">
        <f t="shared" ref="H4:H67" si="12">+(G4-1)*100</f>
        <v>9.3872382407123034E-2</v>
      </c>
      <c r="I4" s="53">
        <f t="shared" ref="I4:I67" si="13">(((((1+D4/100)^(1/252))*((1+U4/100)^(1/21)))-1)*100)/AE4</f>
        <v>142.40816546584227</v>
      </c>
      <c r="J4" s="53">
        <f t="shared" ref="J4:J67" si="14">+F4/AE4*100</f>
        <v>135.03937111218647</v>
      </c>
      <c r="K4" s="53">
        <f t="shared" ref="K4:K67" si="15">+H4/AG4*100</f>
        <v>135.04763021876116</v>
      </c>
      <c r="L4" s="60">
        <f>VLOOKUP(B4,'NTN-B Princ 24'!A:F,2,FALSE)*100</f>
        <v>5.33</v>
      </c>
      <c r="M4" s="22">
        <f>TRUNC((100/((1+L4/100)^(NETWORKDAYS($B4,C4-1,Feriados!$A$1:$A$936)/252)))/100*T4,6)</f>
        <v>3301.097847</v>
      </c>
      <c r="N4" s="91">
        <f t="shared" si="1"/>
        <v>-3.2297882119542987E-3</v>
      </c>
      <c r="O4" s="91">
        <f t="shared" ref="O4:O67" si="16">+(1+N4)*O3</f>
        <v>0.99723794815387867</v>
      </c>
      <c r="P4" s="24">
        <f t="shared" ref="P4:P67" si="17">+(O4-1)*100</f>
        <v>-0.27620518461213273</v>
      </c>
      <c r="Q4" s="53">
        <f t="shared" ref="Q4:Q67" si="18">(((((1+L4/100)^(1/252))*((1+U4/100)^(1/21)))-1)*100)/AE4</f>
        <v>144.0364065876114</v>
      </c>
      <c r="R4" s="53">
        <f t="shared" ref="R4:R67" si="19">+N4/AE4*100</f>
        <v>-929.45553688461507</v>
      </c>
      <c r="S4" s="53">
        <f t="shared" ref="S4:S67" si="20">+P4/AG4*100</f>
        <v>-397.35707861584621</v>
      </c>
      <c r="T4" s="62">
        <f>VLOOKUP(B4,'VNA IPCA'!B:D,2,FALSE)</f>
        <v>3778.1214789999999</v>
      </c>
      <c r="U4" s="63">
        <f>VLOOKUP(B4,'VNA IPCA'!B:D,3,FALSE)</f>
        <v>0.62</v>
      </c>
      <c r="V4" s="63">
        <f t="shared" si="2"/>
        <v>7.6990210897167399</v>
      </c>
      <c r="W4" s="92">
        <f t="shared" si="3"/>
        <v>2.6876897727556859E-4</v>
      </c>
      <c r="X4" s="92">
        <f t="shared" ref="X4:X67" si="21">+(1+W4)*X3</f>
        <v>1.0005376103960328</v>
      </c>
      <c r="Y4" s="48">
        <f t="shared" ref="Y4:Y67" si="22">+(X4-1)*100</f>
        <v>5.3761039603283933E-2</v>
      </c>
      <c r="Z4" s="53">
        <f t="shared" ref="Z4:Z67" si="23">(((((1+U4/100)^(1/21)))-1)*100)/AE4</f>
        <v>84.712604528894033</v>
      </c>
      <c r="AA4" s="53">
        <f t="shared" ref="AA4:AA67" si="24">+W4/AE4*100</f>
        <v>77.345261570707379</v>
      </c>
      <c r="AB4" s="53">
        <f t="shared" ref="AB4:AB67" si="25">+Y4/AG4*100</f>
        <v>77.342247105572042</v>
      </c>
      <c r="AC4" s="61">
        <f>VLOOKUP(B4,CDI!A:B,2,FALSE)</f>
        <v>9.15</v>
      </c>
      <c r="AD4" s="26">
        <f t="shared" ref="AD4:AD67" si="26">+((AC3/100+1)^(1/252))*AD3</f>
        <v>1.0006951057360656</v>
      </c>
      <c r="AE4" s="93">
        <f t="shared" si="4"/>
        <v>3.4749249251664338E-4</v>
      </c>
      <c r="AF4" s="93">
        <f t="shared" ref="AF4:AF67" si="27">+(1+AE4)*AF3</f>
        <v>1.0006951057360656</v>
      </c>
      <c r="AG4" s="27">
        <f t="shared" ref="AG4:AG67" si="28">+(AF4-1)*100</f>
        <v>6.9510573606557102E-2</v>
      </c>
      <c r="AH4" s="98"/>
      <c r="AI4" s="21">
        <f t="shared" si="5"/>
        <v>13.27783038216408</v>
      </c>
      <c r="AJ4" s="60">
        <f t="shared" si="6"/>
        <v>13.439378913798627</v>
      </c>
      <c r="AK4" s="63">
        <f t="shared" si="7"/>
        <v>7.6990210897167399</v>
      </c>
      <c r="AL4" s="61">
        <f t="shared" si="8"/>
        <v>9.15</v>
      </c>
    </row>
    <row r="5" spans="1:38" x14ac:dyDescent="0.3">
      <c r="A5" s="30">
        <f t="shared" si="9"/>
        <v>4</v>
      </c>
      <c r="B5" s="29">
        <f>WORKDAY(B4,1,Feriados!$A$2:$A$5000)</f>
        <v>44567</v>
      </c>
      <c r="C5" s="20">
        <f t="shared" si="10"/>
        <v>45519</v>
      </c>
      <c r="D5" s="21">
        <f t="shared" si="10"/>
        <v>5.18</v>
      </c>
      <c r="E5" s="52">
        <f>TRUNC((100/((1+D5/100)^(NETWORKDAYS($B5,C5-1,Feriados!$A$1:$A$936)/252)))/100*T5,6)</f>
        <v>3314.9031009999999</v>
      </c>
      <c r="F5" s="19">
        <f t="shared" si="0"/>
        <v>4.6925190363622526E-4</v>
      </c>
      <c r="G5" s="19">
        <f t="shared" si="11"/>
        <v>1.0014084162256489</v>
      </c>
      <c r="H5" s="18">
        <f t="shared" si="12"/>
        <v>0.14084162256489119</v>
      </c>
      <c r="I5" s="53">
        <f t="shared" si="13"/>
        <v>142.40816546584227</v>
      </c>
      <c r="J5" s="53">
        <f t="shared" si="14"/>
        <v>135.03943646027119</v>
      </c>
      <c r="K5" s="53">
        <f t="shared" si="15"/>
        <v>135.05586022366705</v>
      </c>
      <c r="L5" s="60">
        <f>VLOOKUP(B5,'NTN-B Princ 24'!A:F,2,FALSE)*100</f>
        <v>5.49</v>
      </c>
      <c r="M5" s="22">
        <f>TRUNC((100/((1+L5/100)^(NETWORKDAYS($B5,C5-1,Feriados!$A$1:$A$936)/252)))/100*T5,6)</f>
        <v>3289.681079</v>
      </c>
      <c r="N5" s="91">
        <f t="shared" si="1"/>
        <v>-3.4584760976944517E-3</v>
      </c>
      <c r="O5" s="91">
        <f t="shared" si="16"/>
        <v>0.99378902454647466</v>
      </c>
      <c r="P5" s="24">
        <f t="shared" si="17"/>
        <v>-0.62109754535253359</v>
      </c>
      <c r="Q5" s="53">
        <f t="shared" si="18"/>
        <v>145.7706534222547</v>
      </c>
      <c r="R5" s="53">
        <f t="shared" si="19"/>
        <v>-995.26642220300801</v>
      </c>
      <c r="S5" s="53">
        <f t="shared" si="20"/>
        <v>-595.58290896390668</v>
      </c>
      <c r="T5" s="62">
        <f>VLOOKUP(B5,'VNA IPCA'!B:D,2,FALSE)</f>
        <v>3779.1369220000001</v>
      </c>
      <c r="U5" s="63">
        <f>VLOOKUP(B5,'VNA IPCA'!B:D,3,FALSE)</f>
        <v>0.62</v>
      </c>
      <c r="V5" s="63">
        <f t="shared" si="2"/>
        <v>7.6990210897167399</v>
      </c>
      <c r="W5" s="92">
        <f t="shared" si="3"/>
        <v>2.6876928273589229E-4</v>
      </c>
      <c r="X5" s="92">
        <f t="shared" si="21"/>
        <v>1.0008065241719293</v>
      </c>
      <c r="Y5" s="48">
        <f t="shared" si="22"/>
        <v>8.0652417192927928E-2</v>
      </c>
      <c r="Z5" s="53">
        <f t="shared" si="23"/>
        <v>84.712604528894033</v>
      </c>
      <c r="AA5" s="53">
        <f t="shared" si="24"/>
        <v>77.345349474857912</v>
      </c>
      <c r="AB5" s="53">
        <f t="shared" si="25"/>
        <v>77.339222487942592</v>
      </c>
      <c r="AC5" s="61">
        <f>VLOOKUP(B5,CDI!A:B,2,FALSE)</f>
        <v>9.15</v>
      </c>
      <c r="AD5" s="26">
        <f t="shared" si="26"/>
        <v>1.001042839772607</v>
      </c>
      <c r="AE5" s="93">
        <f t="shared" si="4"/>
        <v>3.4749249251664338E-4</v>
      </c>
      <c r="AF5" s="93">
        <f t="shared" si="27"/>
        <v>1.001042839772607</v>
      </c>
      <c r="AG5" s="27">
        <f t="shared" si="28"/>
        <v>0.1042839772606996</v>
      </c>
      <c r="AH5" s="98"/>
      <c r="AI5" s="21">
        <f t="shared" si="5"/>
        <v>13.27783038216408</v>
      </c>
      <c r="AJ5" s="60">
        <f t="shared" si="6"/>
        <v>13.611697347542172</v>
      </c>
      <c r="AK5" s="63">
        <f t="shared" si="7"/>
        <v>7.6990210897167399</v>
      </c>
      <c r="AL5" s="61">
        <f t="shared" si="8"/>
        <v>9.15</v>
      </c>
    </row>
    <row r="6" spans="1:38" x14ac:dyDescent="0.3">
      <c r="A6" s="30">
        <f t="shared" si="9"/>
        <v>5</v>
      </c>
      <c r="B6" s="29">
        <f>WORKDAY(B5,1,Feriados!$A$2:$A$5000)</f>
        <v>44568</v>
      </c>
      <c r="C6" s="20">
        <f t="shared" si="10"/>
        <v>45519</v>
      </c>
      <c r="D6" s="21">
        <f t="shared" si="10"/>
        <v>5.18</v>
      </c>
      <c r="E6" s="52">
        <f>TRUNC((100/((1+D6/100)^(NETWORKDAYS($B6,C6-1,Feriados!$A$1:$A$936)/252)))/100*T6,6)</f>
        <v>3316.4586239999999</v>
      </c>
      <c r="F6" s="19">
        <f t="shared" si="0"/>
        <v>4.6925142382914231E-4</v>
      </c>
      <c r="G6" s="19">
        <f t="shared" si="11"/>
        <v>1.0018783285507973</v>
      </c>
      <c r="H6" s="18">
        <f t="shared" si="12"/>
        <v>0.18783285507972813</v>
      </c>
      <c r="I6" s="53">
        <f t="shared" si="13"/>
        <v>142.40816546584227</v>
      </c>
      <c r="J6" s="53">
        <f t="shared" si="14"/>
        <v>135.03929838330743</v>
      </c>
      <c r="K6" s="53">
        <f t="shared" si="15"/>
        <v>135.06405297130027</v>
      </c>
      <c r="L6" s="60">
        <f>VLOOKUP(B6,'NTN-B Princ 24'!A:F,2,FALSE)*100</f>
        <v>5.47</v>
      </c>
      <c r="M6" s="22">
        <f>TRUNC((100/((1+L6/100)^(NETWORKDAYS($B6,C6-1,Feriados!$A$1:$A$936)/252)))/100*T6,6)</f>
        <v>3292.8806949999998</v>
      </c>
      <c r="N6" s="91">
        <f t="shared" si="1"/>
        <v>9.7262194211622521E-4</v>
      </c>
      <c r="O6" s="91">
        <f t="shared" si="16"/>
        <v>0.9947556055575828</v>
      </c>
      <c r="P6" s="24">
        <f t="shared" si="17"/>
        <v>-0.52443944424171995</v>
      </c>
      <c r="Q6" s="53">
        <f t="shared" si="18"/>
        <v>145.5540159007974</v>
      </c>
      <c r="R6" s="53">
        <f t="shared" si="19"/>
        <v>279.8972533398375</v>
      </c>
      <c r="S6" s="53">
        <f t="shared" si="20"/>
        <v>-377.10610770004513</v>
      </c>
      <c r="T6" s="62">
        <f>VLOOKUP(B6,'VNA IPCA'!B:D,2,FALSE)</f>
        <v>3780.1526370000001</v>
      </c>
      <c r="U6" s="63">
        <f>VLOOKUP(B6,'VNA IPCA'!B:D,3,FALSE)</f>
        <v>0.62</v>
      </c>
      <c r="V6" s="63">
        <f t="shared" si="2"/>
        <v>7.6990210897167399</v>
      </c>
      <c r="W6" s="92">
        <f t="shared" si="3"/>
        <v>2.6876903932415708E-4</v>
      </c>
      <c r="X6" s="92">
        <f t="shared" si="21"/>
        <v>1.0010755099799804</v>
      </c>
      <c r="Y6" s="48">
        <f t="shared" si="22"/>
        <v>0.10755099799804047</v>
      </c>
      <c r="Z6" s="53">
        <f t="shared" si="23"/>
        <v>84.712604528894033</v>
      </c>
      <c r="AA6" s="53">
        <f t="shared" si="24"/>
        <v>77.345279426802065</v>
      </c>
      <c r="AB6" s="53">
        <f t="shared" si="25"/>
        <v>77.336170418948683</v>
      </c>
      <c r="AC6" s="61">
        <f>VLOOKUP(B6,CDI!A:B,2,FALSE)</f>
        <v>9.15</v>
      </c>
      <c r="AD6" s="26">
        <f t="shared" si="26"/>
        <v>1.0013906946441156</v>
      </c>
      <c r="AE6" s="93">
        <f t="shared" si="4"/>
        <v>3.4749249251664338E-4</v>
      </c>
      <c r="AF6" s="93">
        <f t="shared" si="27"/>
        <v>1.0013906946441156</v>
      </c>
      <c r="AG6" s="27">
        <f t="shared" si="28"/>
        <v>0.13906946441155643</v>
      </c>
      <c r="AH6" s="98"/>
      <c r="AI6" s="21">
        <f t="shared" si="5"/>
        <v>13.27783038216408</v>
      </c>
      <c r="AJ6" s="60">
        <f t="shared" si="6"/>
        <v>13.590157543324244</v>
      </c>
      <c r="AK6" s="63">
        <f t="shared" si="7"/>
        <v>7.6990210897167399</v>
      </c>
      <c r="AL6" s="61">
        <f t="shared" si="8"/>
        <v>9.15</v>
      </c>
    </row>
    <row r="7" spans="1:38" x14ac:dyDescent="0.3">
      <c r="A7" s="30">
        <f t="shared" si="9"/>
        <v>6</v>
      </c>
      <c r="B7" s="29">
        <f>WORKDAY(B6,1,Feriados!$A$2:$A$5000)</f>
        <v>44571</v>
      </c>
      <c r="C7" s="20">
        <f t="shared" si="10"/>
        <v>45519</v>
      </c>
      <c r="D7" s="21">
        <f t="shared" si="10"/>
        <v>5.18</v>
      </c>
      <c r="E7" s="52">
        <f>TRUNC((100/((1+D7/100)^(NETWORKDAYS($B7,C7-1,Feriados!$A$1:$A$936)/252)))/100*T7,6)</f>
        <v>3318.014878</v>
      </c>
      <c r="F7" s="19">
        <f t="shared" si="0"/>
        <v>4.6925174604561803E-4</v>
      </c>
      <c r="G7" s="19">
        <f t="shared" si="11"/>
        <v>1.0023484617057949</v>
      </c>
      <c r="H7" s="18">
        <f t="shared" si="12"/>
        <v>0.23484617057949464</v>
      </c>
      <c r="I7" s="53">
        <f t="shared" si="13"/>
        <v>142.40816546584227</v>
      </c>
      <c r="J7" s="53">
        <f t="shared" si="14"/>
        <v>135.03939110947638</v>
      </c>
      <c r="K7" s="53">
        <f t="shared" si="15"/>
        <v>135.07227797843859</v>
      </c>
      <c r="L7" s="60">
        <f>VLOOKUP(B7,'NTN-B Princ 24'!A:F,2,FALSE)*100</f>
        <v>5.56</v>
      </c>
      <c r="M7" s="22">
        <f>TRUNC((100/((1+L7/100)^(NETWORKDAYS($B7,C7-1,Feriados!$A$1:$A$936)/252)))/100*T7,6)</f>
        <v>3287.1994709999999</v>
      </c>
      <c r="N7" s="91">
        <f t="shared" si="1"/>
        <v>-1.725305143495337E-3</v>
      </c>
      <c r="O7" s="91">
        <f t="shared" si="16"/>
        <v>0.99303934859479348</v>
      </c>
      <c r="P7" s="24">
        <f t="shared" si="17"/>
        <v>-0.69606514052065194</v>
      </c>
      <c r="Q7" s="53">
        <f t="shared" si="18"/>
        <v>146.5285627157848</v>
      </c>
      <c r="R7" s="53">
        <f t="shared" si="19"/>
        <v>-496.50141532559945</v>
      </c>
      <c r="S7" s="53">
        <f t="shared" si="20"/>
        <v>-400.34335633197503</v>
      </c>
      <c r="T7" s="62">
        <f>VLOOKUP(B7,'VNA IPCA'!B:D,2,FALSE)</f>
        <v>3781.1686249999998</v>
      </c>
      <c r="U7" s="63">
        <f>VLOOKUP(B7,'VNA IPCA'!B:D,3,FALSE)</f>
        <v>0.62</v>
      </c>
      <c r="V7" s="63">
        <f t="shared" si="2"/>
        <v>7.6990210897167399</v>
      </c>
      <c r="W7" s="92">
        <f t="shared" si="3"/>
        <v>2.687690412432886E-4</v>
      </c>
      <c r="X7" s="92">
        <f t="shared" si="21"/>
        <v>1.0013445680850099</v>
      </c>
      <c r="Y7" s="48">
        <f t="shared" si="22"/>
        <v>0.1344568085009934</v>
      </c>
      <c r="Z7" s="53">
        <f t="shared" si="23"/>
        <v>84.712604528894033</v>
      </c>
      <c r="AA7" s="53">
        <f t="shared" si="24"/>
        <v>77.345279979082065</v>
      </c>
      <c r="AB7" s="53">
        <f t="shared" si="25"/>
        <v>77.333121375263374</v>
      </c>
      <c r="AC7" s="61">
        <f>VLOOKUP(B7,CDI!A:B,2,FALSE)</f>
        <v>9.15</v>
      </c>
      <c r="AD7" s="26">
        <f t="shared" si="26"/>
        <v>1.0017386703925804</v>
      </c>
      <c r="AE7" s="93">
        <f t="shared" si="4"/>
        <v>3.4749249251664338E-4</v>
      </c>
      <c r="AF7" s="93">
        <f t="shared" si="27"/>
        <v>1.0017386703925804</v>
      </c>
      <c r="AG7" s="27">
        <f t="shared" si="28"/>
        <v>0.17386703925803548</v>
      </c>
      <c r="AH7" s="98"/>
      <c r="AI7" s="21">
        <f t="shared" si="5"/>
        <v>13.27783038216408</v>
      </c>
      <c r="AJ7" s="60">
        <f t="shared" si="6"/>
        <v>13.687086662305003</v>
      </c>
      <c r="AK7" s="63">
        <f t="shared" si="7"/>
        <v>7.6990210897167399</v>
      </c>
      <c r="AL7" s="61">
        <f t="shared" si="8"/>
        <v>9.15</v>
      </c>
    </row>
    <row r="8" spans="1:38" x14ac:dyDescent="0.3">
      <c r="A8" s="30">
        <f t="shared" si="9"/>
        <v>7</v>
      </c>
      <c r="B8" s="29">
        <f>WORKDAY(B7,1,Feriados!$A$2:$A$5000)</f>
        <v>44572</v>
      </c>
      <c r="C8" s="20">
        <f t="shared" si="10"/>
        <v>45519</v>
      </c>
      <c r="D8" s="21">
        <f t="shared" si="10"/>
        <v>5.18</v>
      </c>
      <c r="E8" s="52">
        <f>TRUNC((100/((1+D8/100)^(NETWORKDAYS($B8,C8-1,Feriados!$A$1:$A$936)/252)))/100*T8,6)</f>
        <v>3322.568334</v>
      </c>
      <c r="F8" s="19">
        <f t="shared" si="0"/>
        <v>1.372343454573377E-3</v>
      </c>
      <c r="G8" s="19">
        <f t="shared" si="11"/>
        <v>1.0037240280564186</v>
      </c>
      <c r="H8" s="18">
        <f t="shared" si="12"/>
        <v>0.37240280564185824</v>
      </c>
      <c r="I8" s="53">
        <f t="shared" si="13"/>
        <v>157.38887999092398</v>
      </c>
      <c r="J8" s="53">
        <f t="shared" si="14"/>
        <v>394.92751185341012</v>
      </c>
      <c r="K8" s="53">
        <f t="shared" si="15"/>
        <v>178.45921223277705</v>
      </c>
      <c r="L8" s="60">
        <f>VLOOKUP(B8,'NTN-B Princ 24'!A:F,2,FALSE)*100</f>
        <v>5.59</v>
      </c>
      <c r="M8" s="22">
        <f>TRUNC((100/((1+L8/100)^(NETWORKDAYS($B8,C8-1,Feriados!$A$1:$A$936)/252)))/100*T8,6)</f>
        <v>3289.3422340000002</v>
      </c>
      <c r="N8" s="91">
        <f t="shared" si="1"/>
        <v>6.5185061597383687E-4</v>
      </c>
      <c r="O8" s="91">
        <f t="shared" si="16"/>
        <v>0.9936866619058613</v>
      </c>
      <c r="P8" s="24">
        <f t="shared" si="17"/>
        <v>-0.63133380941386985</v>
      </c>
      <c r="Q8" s="53">
        <f t="shared" si="18"/>
        <v>161.83417355878711</v>
      </c>
      <c r="R8" s="53">
        <f t="shared" si="19"/>
        <v>187.58696375076823</v>
      </c>
      <c r="S8" s="53">
        <f t="shared" si="20"/>
        <v>-302.54158286946472</v>
      </c>
      <c r="T8" s="62">
        <f>VLOOKUP(B8,'VNA IPCA'!B:D,2,FALSE)</f>
        <v>3785.5989439999998</v>
      </c>
      <c r="U8" s="63">
        <f>VLOOKUP(B8,'VNA IPCA'!B:D,3,FALSE)</f>
        <v>0.73</v>
      </c>
      <c r="V8" s="63">
        <f t="shared" si="2"/>
        <v>9.1204146012370035</v>
      </c>
      <c r="W8" s="92">
        <f t="shared" si="3"/>
        <v>1.1716798268948114E-3</v>
      </c>
      <c r="X8" s="92">
        <f t="shared" si="21"/>
        <v>1.0025178233152059</v>
      </c>
      <c r="Y8" s="48">
        <f t="shared" si="22"/>
        <v>0.25178233152058915</v>
      </c>
      <c r="Z8" s="53">
        <f t="shared" si="23"/>
        <v>99.690317089895672</v>
      </c>
      <c r="AA8" s="53">
        <f t="shared" si="24"/>
        <v>337.18133546113751</v>
      </c>
      <c r="AB8" s="53">
        <f t="shared" si="25"/>
        <v>120.65665418350375</v>
      </c>
      <c r="AC8" s="61">
        <f>VLOOKUP(B8,CDI!A:B,2,FALSE)</f>
        <v>9.15</v>
      </c>
      <c r="AD8" s="26">
        <f t="shared" si="26"/>
        <v>1.0020867670600053</v>
      </c>
      <c r="AE8" s="93">
        <f t="shared" si="4"/>
        <v>3.4749249251664338E-4</v>
      </c>
      <c r="AF8" s="93">
        <f t="shared" si="27"/>
        <v>1.0020867670600053</v>
      </c>
      <c r="AG8" s="27">
        <f t="shared" si="28"/>
        <v>0.20867670600053234</v>
      </c>
      <c r="AH8" s="98"/>
      <c r="AI8" s="21">
        <f t="shared" si="5"/>
        <v>14.772852077581078</v>
      </c>
      <c r="AJ8" s="60">
        <f t="shared" si="6"/>
        <v>15.220245777446163</v>
      </c>
      <c r="AK8" s="63">
        <f t="shared" si="7"/>
        <v>9.1204146012370035</v>
      </c>
      <c r="AL8" s="61">
        <f t="shared" si="8"/>
        <v>9.15</v>
      </c>
    </row>
    <row r="9" spans="1:38" x14ac:dyDescent="0.3">
      <c r="A9" s="30">
        <f t="shared" si="9"/>
        <v>8</v>
      </c>
      <c r="B9" s="29">
        <f>WORKDAY(B8,1,Feriados!$A$2:$A$5000)</f>
        <v>44573</v>
      </c>
      <c r="C9" s="20">
        <f t="shared" si="10"/>
        <v>45519</v>
      </c>
      <c r="D9" s="21">
        <f t="shared" si="10"/>
        <v>5.18</v>
      </c>
      <c r="E9" s="52">
        <f>TRUNC((100/((1+D9/100)^(NETWORKDAYS($B9,C9-1,Feriados!$A$1:$A$936)/252)))/100*T9,6)</f>
        <v>3324.2853129999999</v>
      </c>
      <c r="F9" s="19">
        <f t="shared" si="0"/>
        <v>5.167625846638213E-4</v>
      </c>
      <c r="G9" s="19">
        <f t="shared" si="11"/>
        <v>1.0042427150794462</v>
      </c>
      <c r="H9" s="18">
        <f t="shared" si="12"/>
        <v>0.42427150794461799</v>
      </c>
      <c r="I9" s="53">
        <f t="shared" si="13"/>
        <v>157.38887999092398</v>
      </c>
      <c r="J9" s="53">
        <f t="shared" si="14"/>
        <v>148.71187026841179</v>
      </c>
      <c r="K9" s="53">
        <f t="shared" si="15"/>
        <v>174.23990794038966</v>
      </c>
      <c r="L9" s="60">
        <f>VLOOKUP(B9,'NTN-B Princ 24'!A:F,2,FALSE)*100</f>
        <v>5.58</v>
      </c>
      <c r="M9" s="22">
        <f>TRUNC((100/((1+L9/100)^(NETWORKDAYS($B9,C9-1,Feriados!$A$1:$A$936)/252)))/100*T9,6)</f>
        <v>3291.8969400000001</v>
      </c>
      <c r="N9" s="91">
        <f t="shared" si="1"/>
        <v>7.7666166007084314E-4</v>
      </c>
      <c r="O9" s="91">
        <f t="shared" si="16"/>
        <v>0.99445842023828734</v>
      </c>
      <c r="P9" s="24">
        <f t="shared" si="17"/>
        <v>-0.55415797617126561</v>
      </c>
      <c r="Q9" s="53">
        <f t="shared" si="18"/>
        <v>161.72595645930366</v>
      </c>
      <c r="R9" s="53">
        <f t="shared" si="19"/>
        <v>223.50458694690917</v>
      </c>
      <c r="S9" s="53">
        <f t="shared" si="20"/>
        <v>-227.58170875126947</v>
      </c>
      <c r="T9" s="62">
        <f>VLOOKUP(B9,'VNA IPCA'!B:D,2,FALSE)</f>
        <v>3786.7962170000001</v>
      </c>
      <c r="U9" s="63">
        <f>VLOOKUP(B9,'VNA IPCA'!B:D,3,FALSE)</f>
        <v>0.73</v>
      </c>
      <c r="V9" s="63">
        <f t="shared" si="2"/>
        <v>9.1204146012370035</v>
      </c>
      <c r="W9" s="92">
        <f t="shared" si="3"/>
        <v>3.1627042846094078E-4</v>
      </c>
      <c r="X9" s="92">
        <f t="shared" si="21"/>
        <v>1.0028348900567254</v>
      </c>
      <c r="Y9" s="48">
        <f t="shared" si="22"/>
        <v>0.28348900567254365</v>
      </c>
      <c r="Z9" s="53">
        <f t="shared" si="23"/>
        <v>99.690317089895672</v>
      </c>
      <c r="AA9" s="53">
        <f t="shared" si="24"/>
        <v>91.015039251759603</v>
      </c>
      <c r="AB9" s="53">
        <f t="shared" si="25"/>
        <v>116.42332168330371</v>
      </c>
      <c r="AC9" s="61">
        <f>VLOOKUP(B9,CDI!A:B,2,FALSE)</f>
        <v>9.15</v>
      </c>
      <c r="AD9" s="26">
        <f t="shared" si="26"/>
        <v>1.0024349846884089</v>
      </c>
      <c r="AE9" s="93">
        <f t="shared" si="4"/>
        <v>3.4749249251664338E-4</v>
      </c>
      <c r="AF9" s="93">
        <f t="shared" si="27"/>
        <v>1.0024349846884089</v>
      </c>
      <c r="AG9" s="27">
        <f t="shared" si="28"/>
        <v>0.24349846884088588</v>
      </c>
      <c r="AH9" s="98"/>
      <c r="AI9" s="21">
        <f t="shared" si="5"/>
        <v>14.772852077581078</v>
      </c>
      <c r="AJ9" s="60">
        <f t="shared" si="6"/>
        <v>15.20933373598603</v>
      </c>
      <c r="AK9" s="63">
        <f t="shared" si="7"/>
        <v>9.1204146012370035</v>
      </c>
      <c r="AL9" s="61">
        <f t="shared" si="8"/>
        <v>9.15</v>
      </c>
    </row>
    <row r="10" spans="1:38" x14ac:dyDescent="0.3">
      <c r="A10" s="30">
        <f t="shared" si="9"/>
        <v>9</v>
      </c>
      <c r="B10" s="29">
        <f>WORKDAY(B9,1,Feriados!$A$2:$A$5000)</f>
        <v>44574</v>
      </c>
      <c r="C10" s="20">
        <f t="shared" si="10"/>
        <v>45519</v>
      </c>
      <c r="D10" s="21">
        <f t="shared" si="10"/>
        <v>5.18</v>
      </c>
      <c r="E10" s="52">
        <f>TRUNC((100/((1+D10/100)^(NETWORKDAYS($B10,C10-1,Feriados!$A$1:$A$936)/252)))/100*T10,6)</f>
        <v>3326.0031779999999</v>
      </c>
      <c r="F10" s="19">
        <f t="shared" si="0"/>
        <v>5.167622024746521E-4</v>
      </c>
      <c r="G10" s="19">
        <f t="shared" si="11"/>
        <v>1.0047616697567097</v>
      </c>
      <c r="H10" s="18">
        <f t="shared" si="12"/>
        <v>0.47616697567096633</v>
      </c>
      <c r="I10" s="53">
        <f t="shared" si="13"/>
        <v>157.38887999092398</v>
      </c>
      <c r="J10" s="53">
        <f t="shared" si="14"/>
        <v>148.71176028354091</v>
      </c>
      <c r="K10" s="53">
        <f t="shared" si="15"/>
        <v>171.07857081477599</v>
      </c>
      <c r="L10" s="60">
        <f>VLOOKUP(B10,'NTN-B Princ 24'!A:F,2,FALSE)*100</f>
        <v>5.51</v>
      </c>
      <c r="M10" s="22">
        <f>TRUNC((100/((1+L10/100)^(NETWORKDAYS($B10,C10-1,Feriados!$A$1:$A$936)/252)))/100*T10,6)</f>
        <v>3299.2782529999999</v>
      </c>
      <c r="N10" s="91">
        <f t="shared" si="1"/>
        <v>2.242267341455717E-3</v>
      </c>
      <c r="O10" s="91">
        <f t="shared" si="16"/>
        <v>0.99668826187642334</v>
      </c>
      <c r="P10" s="24">
        <f t="shared" si="17"/>
        <v>-0.33117381235766574</v>
      </c>
      <c r="Q10" s="53">
        <f t="shared" si="18"/>
        <v>160.96815078667663</v>
      </c>
      <c r="R10" s="53">
        <f t="shared" si="19"/>
        <v>645.27072951031369</v>
      </c>
      <c r="S10" s="53">
        <f t="shared" si="20"/>
        <v>-118.9850313109079</v>
      </c>
      <c r="T10" s="62">
        <f>VLOOKUP(B10,'VNA IPCA'!B:D,2,FALSE)</f>
        <v>3787.993868</v>
      </c>
      <c r="U10" s="63">
        <f>VLOOKUP(B10,'VNA IPCA'!B:D,3,FALSE)</f>
        <v>0.73</v>
      </c>
      <c r="V10" s="63">
        <f t="shared" si="2"/>
        <v>9.1204146012370035</v>
      </c>
      <c r="W10" s="92">
        <f t="shared" si="3"/>
        <v>3.1627025363101247E-4</v>
      </c>
      <c r="X10" s="92">
        <f t="shared" si="21"/>
        <v>1.0031520569017538</v>
      </c>
      <c r="Y10" s="48">
        <f t="shared" si="22"/>
        <v>0.31520569017537969</v>
      </c>
      <c r="Z10" s="53">
        <f t="shared" si="23"/>
        <v>99.690317089895672</v>
      </c>
      <c r="AA10" s="53">
        <f t="shared" si="24"/>
        <v>91.014988939901926</v>
      </c>
      <c r="AB10" s="53">
        <f t="shared" si="25"/>
        <v>113.24796078498191</v>
      </c>
      <c r="AC10" s="61">
        <f>VLOOKUP(B10,CDI!A:B,2,FALSE)</f>
        <v>9.15</v>
      </c>
      <c r="AD10" s="26">
        <f t="shared" si="26"/>
        <v>1.0027833233198242</v>
      </c>
      <c r="AE10" s="93">
        <f t="shared" si="4"/>
        <v>3.4749249251664338E-4</v>
      </c>
      <c r="AF10" s="93">
        <f t="shared" si="27"/>
        <v>1.0027833233198242</v>
      </c>
      <c r="AG10" s="27">
        <f t="shared" si="28"/>
        <v>0.27833233198242269</v>
      </c>
      <c r="AH10" s="98"/>
      <c r="AI10" s="21">
        <f t="shared" si="5"/>
        <v>14.772852077581078</v>
      </c>
      <c r="AJ10" s="60">
        <f t="shared" si="6"/>
        <v>15.132949445765153</v>
      </c>
      <c r="AK10" s="63">
        <f t="shared" si="7"/>
        <v>9.1204146012370035</v>
      </c>
      <c r="AL10" s="61">
        <f t="shared" si="8"/>
        <v>9.15</v>
      </c>
    </row>
    <row r="11" spans="1:38" x14ac:dyDescent="0.3">
      <c r="A11" s="30">
        <f t="shared" si="9"/>
        <v>10</v>
      </c>
      <c r="B11" s="29">
        <f>WORKDAY(B10,1,Feriados!$A$2:$A$5000)</f>
        <v>44575</v>
      </c>
      <c r="C11" s="20">
        <f t="shared" si="10"/>
        <v>45519</v>
      </c>
      <c r="D11" s="21">
        <f t="shared" si="10"/>
        <v>5.18</v>
      </c>
      <c r="E11" s="52">
        <f>TRUNC((100/((1+D11/100)^(NETWORKDAYS($B11,C11-1,Feriados!$A$1:$A$936)/252)))/100*T11,6)</f>
        <v>3327.7219329999998</v>
      </c>
      <c r="F11" s="19">
        <f t="shared" si="0"/>
        <v>5.1676288566659956E-4</v>
      </c>
      <c r="G11" s="19">
        <f t="shared" si="11"/>
        <v>1.0052808932965804</v>
      </c>
      <c r="H11" s="18">
        <f t="shared" si="12"/>
        <v>0.52808932965804356</v>
      </c>
      <c r="I11" s="53">
        <f t="shared" si="13"/>
        <v>157.38887999092398</v>
      </c>
      <c r="J11" s="53">
        <f t="shared" si="14"/>
        <v>148.71195688978773</v>
      </c>
      <c r="K11" s="53">
        <f t="shared" si="15"/>
        <v>168.62258026247966</v>
      </c>
      <c r="L11" s="60">
        <f>VLOOKUP(B11,'NTN-B Princ 24'!A:F,2,FALSE)*100</f>
        <v>5.5</v>
      </c>
      <c r="M11" s="22">
        <f>TRUNC((100/((1+L11/100)^(NETWORKDAYS($B11,C11-1,Feriados!$A$1:$A$936)/252)))/100*T11,6)</f>
        <v>3301.8288739999998</v>
      </c>
      <c r="N11" s="91">
        <f t="shared" si="1"/>
        <v>7.730845368014716E-4</v>
      </c>
      <c r="O11" s="91">
        <f t="shared" si="16"/>
        <v>0.99745878615969152</v>
      </c>
      <c r="P11" s="24">
        <f t="shared" si="17"/>
        <v>-0.25412138403084761</v>
      </c>
      <c r="Q11" s="53">
        <f t="shared" si="18"/>
        <v>160.85985195652722</v>
      </c>
      <c r="R11" s="53">
        <f t="shared" si="19"/>
        <v>222.47517671606798</v>
      </c>
      <c r="S11" s="53">
        <f t="shared" si="20"/>
        <v>-81.142717848325574</v>
      </c>
      <c r="T11" s="62">
        <f>VLOOKUP(B11,'VNA IPCA'!B:D,2,FALSE)</f>
        <v>3789.1918989999999</v>
      </c>
      <c r="U11" s="63">
        <f>VLOOKUP(B11,'VNA IPCA'!B:D,3,FALSE)</f>
        <v>0.73</v>
      </c>
      <c r="V11" s="63">
        <f t="shared" si="2"/>
        <v>9.1204146012370035</v>
      </c>
      <c r="W11" s="92">
        <f t="shared" si="3"/>
        <v>3.1627057533545333E-4</v>
      </c>
      <c r="X11" s="92">
        <f t="shared" si="21"/>
        <v>1.0034693243799391</v>
      </c>
      <c r="Y11" s="48">
        <f t="shared" si="22"/>
        <v>0.34693243799390761</v>
      </c>
      <c r="Z11" s="53">
        <f t="shared" si="23"/>
        <v>99.690317089895672</v>
      </c>
      <c r="AA11" s="53">
        <f t="shared" si="24"/>
        <v>91.015081518719526</v>
      </c>
      <c r="AB11" s="53">
        <f t="shared" si="25"/>
        <v>110.77793014520225</v>
      </c>
      <c r="AC11" s="61">
        <f>VLOOKUP(B11,CDI!A:B,2,FALSE)</f>
        <v>9.15</v>
      </c>
      <c r="AD11" s="26">
        <f t="shared" si="26"/>
        <v>1.0031317829962987</v>
      </c>
      <c r="AE11" s="93">
        <f t="shared" si="4"/>
        <v>3.4749249251664338E-4</v>
      </c>
      <c r="AF11" s="93">
        <f t="shared" si="27"/>
        <v>1.0031317829962987</v>
      </c>
      <c r="AG11" s="27">
        <f t="shared" si="28"/>
        <v>0.31317829962986821</v>
      </c>
      <c r="AH11" s="98"/>
      <c r="AI11" s="21">
        <f t="shared" si="5"/>
        <v>14.772852077581078</v>
      </c>
      <c r="AJ11" s="60">
        <f t="shared" si="6"/>
        <v>15.122037404305022</v>
      </c>
      <c r="AK11" s="63">
        <f t="shared" si="7"/>
        <v>9.1204146012370035</v>
      </c>
      <c r="AL11" s="61">
        <f t="shared" si="8"/>
        <v>9.15</v>
      </c>
    </row>
    <row r="12" spans="1:38" x14ac:dyDescent="0.3">
      <c r="A12" s="30">
        <f t="shared" si="9"/>
        <v>11</v>
      </c>
      <c r="B12" s="29">
        <f>WORKDAY(B11,1,Feriados!$A$2:$A$5000)</f>
        <v>44578</v>
      </c>
      <c r="C12" s="20">
        <f t="shared" si="10"/>
        <v>45519</v>
      </c>
      <c r="D12" s="21">
        <f t="shared" si="10"/>
        <v>5.18</v>
      </c>
      <c r="E12" s="52">
        <f>TRUNC((100/((1+D12/100)^(NETWORKDAYS($B12,C12-1,Feriados!$A$1:$A$936)/252)))/100*T12,6)</f>
        <v>3329.4415749999998</v>
      </c>
      <c r="F12" s="19">
        <f t="shared" si="0"/>
        <v>5.1676252842725034E-4</v>
      </c>
      <c r="G12" s="19">
        <f t="shared" si="11"/>
        <v>1.0058003847927799</v>
      </c>
      <c r="H12" s="18">
        <f t="shared" si="12"/>
        <v>0.58003847927798891</v>
      </c>
      <c r="I12" s="53">
        <f t="shared" si="13"/>
        <v>157.38887999092398</v>
      </c>
      <c r="J12" s="53">
        <f t="shared" si="14"/>
        <v>148.71185408487628</v>
      </c>
      <c r="K12" s="53">
        <f t="shared" si="15"/>
        <v>166.6603031447269</v>
      </c>
      <c r="L12" s="60">
        <f>VLOOKUP(B12,'NTN-B Princ 24'!A:F,2,FALSE)*100</f>
        <v>5.53</v>
      </c>
      <c r="M12" s="22">
        <f>TRUNC((100/((1+L12/100)^(NETWORKDAYS($B12,C12-1,Feriados!$A$1:$A$936)/252)))/100*T12,6)</f>
        <v>3301.1642959999999</v>
      </c>
      <c r="N12" s="91">
        <f t="shared" si="1"/>
        <v>-2.0127572486661194E-4</v>
      </c>
      <c r="O12" s="91">
        <f t="shared" si="16"/>
        <v>0.99725802191948265</v>
      </c>
      <c r="P12" s="24">
        <f t="shared" si="17"/>
        <v>-0.27419780805173488</v>
      </c>
      <c r="Q12" s="53">
        <f t="shared" si="18"/>
        <v>161.1847177796846</v>
      </c>
      <c r="R12" s="53">
        <f t="shared" si="19"/>
        <v>-57.922323273493944</v>
      </c>
      <c r="S12" s="53">
        <f t="shared" si="20"/>
        <v>-78.784238363642473</v>
      </c>
      <c r="T12" s="62">
        <f>VLOOKUP(B12,'VNA IPCA'!B:D,2,FALSE)</f>
        <v>3790.390308</v>
      </c>
      <c r="U12" s="63">
        <f>VLOOKUP(B12,'VNA IPCA'!B:D,3,FALSE)</f>
        <v>0.73</v>
      </c>
      <c r="V12" s="63">
        <f t="shared" si="2"/>
        <v>9.1204146012370035</v>
      </c>
      <c r="W12" s="92">
        <f t="shared" si="3"/>
        <v>3.1627033730230458E-4</v>
      </c>
      <c r="X12" s="92">
        <f t="shared" si="21"/>
        <v>1.0037866919616332</v>
      </c>
      <c r="Y12" s="48">
        <f t="shared" si="22"/>
        <v>0.37866919616331707</v>
      </c>
      <c r="Z12" s="53">
        <f t="shared" si="23"/>
        <v>99.690317089895672</v>
      </c>
      <c r="AA12" s="53">
        <f t="shared" si="24"/>
        <v>91.015013018491786</v>
      </c>
      <c r="AB12" s="53">
        <f t="shared" si="25"/>
        <v>108.80161451134147</v>
      </c>
      <c r="AC12" s="61">
        <f>VLOOKUP(B12,CDI!A:B,2,FALSE)</f>
        <v>9.15</v>
      </c>
      <c r="AD12" s="26">
        <f t="shared" si="26"/>
        <v>1.0034803637598948</v>
      </c>
      <c r="AE12" s="93">
        <f t="shared" si="4"/>
        <v>3.4749249251664338E-4</v>
      </c>
      <c r="AF12" s="93">
        <f t="shared" si="27"/>
        <v>1.0034803637598948</v>
      </c>
      <c r="AG12" s="27">
        <f t="shared" si="28"/>
        <v>0.34803637598948001</v>
      </c>
      <c r="AH12" s="98"/>
      <c r="AI12" s="21">
        <f t="shared" si="5"/>
        <v>14.772852077581078</v>
      </c>
      <c r="AJ12" s="60">
        <f t="shared" si="6"/>
        <v>15.154773528685395</v>
      </c>
      <c r="AK12" s="63">
        <f t="shared" si="7"/>
        <v>9.1204146012370035</v>
      </c>
      <c r="AL12" s="61">
        <f t="shared" si="8"/>
        <v>9.15</v>
      </c>
    </row>
    <row r="13" spans="1:38" x14ac:dyDescent="0.3">
      <c r="A13" s="30">
        <f t="shared" si="9"/>
        <v>12</v>
      </c>
      <c r="B13" s="29">
        <f>WORKDAY(B12,1,Feriados!$A$2:$A$5000)</f>
        <v>44579</v>
      </c>
      <c r="C13" s="20">
        <f t="shared" si="10"/>
        <v>45519</v>
      </c>
      <c r="D13" s="21">
        <f t="shared" si="10"/>
        <v>5.18</v>
      </c>
      <c r="E13" s="52">
        <f>TRUNC((100/((1+D13/100)^(NETWORKDAYS($B13,C13-1,Feriados!$A$1:$A$936)/252)))/100*T13,6)</f>
        <v>3330.82096</v>
      </c>
      <c r="F13" s="19">
        <f t="shared" si="0"/>
        <v>4.1429920571589562E-4</v>
      </c>
      <c r="G13" s="19">
        <f t="shared" si="11"/>
        <v>1.0062170870933083</v>
      </c>
      <c r="H13" s="18">
        <f t="shared" si="12"/>
        <v>0.621708709330826</v>
      </c>
      <c r="I13" s="53">
        <f t="shared" si="13"/>
        <v>119.22544505602207</v>
      </c>
      <c r="J13" s="53">
        <f t="shared" si="14"/>
        <v>119.22536878866599</v>
      </c>
      <c r="K13" s="53">
        <f t="shared" si="15"/>
        <v>162.36564366406233</v>
      </c>
      <c r="L13" s="60">
        <f>VLOOKUP(B13,'NTN-B Princ 24'!A:F,2,FALSE)*100</f>
        <v>5.59</v>
      </c>
      <c r="M13" s="22">
        <f>TRUNC((100/((1+L13/100)^(NETWORKDAYS($B13,C13-1,Feriados!$A$1:$A$936)/252)))/100*T13,6)</f>
        <v>3297.7668859999999</v>
      </c>
      <c r="N13" s="91">
        <f t="shared" si="1"/>
        <v>-1.0291550784420345E-3</v>
      </c>
      <c r="O13" s="91">
        <f t="shared" si="16"/>
        <v>0.9962316887617072</v>
      </c>
      <c r="P13" s="24">
        <f t="shared" si="17"/>
        <v>-0.37683112382927986</v>
      </c>
      <c r="Q13" s="53">
        <f t="shared" si="18"/>
        <v>123.67014943314526</v>
      </c>
      <c r="R13" s="53">
        <f t="shared" si="19"/>
        <v>-296.16613325617169</v>
      </c>
      <c r="S13" s="53">
        <f t="shared" si="20"/>
        <v>-98.413335787186639</v>
      </c>
      <c r="T13" s="62">
        <f>VLOOKUP(B13,'VNA IPCA'!B:D,2,FALSE)</f>
        <v>3791.2007990000002</v>
      </c>
      <c r="U13" s="63">
        <f>VLOOKUP(B13,'VNA IPCA'!B:D,3,FALSE)</f>
        <v>0.45</v>
      </c>
      <c r="V13" s="63">
        <f t="shared" si="2"/>
        <v>5.5356751950101257</v>
      </c>
      <c r="W13" s="92">
        <f t="shared" si="3"/>
        <v>2.1382784730361593E-4</v>
      </c>
      <c r="X13" s="92">
        <f t="shared" si="21"/>
        <v>1.0040013295091272</v>
      </c>
      <c r="Y13" s="48">
        <f t="shared" si="22"/>
        <v>0.40013295091272383</v>
      </c>
      <c r="Z13" s="53">
        <f t="shared" si="23"/>
        <v>61.534529671486176</v>
      </c>
      <c r="AA13" s="53">
        <f t="shared" si="24"/>
        <v>61.534522877030071</v>
      </c>
      <c r="AB13" s="53">
        <f t="shared" si="25"/>
        <v>104.49884833698562</v>
      </c>
      <c r="AC13" s="61">
        <f>VLOOKUP(B13,CDI!A:B,2,FALSE)</f>
        <v>9.15</v>
      </c>
      <c r="AD13" s="26">
        <f t="shared" si="26"/>
        <v>1.0038290656526891</v>
      </c>
      <c r="AE13" s="93">
        <f t="shared" si="4"/>
        <v>3.4749249251664338E-4</v>
      </c>
      <c r="AF13" s="93">
        <f t="shared" si="27"/>
        <v>1.0038290656526891</v>
      </c>
      <c r="AG13" s="27">
        <f t="shared" si="28"/>
        <v>0.38290656526891453</v>
      </c>
      <c r="AH13" s="98"/>
      <c r="AI13" s="21">
        <f t="shared" si="5"/>
        <v>11.002423170111664</v>
      </c>
      <c r="AJ13" s="60">
        <f t="shared" si="6"/>
        <v>11.435119438411201</v>
      </c>
      <c r="AK13" s="63">
        <f t="shared" si="7"/>
        <v>5.5356751950101257</v>
      </c>
      <c r="AL13" s="61">
        <f t="shared" si="8"/>
        <v>9.15</v>
      </c>
    </row>
    <row r="14" spans="1:38" x14ac:dyDescent="0.3">
      <c r="A14" s="30">
        <f t="shared" si="9"/>
        <v>13</v>
      </c>
      <c r="B14" s="29">
        <f>WORKDAY(B13,1,Feriados!$A$2:$A$5000)</f>
        <v>44580</v>
      </c>
      <c r="C14" s="20">
        <f t="shared" si="10"/>
        <v>45519</v>
      </c>
      <c r="D14" s="21">
        <f t="shared" si="10"/>
        <v>5.18</v>
      </c>
      <c r="E14" s="52">
        <f>TRUNC((100/((1+D14/100)^(NETWORKDAYS($B14,C14-1,Feriados!$A$1:$A$936)/252)))/100*T14,6)</f>
        <v>3332.200918</v>
      </c>
      <c r="F14" s="19">
        <f t="shared" si="0"/>
        <v>4.1429966262729323E-4</v>
      </c>
      <c r="G14" s="19">
        <f t="shared" si="11"/>
        <v>1.0066339624930207</v>
      </c>
      <c r="H14" s="18">
        <f t="shared" si="12"/>
        <v>0.66339624930207286</v>
      </c>
      <c r="I14" s="53">
        <f t="shared" si="13"/>
        <v>119.22544505602207</v>
      </c>
      <c r="J14" s="53">
        <f t="shared" si="14"/>
        <v>119.22550027680097</v>
      </c>
      <c r="K14" s="53">
        <f t="shared" si="15"/>
        <v>158.78743888956893</v>
      </c>
      <c r="L14" s="60">
        <f>VLOOKUP(B14,'NTN-B Princ 24'!A:F,2,FALSE)*100</f>
        <v>5.62</v>
      </c>
      <c r="M14" s="22">
        <f>TRUNC((100/((1+L14/100)^(NETWORKDAYS($B14,C14-1,Feriados!$A$1:$A$936)/252)))/100*T14,6)</f>
        <v>3296.7861079999998</v>
      </c>
      <c r="N14" s="91">
        <f t="shared" si="1"/>
        <v>-2.9740671002664865E-4</v>
      </c>
      <c r="O14" s="91">
        <f t="shared" si="16"/>
        <v>0.9959354027727283</v>
      </c>
      <c r="P14" s="24">
        <f t="shared" si="17"/>
        <v>-0.40645972272717046</v>
      </c>
      <c r="Q14" s="53">
        <f t="shared" si="18"/>
        <v>123.99469647138196</v>
      </c>
      <c r="R14" s="53">
        <f t="shared" si="19"/>
        <v>-85.586513789907031</v>
      </c>
      <c r="S14" s="53">
        <f t="shared" si="20"/>
        <v>-97.288307631392044</v>
      </c>
      <c r="T14" s="62">
        <f>VLOOKUP(B14,'VNA IPCA'!B:D,2,FALSE)</f>
        <v>3792.0114629999998</v>
      </c>
      <c r="U14" s="63">
        <f>VLOOKUP(B14,'VNA IPCA'!B:D,3,FALSE)</f>
        <v>0.45</v>
      </c>
      <c r="V14" s="63">
        <f t="shared" si="2"/>
        <v>5.5356751950101257</v>
      </c>
      <c r="W14" s="92">
        <f t="shared" si="3"/>
        <v>2.1382776671008408E-4</v>
      </c>
      <c r="X14" s="92">
        <f t="shared" si="21"/>
        <v>1.0042160128711901</v>
      </c>
      <c r="Y14" s="48">
        <f t="shared" si="22"/>
        <v>0.42160128711901113</v>
      </c>
      <c r="Z14" s="53">
        <f t="shared" si="23"/>
        <v>61.534529671486176</v>
      </c>
      <c r="AA14" s="53">
        <f t="shared" si="24"/>
        <v>61.534499684145736</v>
      </c>
      <c r="AB14" s="53">
        <f t="shared" si="25"/>
        <v>100.91252201772798</v>
      </c>
      <c r="AC14" s="61">
        <f>VLOOKUP(B14,CDI!A:B,2,FALSE)</f>
        <v>9.15</v>
      </c>
      <c r="AD14" s="26">
        <f t="shared" si="26"/>
        <v>1.0041778887167734</v>
      </c>
      <c r="AE14" s="93">
        <f t="shared" si="4"/>
        <v>3.4749249251664338E-4</v>
      </c>
      <c r="AF14" s="93">
        <f t="shared" si="27"/>
        <v>1.0041778887167734</v>
      </c>
      <c r="AG14" s="27">
        <f t="shared" si="28"/>
        <v>0.41778887167733814</v>
      </c>
      <c r="AH14" s="98"/>
      <c r="AI14" s="21">
        <f t="shared" si="5"/>
        <v>11.002423170111664</v>
      </c>
      <c r="AJ14" s="60">
        <f t="shared" si="6"/>
        <v>11.466780140969689</v>
      </c>
      <c r="AK14" s="63">
        <f t="shared" si="7"/>
        <v>5.5356751950101257</v>
      </c>
      <c r="AL14" s="61">
        <f t="shared" si="8"/>
        <v>9.15</v>
      </c>
    </row>
    <row r="15" spans="1:38" x14ac:dyDescent="0.3">
      <c r="A15" s="30">
        <f t="shared" si="9"/>
        <v>14</v>
      </c>
      <c r="B15" s="29">
        <f>WORKDAY(B14,1,Feriados!$A$2:$A$5000)</f>
        <v>44581</v>
      </c>
      <c r="C15" s="20">
        <f t="shared" si="10"/>
        <v>45519</v>
      </c>
      <c r="D15" s="21">
        <f t="shared" si="10"/>
        <v>5.18</v>
      </c>
      <c r="E15" s="52">
        <f>TRUNC((100/((1+D15/100)^(NETWORKDAYS($B15,C15-1,Feriados!$A$1:$A$936)/252)))/100*T15,6)</f>
        <v>3333.581447</v>
      </c>
      <c r="F15" s="19">
        <f t="shared" si="0"/>
        <v>4.1429944771409488E-4</v>
      </c>
      <c r="G15" s="19">
        <f t="shared" si="11"/>
        <v>1.0070510103877319</v>
      </c>
      <c r="H15" s="18">
        <f t="shared" si="12"/>
        <v>0.70510103877319263</v>
      </c>
      <c r="I15" s="53">
        <f t="shared" si="13"/>
        <v>119.22544505602207</v>
      </c>
      <c r="J15" s="53">
        <f t="shared" si="14"/>
        <v>119.22543842994011</v>
      </c>
      <c r="K15" s="53">
        <f t="shared" si="15"/>
        <v>155.7603383354882</v>
      </c>
      <c r="L15" s="60">
        <f>VLOOKUP(B15,'NTN-B Princ 24'!A:F,2,FALSE)*100</f>
        <v>5.45</v>
      </c>
      <c r="M15" s="22">
        <f>TRUNC((100/((1+L15/100)^(NETWORKDAYS($B15,C15-1,Feriados!$A$1:$A$936)/252)))/100*T15,6)</f>
        <v>3311.8119569999999</v>
      </c>
      <c r="N15" s="91">
        <f t="shared" si="1"/>
        <v>4.5577263758598274E-3</v>
      </c>
      <c r="O15" s="91">
        <f t="shared" si="16"/>
        <v>1.0004746038265981</v>
      </c>
      <c r="P15" s="24">
        <f t="shared" si="17"/>
        <v>4.7460382659814115E-2</v>
      </c>
      <c r="Q15" s="53">
        <f t="shared" si="18"/>
        <v>122.15438119615439</v>
      </c>
      <c r="R15" s="53">
        <f t="shared" si="19"/>
        <v>1311.604271750283</v>
      </c>
      <c r="S15" s="53">
        <f t="shared" si="20"/>
        <v>10.48423538488402</v>
      </c>
      <c r="T15" s="62">
        <f>VLOOKUP(B15,'VNA IPCA'!B:D,2,FALSE)</f>
        <v>3792.8223010000002</v>
      </c>
      <c r="U15" s="63">
        <f>VLOOKUP(B15,'VNA IPCA'!B:D,3,FALSE)</f>
        <v>0.45</v>
      </c>
      <c r="V15" s="63">
        <f t="shared" si="2"/>
        <v>5.5356751950101257</v>
      </c>
      <c r="W15" s="92">
        <f t="shared" si="3"/>
        <v>2.1382794010826878E-4</v>
      </c>
      <c r="X15" s="92">
        <f t="shared" si="21"/>
        <v>1.0044307423126462</v>
      </c>
      <c r="Y15" s="48">
        <f t="shared" si="22"/>
        <v>0.44307423126461742</v>
      </c>
      <c r="Z15" s="53">
        <f t="shared" si="23"/>
        <v>61.534529671486176</v>
      </c>
      <c r="AA15" s="53">
        <f t="shared" si="24"/>
        <v>61.534549583981978</v>
      </c>
      <c r="AB15" s="53">
        <f t="shared" si="25"/>
        <v>97.877308888368347</v>
      </c>
      <c r="AC15" s="61">
        <f>VLOOKUP(B15,CDI!A:B,2,FALSE)</f>
        <v>9.15</v>
      </c>
      <c r="AD15" s="26">
        <f t="shared" si="26"/>
        <v>1.0045268329942536</v>
      </c>
      <c r="AE15" s="93">
        <f t="shared" si="4"/>
        <v>3.4749249251664338E-4</v>
      </c>
      <c r="AF15" s="93">
        <f t="shared" si="27"/>
        <v>1.0045268329942536</v>
      </c>
      <c r="AG15" s="27">
        <f t="shared" si="28"/>
        <v>0.45268329942536045</v>
      </c>
      <c r="AH15" s="98"/>
      <c r="AI15" s="21">
        <f t="shared" si="5"/>
        <v>11.002423170111664</v>
      </c>
      <c r="AJ15" s="60">
        <f t="shared" si="6"/>
        <v>11.287369493138177</v>
      </c>
      <c r="AK15" s="63">
        <f t="shared" si="7"/>
        <v>5.5356751950101257</v>
      </c>
      <c r="AL15" s="61">
        <f t="shared" si="8"/>
        <v>9.15</v>
      </c>
    </row>
    <row r="16" spans="1:38" x14ac:dyDescent="0.3">
      <c r="A16" s="30">
        <f t="shared" si="9"/>
        <v>15</v>
      </c>
      <c r="B16" s="29">
        <f>WORKDAY(B15,1,Feriados!$A$2:$A$5000)</f>
        <v>44582</v>
      </c>
      <c r="C16" s="20">
        <f t="shared" si="10"/>
        <v>45519</v>
      </c>
      <c r="D16" s="21">
        <f t="shared" si="10"/>
        <v>5.18</v>
      </c>
      <c r="E16" s="52">
        <f>TRUNC((100/((1+D16/100)^(NETWORKDAYS($B16,C16-1,Feriados!$A$1:$A$936)/252)))/100*T16,6)</f>
        <v>3334.962548</v>
      </c>
      <c r="F16" s="19">
        <f t="shared" si="0"/>
        <v>4.1429946199245116E-4</v>
      </c>
      <c r="G16" s="19">
        <f t="shared" si="11"/>
        <v>1.0074682310795344</v>
      </c>
      <c r="H16" s="18">
        <f t="shared" si="12"/>
        <v>0.74682310795344264</v>
      </c>
      <c r="I16" s="53">
        <f t="shared" si="13"/>
        <v>119.22544505602207</v>
      </c>
      <c r="J16" s="53">
        <f t="shared" si="14"/>
        <v>119.22544253890838</v>
      </c>
      <c r="K16" s="53">
        <f t="shared" si="15"/>
        <v>153.16625310792986</v>
      </c>
      <c r="L16" s="60">
        <f>VLOOKUP(B16,'NTN-B Princ 24'!A:F,2,FALSE)*100</f>
        <v>5.53</v>
      </c>
      <c r="M16" s="22">
        <f>TRUNC((100/((1+L16/100)^(NETWORKDAYS($B16,C16-1,Feriados!$A$1:$A$936)/252)))/100*T16,6)</f>
        <v>3306.8127479999998</v>
      </c>
      <c r="N16" s="91">
        <f t="shared" si="1"/>
        <v>-1.5095087115176709E-3</v>
      </c>
      <c r="O16" s="91">
        <f t="shared" si="16"/>
        <v>0.9989643786964697</v>
      </c>
      <c r="P16" s="24">
        <f t="shared" si="17"/>
        <v>-0.10356213035302986</v>
      </c>
      <c r="Q16" s="53">
        <f t="shared" si="18"/>
        <v>123.02077973464048</v>
      </c>
      <c r="R16" s="53">
        <f t="shared" si="19"/>
        <v>-434.40038102272729</v>
      </c>
      <c r="S16" s="53">
        <f t="shared" si="20"/>
        <v>-21.239599178333748</v>
      </c>
      <c r="T16" s="62">
        <f>VLOOKUP(B16,'VNA IPCA'!B:D,2,FALSE)</f>
        <v>3793.6333119999999</v>
      </c>
      <c r="U16" s="63">
        <f>VLOOKUP(B16,'VNA IPCA'!B:D,3,FALSE)</f>
        <v>0.45</v>
      </c>
      <c r="V16" s="63">
        <f t="shared" si="2"/>
        <v>5.5356751950101257</v>
      </c>
      <c r="W16" s="92">
        <f t="shared" si="3"/>
        <v>2.1382783996659604E-4</v>
      </c>
      <c r="X16" s="92">
        <f t="shared" si="21"/>
        <v>1.004645517568671</v>
      </c>
      <c r="Y16" s="48">
        <f t="shared" si="22"/>
        <v>0.46455175686710426</v>
      </c>
      <c r="Z16" s="53">
        <f t="shared" si="23"/>
        <v>61.534529671486176</v>
      </c>
      <c r="AA16" s="53">
        <f t="shared" si="24"/>
        <v>61.534520765611823</v>
      </c>
      <c r="AB16" s="53">
        <f t="shared" si="25"/>
        <v>95.275107607511444</v>
      </c>
      <c r="AC16" s="61">
        <f>VLOOKUP(B16,CDI!A:B,2,FALSE)</f>
        <v>9.15</v>
      </c>
      <c r="AD16" s="26">
        <f t="shared" si="26"/>
        <v>1.0048758985272506</v>
      </c>
      <c r="AE16" s="93">
        <f t="shared" si="4"/>
        <v>3.4749249251664338E-4</v>
      </c>
      <c r="AF16" s="93">
        <f t="shared" si="27"/>
        <v>1.0048758985272506</v>
      </c>
      <c r="AG16" s="27">
        <f t="shared" si="28"/>
        <v>0.48758985272505662</v>
      </c>
      <c r="AH16" s="98"/>
      <c r="AI16" s="21">
        <f t="shared" si="5"/>
        <v>11.002423170111664</v>
      </c>
      <c r="AJ16" s="60">
        <f t="shared" si="6"/>
        <v>11.371798033294178</v>
      </c>
      <c r="AK16" s="63">
        <f t="shared" si="7"/>
        <v>5.5356751950101257</v>
      </c>
      <c r="AL16" s="61">
        <f t="shared" si="8"/>
        <v>9.15</v>
      </c>
    </row>
    <row r="17" spans="1:38" x14ac:dyDescent="0.3">
      <c r="A17" s="30">
        <f t="shared" si="9"/>
        <v>16</v>
      </c>
      <c r="B17" s="29">
        <f>WORKDAY(B16,1,Feriados!$A$2:$A$5000)</f>
        <v>44585</v>
      </c>
      <c r="C17" s="20">
        <f t="shared" si="10"/>
        <v>45519</v>
      </c>
      <c r="D17" s="21">
        <f t="shared" si="10"/>
        <v>5.18</v>
      </c>
      <c r="E17" s="52">
        <f>TRUNC((100/((1+D17/100)^(NETWORKDAYS($B17,C17-1,Feriados!$A$1:$A$936)/252)))/100*T17,6)</f>
        <v>3336.34422</v>
      </c>
      <c r="F17" s="19">
        <f t="shared" si="0"/>
        <v>4.1429910534640513E-4</v>
      </c>
      <c r="G17" s="19">
        <f t="shared" si="11"/>
        <v>1.0078856242663357</v>
      </c>
      <c r="H17" s="18">
        <f t="shared" si="12"/>
        <v>0.78856242663356557</v>
      </c>
      <c r="I17" s="53">
        <f t="shared" si="13"/>
        <v>119.22544505602207</v>
      </c>
      <c r="J17" s="53">
        <f t="shared" si="14"/>
        <v>119.22533990473536</v>
      </c>
      <c r="K17" s="53">
        <f t="shared" si="15"/>
        <v>150.91857311792202</v>
      </c>
      <c r="L17" s="60">
        <f>VLOOKUP(B17,'NTN-B Princ 24'!A:F,2,FALSE)*100</f>
        <v>5.45</v>
      </c>
      <c r="M17" s="22">
        <f>TRUNC((100/((1+L17/100)^(NETWORKDAYS($B17,C17-1,Feriados!$A$1:$A$936)/252)))/100*T17,6)</f>
        <v>3314.6241319999999</v>
      </c>
      <c r="N17" s="91">
        <f t="shared" si="1"/>
        <v>2.3622093524118259E-3</v>
      </c>
      <c r="O17" s="91">
        <f t="shared" si="16"/>
        <v>1.0013241416945529</v>
      </c>
      <c r="P17" s="24">
        <f t="shared" si="17"/>
        <v>0.13241416945528606</v>
      </c>
      <c r="Q17" s="53">
        <f t="shared" si="18"/>
        <v>122.15438119615439</v>
      </c>
      <c r="R17" s="53">
        <f t="shared" si="19"/>
        <v>679.7871618186648</v>
      </c>
      <c r="S17" s="53">
        <f t="shared" si="20"/>
        <v>25.342010777889492</v>
      </c>
      <c r="T17" s="62">
        <f>VLOOKUP(B17,'VNA IPCA'!B:D,2,FALSE)</f>
        <v>3794.4444960000001</v>
      </c>
      <c r="U17" s="63">
        <f>VLOOKUP(B17,'VNA IPCA'!B:D,3,FALSE)</f>
        <v>0.45</v>
      </c>
      <c r="V17" s="63">
        <f t="shared" si="2"/>
        <v>5.5356751950101257</v>
      </c>
      <c r="W17" s="92">
        <f t="shared" si="3"/>
        <v>2.138277301166891E-4</v>
      </c>
      <c r="X17" s="92">
        <f t="shared" si="21"/>
        <v>1.0048603386392647</v>
      </c>
      <c r="Y17" s="48">
        <f t="shared" si="22"/>
        <v>0.48603386392647163</v>
      </c>
      <c r="Z17" s="53">
        <f t="shared" si="23"/>
        <v>61.534529671486176</v>
      </c>
      <c r="AA17" s="53">
        <f t="shared" si="24"/>
        <v>61.534489153444859</v>
      </c>
      <c r="AB17" s="53">
        <f t="shared" si="25"/>
        <v>93.019315596758531</v>
      </c>
      <c r="AC17" s="61">
        <f>VLOOKUP(B17,CDI!A:B,2,FALSE)</f>
        <v>9.15</v>
      </c>
      <c r="AD17" s="26">
        <f t="shared" si="26"/>
        <v>1.0052250853578997</v>
      </c>
      <c r="AE17" s="93">
        <f t="shared" si="4"/>
        <v>3.4749249251664338E-4</v>
      </c>
      <c r="AF17" s="93">
        <f t="shared" si="27"/>
        <v>1.0052250853578997</v>
      </c>
      <c r="AG17" s="27">
        <f t="shared" si="28"/>
        <v>0.52250853578996725</v>
      </c>
      <c r="AH17" s="98"/>
      <c r="AI17" s="21">
        <f t="shared" si="5"/>
        <v>11.002423170111664</v>
      </c>
      <c r="AJ17" s="60">
        <f t="shared" si="6"/>
        <v>11.287369493138177</v>
      </c>
      <c r="AK17" s="63">
        <f t="shared" si="7"/>
        <v>5.5356751950101257</v>
      </c>
      <c r="AL17" s="61">
        <f t="shared" si="8"/>
        <v>9.15</v>
      </c>
    </row>
    <row r="18" spans="1:38" x14ac:dyDescent="0.3">
      <c r="A18" s="30">
        <f t="shared" si="9"/>
        <v>17</v>
      </c>
      <c r="B18" s="29">
        <f>WORKDAY(B17,1,Feriados!$A$2:$A$5000)</f>
        <v>44586</v>
      </c>
      <c r="C18" s="20">
        <f t="shared" si="10"/>
        <v>45519</v>
      </c>
      <c r="D18" s="21">
        <f t="shared" si="10"/>
        <v>5.18</v>
      </c>
      <c r="E18" s="52">
        <f>TRUNC((100/((1+D18/100)^(NETWORKDAYS($B18,C18-1,Feriados!$A$1:$A$936)/252)))/100*T18,6)</f>
        <v>3337.7264660000001</v>
      </c>
      <c r="F18" s="19">
        <f t="shared" si="0"/>
        <v>4.1429957727801003E-4</v>
      </c>
      <c r="G18" s="19">
        <f t="shared" si="11"/>
        <v>1.0083031908544138</v>
      </c>
      <c r="H18" s="18">
        <f t="shared" si="12"/>
        <v>0.83031908544137778</v>
      </c>
      <c r="I18" s="53">
        <f t="shared" si="13"/>
        <v>119.22544505602207</v>
      </c>
      <c r="J18" s="53">
        <f t="shared" si="14"/>
        <v>119.22547571532553</v>
      </c>
      <c r="K18" s="53">
        <f t="shared" si="15"/>
        <v>148.95236248004946</v>
      </c>
      <c r="L18" s="60">
        <f>VLOOKUP(B18,'NTN-B Princ 24'!A:F,2,FALSE)*100</f>
        <v>5.38</v>
      </c>
      <c r="M18" s="22">
        <f>TRUNC((100/((1+L18/100)^(NETWORKDAYS($B18,C18-1,Feriados!$A$1:$A$936)/252)))/100*T18,6)</f>
        <v>3321.636927</v>
      </c>
      <c r="N18" s="91">
        <f t="shared" si="1"/>
        <v>2.1157134929108423E-3</v>
      </c>
      <c r="O18" s="91">
        <f t="shared" si="16"/>
        <v>1.0034426566919135</v>
      </c>
      <c r="P18" s="24">
        <f t="shared" si="17"/>
        <v>0.34426566919134594</v>
      </c>
      <c r="Q18" s="53">
        <f t="shared" si="18"/>
        <v>121.39574525723398</v>
      </c>
      <c r="R18" s="53">
        <f t="shared" si="19"/>
        <v>608.85156901900802</v>
      </c>
      <c r="S18" s="53">
        <f t="shared" si="20"/>
        <v>61.758407877096268</v>
      </c>
      <c r="T18" s="62">
        <f>VLOOKUP(B18,'VNA IPCA'!B:D,2,FALSE)</f>
        <v>3795.255854</v>
      </c>
      <c r="U18" s="63">
        <f>VLOOKUP(B18,'VNA IPCA'!B:D,3,FALSE)</f>
        <v>0.45</v>
      </c>
      <c r="V18" s="63">
        <f t="shared" si="2"/>
        <v>5.5356751950101257</v>
      </c>
      <c r="W18" s="92">
        <f t="shared" si="3"/>
        <v>2.1382787410795245E-4</v>
      </c>
      <c r="X18" s="92">
        <f t="shared" si="21"/>
        <v>1.0050752057892514</v>
      </c>
      <c r="Y18" s="48">
        <f t="shared" si="22"/>
        <v>0.5075205789251358</v>
      </c>
      <c r="Z18" s="53">
        <f t="shared" si="23"/>
        <v>61.534529671486176</v>
      </c>
      <c r="AA18" s="53">
        <f t="shared" si="24"/>
        <v>61.534530590674855</v>
      </c>
      <c r="AB18" s="53">
        <f t="shared" si="25"/>
        <v>91.044985673135699</v>
      </c>
      <c r="AC18" s="61">
        <f>VLOOKUP(B18,CDI!A:B,2,FALSE)</f>
        <v>9.15</v>
      </c>
      <c r="AD18" s="26">
        <f t="shared" si="26"/>
        <v>1.005574393528351</v>
      </c>
      <c r="AE18" s="93">
        <f t="shared" si="4"/>
        <v>3.4749249251664338E-4</v>
      </c>
      <c r="AF18" s="93">
        <f t="shared" si="27"/>
        <v>1.005574393528351</v>
      </c>
      <c r="AG18" s="27">
        <f t="shared" si="28"/>
        <v>0.55743935283509849</v>
      </c>
      <c r="AH18" s="98"/>
      <c r="AI18" s="21">
        <f t="shared" si="5"/>
        <v>11.002423170111664</v>
      </c>
      <c r="AJ18" s="60">
        <f t="shared" si="6"/>
        <v>11.213494520501687</v>
      </c>
      <c r="AK18" s="63">
        <f t="shared" si="7"/>
        <v>5.5356751950101257</v>
      </c>
      <c r="AL18" s="61">
        <f t="shared" si="8"/>
        <v>9.15</v>
      </c>
    </row>
    <row r="19" spans="1:38" x14ac:dyDescent="0.3">
      <c r="A19" s="30">
        <f t="shared" si="9"/>
        <v>18</v>
      </c>
      <c r="B19" s="29">
        <f>WORKDAY(B18,1,Feriados!$A$2:$A$5000)</f>
        <v>44587</v>
      </c>
      <c r="C19" s="20">
        <f t="shared" si="10"/>
        <v>45519</v>
      </c>
      <c r="D19" s="21">
        <f t="shared" si="10"/>
        <v>5.18</v>
      </c>
      <c r="E19" s="52">
        <f>TRUNC((100/((1+D19/100)^(NETWORKDAYS($B19,C19-1,Feriados!$A$1:$A$936)/252)))/100*T19,6)</f>
        <v>3339.109285</v>
      </c>
      <c r="F19" s="19">
        <f t="shared" si="0"/>
        <v>4.1429967796524636E-4</v>
      </c>
      <c r="G19" s="19">
        <f t="shared" si="11"/>
        <v>1.008720930541676</v>
      </c>
      <c r="H19" s="18">
        <f t="shared" si="12"/>
        <v>0.87209305416759975</v>
      </c>
      <c r="I19" s="53">
        <f t="shared" si="13"/>
        <v>119.22544505602207</v>
      </c>
      <c r="J19" s="53">
        <f t="shared" si="14"/>
        <v>119.2255046906958</v>
      </c>
      <c r="K19" s="53">
        <f t="shared" si="15"/>
        <v>147.21794393197672</v>
      </c>
      <c r="L19" s="60">
        <f>VLOOKUP(B19,'NTN-B Princ 24'!A:F,2,FALSE)*100</f>
        <v>5.46</v>
      </c>
      <c r="M19" s="22">
        <f>TRUNC((100/((1+L19/100)^(NETWORKDAYS($B19,C19-1,Feriados!$A$1:$A$936)/252)))/100*T19,6)</f>
        <v>3316.6398490000001</v>
      </c>
      <c r="N19" s="91">
        <f t="shared" si="1"/>
        <v>-1.5044022299309789E-3</v>
      </c>
      <c r="O19" s="91">
        <f t="shared" si="16"/>
        <v>1.0019330753215783</v>
      </c>
      <c r="P19" s="24">
        <f t="shared" si="17"/>
        <v>0.19330753215782703</v>
      </c>
      <c r="Q19" s="53">
        <f t="shared" si="18"/>
        <v>122.26271680995343</v>
      </c>
      <c r="R19" s="53">
        <f t="shared" si="19"/>
        <v>-432.93085817067674</v>
      </c>
      <c r="S19" s="53">
        <f t="shared" si="20"/>
        <v>32.632225764030238</v>
      </c>
      <c r="T19" s="62">
        <f>VLOOKUP(B19,'VNA IPCA'!B:D,2,FALSE)</f>
        <v>3796.0673860000002</v>
      </c>
      <c r="U19" s="63">
        <f>VLOOKUP(B19,'VNA IPCA'!B:D,3,FALSE)</f>
        <v>0.45</v>
      </c>
      <c r="V19" s="63">
        <f t="shared" si="2"/>
        <v>5.5356751950101257</v>
      </c>
      <c r="W19" s="92">
        <f t="shared" si="3"/>
        <v>2.138280082342181E-4</v>
      </c>
      <c r="X19" s="92">
        <f t="shared" si="21"/>
        <v>1.005290119018631</v>
      </c>
      <c r="Y19" s="48">
        <f t="shared" si="22"/>
        <v>0.52901190186309677</v>
      </c>
      <c r="Z19" s="53">
        <f t="shared" si="23"/>
        <v>61.534529671486176</v>
      </c>
      <c r="AA19" s="53">
        <f t="shared" si="24"/>
        <v>61.534569188995256</v>
      </c>
      <c r="AB19" s="53">
        <f t="shared" si="25"/>
        <v>89.302447870273568</v>
      </c>
      <c r="AC19" s="61">
        <f>VLOOKUP(B19,CDI!A:B,2,FALSE)</f>
        <v>9.15</v>
      </c>
      <c r="AD19" s="26">
        <f t="shared" si="26"/>
        <v>1.005923823080769</v>
      </c>
      <c r="AE19" s="93">
        <f t="shared" si="4"/>
        <v>3.4749249251664338E-4</v>
      </c>
      <c r="AF19" s="93">
        <f t="shared" si="27"/>
        <v>1.005923823080769</v>
      </c>
      <c r="AG19" s="27">
        <f t="shared" si="28"/>
        <v>0.59238230807689973</v>
      </c>
      <c r="AH19" s="98"/>
      <c r="AI19" s="21">
        <f t="shared" si="5"/>
        <v>11.002423170111664</v>
      </c>
      <c r="AJ19" s="60">
        <f t="shared" si="6"/>
        <v>11.297923060657666</v>
      </c>
      <c r="AK19" s="63">
        <f t="shared" si="7"/>
        <v>5.5356751950101257</v>
      </c>
      <c r="AL19" s="61">
        <f t="shared" si="8"/>
        <v>9.15</v>
      </c>
    </row>
    <row r="20" spans="1:38" x14ac:dyDescent="0.3">
      <c r="A20" s="30">
        <f t="shared" si="9"/>
        <v>19</v>
      </c>
      <c r="B20" s="29">
        <f>WORKDAY(B19,1,Feriados!$A$2:$A$5000)</f>
        <v>44588</v>
      </c>
      <c r="C20" s="20">
        <f t="shared" ref="C20:D35" si="29">+C19</f>
        <v>45519</v>
      </c>
      <c r="D20" s="21">
        <f t="shared" si="29"/>
        <v>5.18</v>
      </c>
      <c r="E20" s="52">
        <f>TRUNC((100/((1+D20/100)^(NETWORKDAYS($B20,C20-1,Feriados!$A$1:$A$936)/252)))/100*T20,6)</f>
        <v>3341.7591539999999</v>
      </c>
      <c r="F20" s="19">
        <f t="shared" si="0"/>
        <v>7.9358558640274524E-4</v>
      </c>
      <c r="G20" s="19">
        <f t="shared" si="11"/>
        <v>1.0095214369328567</v>
      </c>
      <c r="H20" s="18">
        <f t="shared" si="12"/>
        <v>0.9521436932856675</v>
      </c>
      <c r="I20" s="53">
        <f t="shared" si="13"/>
        <v>132.86686041805822</v>
      </c>
      <c r="J20" s="53">
        <f t="shared" si="14"/>
        <v>228.37488679406101</v>
      </c>
      <c r="K20" s="53">
        <f t="shared" si="15"/>
        <v>151.7753739190241</v>
      </c>
      <c r="L20" s="60">
        <f>VLOOKUP(B20,'NTN-B Princ 24'!A:F,2,FALSE)*100</f>
        <v>5.5</v>
      </c>
      <c r="M20" s="22">
        <f>TRUNC((100/((1+L20/100)^(NETWORKDAYS($B20,C20-1,Feriados!$A$1:$A$936)/252)))/100*T20,6)</f>
        <v>3316.1166239999998</v>
      </c>
      <c r="N20" s="91">
        <f t="shared" si="1"/>
        <v>-1.5775755699198868E-4</v>
      </c>
      <c r="O20" s="91">
        <f t="shared" si="16"/>
        <v>1.0017750128073462</v>
      </c>
      <c r="P20" s="24">
        <f t="shared" si="17"/>
        <v>0.17750128073461546</v>
      </c>
      <c r="Q20" s="53">
        <f t="shared" si="18"/>
        <v>136.33753677622548</v>
      </c>
      <c r="R20" s="53">
        <f t="shared" si="19"/>
        <v>-45.398838935903854</v>
      </c>
      <c r="S20" s="53">
        <f t="shared" si="20"/>
        <v>28.294388173318652</v>
      </c>
      <c r="T20" s="62">
        <f>VLOOKUP(B20,'VNA IPCA'!B:D,2,FALSE)</f>
        <v>3798.3185979999998</v>
      </c>
      <c r="U20" s="63">
        <f>VLOOKUP(B20,'VNA IPCA'!B:D,3,FALSE)</f>
        <v>0.55000000000000004</v>
      </c>
      <c r="V20" s="63">
        <f t="shared" si="2"/>
        <v>6.8033559467648441</v>
      </c>
      <c r="W20" s="92">
        <f t="shared" si="3"/>
        <v>5.9303794455867198E-4</v>
      </c>
      <c r="X20" s="92">
        <f t="shared" si="21"/>
        <v>1.0058862942044988</v>
      </c>
      <c r="Y20" s="48">
        <f t="shared" si="22"/>
        <v>0.58862942044988209</v>
      </c>
      <c r="Z20" s="53">
        <f t="shared" si="23"/>
        <v>75.173211449659888</v>
      </c>
      <c r="AA20" s="53">
        <f t="shared" si="24"/>
        <v>170.66208834145331</v>
      </c>
      <c r="AB20" s="53">
        <f t="shared" si="25"/>
        <v>93.829797979573641</v>
      </c>
      <c r="AC20" s="61">
        <f>VLOOKUP(B20,CDI!A:B,2,FALSE)</f>
        <v>9.15</v>
      </c>
      <c r="AD20" s="26">
        <f t="shared" si="26"/>
        <v>1.0062733740573333</v>
      </c>
      <c r="AE20" s="93">
        <f t="shared" si="4"/>
        <v>3.4749249251664338E-4</v>
      </c>
      <c r="AF20" s="93">
        <f t="shared" si="27"/>
        <v>1.0062733740573333</v>
      </c>
      <c r="AG20" s="27">
        <f t="shared" si="28"/>
        <v>0.6273374057333303</v>
      </c>
      <c r="AH20" s="98"/>
      <c r="AI20" s="21">
        <f t="shared" si="5"/>
        <v>12.33576978480726</v>
      </c>
      <c r="AJ20" s="60">
        <f t="shared" si="6"/>
        <v>12.677540523836894</v>
      </c>
      <c r="AK20" s="63">
        <f t="shared" si="7"/>
        <v>6.8033559467648441</v>
      </c>
      <c r="AL20" s="61">
        <f t="shared" si="8"/>
        <v>9.15</v>
      </c>
    </row>
    <row r="21" spans="1:38" x14ac:dyDescent="0.3">
      <c r="A21" s="30">
        <f t="shared" si="9"/>
        <v>20</v>
      </c>
      <c r="B21" s="29">
        <f>WORKDAY(B20,1,Feriados!$A$2:$A$5000)</f>
        <v>44589</v>
      </c>
      <c r="C21" s="20">
        <f t="shared" si="29"/>
        <v>45519</v>
      </c>
      <c r="D21" s="21">
        <f t="shared" si="29"/>
        <v>5.18</v>
      </c>
      <c r="E21" s="52">
        <f>TRUNC((100/((1+D21/100)^(NETWORKDAYS($B21,C21-1,Feriados!$A$1:$A$936)/252)))/100*T21,6)</f>
        <v>3343.3020510000001</v>
      </c>
      <c r="F21" s="19">
        <f t="shared" si="0"/>
        <v>4.6170203443707258E-4</v>
      </c>
      <c r="G21" s="19">
        <f t="shared" si="11"/>
        <v>1.0099875350340963</v>
      </c>
      <c r="H21" s="18">
        <f t="shared" si="12"/>
        <v>0.99875350340963287</v>
      </c>
      <c r="I21" s="53">
        <f t="shared" si="13"/>
        <v>132.86686041805822</v>
      </c>
      <c r="J21" s="53">
        <f t="shared" si="14"/>
        <v>132.86676529132757</v>
      </c>
      <c r="K21" s="53">
        <f t="shared" si="15"/>
        <v>150.7997117903048</v>
      </c>
      <c r="L21" s="60">
        <f>VLOOKUP(B21,'NTN-B Princ 24'!A:F,2,FALSE)*100</f>
        <v>5.6</v>
      </c>
      <c r="M21" s="22">
        <f>TRUNC((100/((1+L21/100)^(NETWORKDAYS($B21,C21-1,Feriados!$A$1:$A$936)/252)))/100*T21,6)</f>
        <v>3309.7393320000001</v>
      </c>
      <c r="N21" s="91">
        <f t="shared" si="1"/>
        <v>-1.9231205422164388E-3</v>
      </c>
      <c r="O21" s="91">
        <f t="shared" si="16"/>
        <v>0.99984847870153726</v>
      </c>
      <c r="P21" s="24">
        <f t="shared" si="17"/>
        <v>-1.5152129846274232E-2</v>
      </c>
      <c r="Q21" s="53">
        <f t="shared" si="18"/>
        <v>137.41997307606906</v>
      </c>
      <c r="R21" s="53">
        <f t="shared" si="19"/>
        <v>-553.42793977752763</v>
      </c>
      <c r="S21" s="53">
        <f t="shared" si="20"/>
        <v>-2.2877885344350837</v>
      </c>
      <c r="T21" s="62">
        <f>VLOOKUP(B21,'VNA IPCA'!B:D,2,FALSE)</f>
        <v>3799.3107989999999</v>
      </c>
      <c r="U21" s="63">
        <f>VLOOKUP(B21,'VNA IPCA'!B:D,3,FALSE)</f>
        <v>0.55000000000000004</v>
      </c>
      <c r="V21" s="63">
        <f t="shared" si="2"/>
        <v>6.8033559467648441</v>
      </c>
      <c r="W21" s="92">
        <f t="shared" si="3"/>
        <v>2.6122110992021774E-4</v>
      </c>
      <c r="X21" s="92">
        <f t="shared" si="21"/>
        <v>1.0061490529387245</v>
      </c>
      <c r="Y21" s="48">
        <f t="shared" si="22"/>
        <v>0.61490529387244752</v>
      </c>
      <c r="Z21" s="53">
        <f t="shared" si="23"/>
        <v>75.173211449659888</v>
      </c>
      <c r="AA21" s="53">
        <f t="shared" si="24"/>
        <v>75.173166484368409</v>
      </c>
      <c r="AB21" s="53">
        <f t="shared" si="25"/>
        <v>92.843269913683699</v>
      </c>
      <c r="AC21" s="61">
        <f>VLOOKUP(B21,CDI!A:B,2,FALSE)</f>
        <v>9.15</v>
      </c>
      <c r="AD21" s="26">
        <f t="shared" si="26"/>
        <v>1.0066230465002377</v>
      </c>
      <c r="AE21" s="93">
        <f t="shared" si="4"/>
        <v>3.4749249251664338E-4</v>
      </c>
      <c r="AF21" s="93">
        <f t="shared" si="27"/>
        <v>1.0066230465002377</v>
      </c>
      <c r="AG21" s="27">
        <f t="shared" si="28"/>
        <v>0.66230465002377059</v>
      </c>
      <c r="AH21" s="98"/>
      <c r="AI21" s="21">
        <f t="shared" si="5"/>
        <v>12.33576978480726</v>
      </c>
      <c r="AJ21" s="60">
        <f t="shared" si="6"/>
        <v>12.784343879783687</v>
      </c>
      <c r="AK21" s="63">
        <f t="shared" si="7"/>
        <v>6.8033559467648441</v>
      </c>
      <c r="AL21" s="61">
        <f t="shared" si="8"/>
        <v>9.15</v>
      </c>
    </row>
    <row r="22" spans="1:38" x14ac:dyDescent="0.3">
      <c r="A22" s="30">
        <f t="shared" si="9"/>
        <v>21</v>
      </c>
      <c r="B22" s="29">
        <f>WORKDAY(B21,1,Feriados!$A$2:$A$5000)</f>
        <v>44592</v>
      </c>
      <c r="C22" s="20">
        <f t="shared" si="29"/>
        <v>45519</v>
      </c>
      <c r="D22" s="21">
        <f t="shared" si="29"/>
        <v>5.18</v>
      </c>
      <c r="E22" s="52">
        <f>TRUNC((100/((1+D22/100)^(NETWORKDAYS($B22,C22-1,Feriados!$A$1:$A$936)/252)))/100*T22,6)</f>
        <v>3344.8456620000002</v>
      </c>
      <c r="F22" s="19">
        <f t="shared" si="0"/>
        <v>4.6170252536370526E-4</v>
      </c>
      <c r="G22" s="19">
        <f t="shared" si="11"/>
        <v>1.0104538488296075</v>
      </c>
      <c r="H22" s="18">
        <f t="shared" si="12"/>
        <v>1.0453848829607537</v>
      </c>
      <c r="I22" s="53">
        <f t="shared" si="13"/>
        <v>132.86686041805822</v>
      </c>
      <c r="J22" s="53">
        <f t="shared" si="14"/>
        <v>132.86690656823089</v>
      </c>
      <c r="K22" s="53">
        <f t="shared" si="15"/>
        <v>149.92238675234356</v>
      </c>
      <c r="L22" s="60">
        <f>VLOOKUP(B22,'NTN-B Princ 24'!A:F,2,FALSE)*100</f>
        <v>5.64</v>
      </c>
      <c r="M22" s="22">
        <f>TRUNC((100/((1+L22/100)^(NETWORKDAYS($B22,C22-1,Feriados!$A$1:$A$936)/252)))/100*T22,6)</f>
        <v>3308.1513690000002</v>
      </c>
      <c r="N22" s="91">
        <f t="shared" si="1"/>
        <v>-4.7978491376854393E-4</v>
      </c>
      <c r="O22" s="91">
        <f t="shared" si="16"/>
        <v>0.99936876648540185</v>
      </c>
      <c r="P22" s="24">
        <f t="shared" si="17"/>
        <v>-6.3123351459815069E-2</v>
      </c>
      <c r="Q22" s="53">
        <f t="shared" si="18"/>
        <v>137.85266175207312</v>
      </c>
      <c r="R22" s="53">
        <f t="shared" si="19"/>
        <v>-138.07058399846272</v>
      </c>
      <c r="S22" s="53">
        <f t="shared" si="20"/>
        <v>-9.0527457063082384</v>
      </c>
      <c r="T22" s="62">
        <f>VLOOKUP(B22,'VNA IPCA'!B:D,2,FALSE)</f>
        <v>3800.3032600000001</v>
      </c>
      <c r="U22" s="63">
        <f>VLOOKUP(B22,'VNA IPCA'!B:D,3,FALSE)</f>
        <v>0.55000000000000004</v>
      </c>
      <c r="V22" s="63">
        <f t="shared" si="2"/>
        <v>6.8033559467648441</v>
      </c>
      <c r="W22" s="92">
        <f t="shared" si="3"/>
        <v>2.612213247363826E-4</v>
      </c>
      <c r="X22" s="92">
        <f t="shared" si="21"/>
        <v>1.0064118805272153</v>
      </c>
      <c r="Y22" s="48">
        <f t="shared" si="22"/>
        <v>0.64118805272153079</v>
      </c>
      <c r="Z22" s="53">
        <f t="shared" si="23"/>
        <v>75.173211449659888</v>
      </c>
      <c r="AA22" s="53">
        <f t="shared" si="24"/>
        <v>75.173228303305351</v>
      </c>
      <c r="AB22" s="53">
        <f t="shared" si="25"/>
        <v>91.955072995548832</v>
      </c>
      <c r="AC22" s="61">
        <f>VLOOKUP(B22,CDI!A:B,2,FALSE)</f>
        <v>9.15</v>
      </c>
      <c r="AD22" s="26">
        <f t="shared" si="26"/>
        <v>1.0069728404516907</v>
      </c>
      <c r="AE22" s="93">
        <f t="shared" si="4"/>
        <v>3.4749249251664338E-4</v>
      </c>
      <c r="AF22" s="93">
        <f t="shared" si="27"/>
        <v>1.0069728404516907</v>
      </c>
      <c r="AG22" s="27">
        <f t="shared" si="28"/>
        <v>0.6972840451690665</v>
      </c>
      <c r="AH22" s="98"/>
      <c r="AI22" s="21">
        <f t="shared" si="5"/>
        <v>12.33576978480726</v>
      </c>
      <c r="AJ22" s="60">
        <f t="shared" si="6"/>
        <v>12.827065222162393</v>
      </c>
      <c r="AK22" s="63">
        <f t="shared" si="7"/>
        <v>6.8033559467648441</v>
      </c>
      <c r="AL22" s="61">
        <f t="shared" si="8"/>
        <v>9.15</v>
      </c>
    </row>
    <row r="23" spans="1:38" x14ac:dyDescent="0.3">
      <c r="A23" s="30">
        <f t="shared" si="9"/>
        <v>22</v>
      </c>
      <c r="B23" s="29">
        <f>WORKDAY(B22,1,Feriados!$A$2:$A$5000)</f>
        <v>44593</v>
      </c>
      <c r="C23" s="20">
        <f t="shared" si="29"/>
        <v>45519</v>
      </c>
      <c r="D23" s="21">
        <f t="shared" si="29"/>
        <v>5.18</v>
      </c>
      <c r="E23" s="52">
        <f>TRUNC((100/((1+D23/100)^(NETWORKDAYS($B23,C23-1,Feriados!$A$1:$A$936)/252)))/100*T23,6)</f>
        <v>3346.3899849999998</v>
      </c>
      <c r="F23" s="19">
        <f t="shared" si="0"/>
        <v>4.6170231934583583E-4</v>
      </c>
      <c r="G23" s="19">
        <f t="shared" si="11"/>
        <v>1.010920377715204</v>
      </c>
      <c r="H23" s="18">
        <f t="shared" si="12"/>
        <v>1.0920377715204044</v>
      </c>
      <c r="I23" s="53">
        <f t="shared" si="13"/>
        <v>132.86686041805822</v>
      </c>
      <c r="J23" s="53">
        <f t="shared" si="14"/>
        <v>132.86684728123222</v>
      </c>
      <c r="K23" s="53">
        <f t="shared" si="15"/>
        <v>149.12934124705507</v>
      </c>
      <c r="L23" s="60">
        <f>VLOOKUP(B23,'NTN-B Princ 24'!A:F,2,FALSE)*100</f>
        <v>5.61</v>
      </c>
      <c r="M23" s="22">
        <f>TRUNC((100/((1+L23/100)^(NETWORKDAYS($B23,C23-1,Feriados!$A$1:$A$936)/252)))/100*T23,6)</f>
        <v>3312.109406</v>
      </c>
      <c r="N23" s="91">
        <f t="shared" si="1"/>
        <v>1.1964497867569257E-3</v>
      </c>
      <c r="O23" s="91">
        <f t="shared" si="16"/>
        <v>1.0005644610329549</v>
      </c>
      <c r="P23" s="24">
        <f t="shared" si="17"/>
        <v>5.6446103295493266E-2</v>
      </c>
      <c r="Q23" s="53">
        <f t="shared" si="18"/>
        <v>137.52816054751676</v>
      </c>
      <c r="R23" s="53">
        <f t="shared" si="19"/>
        <v>344.30953546417152</v>
      </c>
      <c r="S23" s="53">
        <f t="shared" si="20"/>
        <v>7.70831414439116</v>
      </c>
      <c r="T23" s="62">
        <f>VLOOKUP(B23,'VNA IPCA'!B:D,2,FALSE)</f>
        <v>3801.2959799999999</v>
      </c>
      <c r="U23" s="63">
        <f>VLOOKUP(B23,'VNA IPCA'!B:D,3,FALSE)</f>
        <v>0.55000000000000004</v>
      </c>
      <c r="V23" s="63">
        <f t="shared" si="2"/>
        <v>6.8033559467648441</v>
      </c>
      <c r="W23" s="92">
        <f t="shared" si="3"/>
        <v>2.6122125843186517E-4</v>
      </c>
      <c r="X23" s="92">
        <f t="shared" si="21"/>
        <v>1.0066747767051474</v>
      </c>
      <c r="Y23" s="48">
        <f t="shared" si="22"/>
        <v>0.66747767051473783</v>
      </c>
      <c r="Z23" s="53">
        <f t="shared" si="23"/>
        <v>75.173211449659888</v>
      </c>
      <c r="AA23" s="53">
        <f t="shared" si="24"/>
        <v>75.17320922245645</v>
      </c>
      <c r="AB23" s="53">
        <f t="shared" si="25"/>
        <v>91.151156028600639</v>
      </c>
      <c r="AC23" s="61">
        <f>VLOOKUP(B23,CDI!A:B,2,FALSE)</f>
        <v>9.15</v>
      </c>
      <c r="AD23" s="26">
        <f t="shared" si="26"/>
        <v>1.0073227559539157</v>
      </c>
      <c r="AE23" s="93">
        <f t="shared" si="4"/>
        <v>3.4749249251664338E-4</v>
      </c>
      <c r="AF23" s="93">
        <f t="shared" si="27"/>
        <v>1.0073227559539157</v>
      </c>
      <c r="AG23" s="27">
        <f t="shared" si="28"/>
        <v>0.73227559539157383</v>
      </c>
      <c r="AH23" s="98"/>
      <c r="AI23" s="21">
        <f t="shared" si="5"/>
        <v>12.33576978480726</v>
      </c>
      <c r="AJ23" s="60">
        <f t="shared" si="6"/>
        <v>12.795024215378348</v>
      </c>
      <c r="AK23" s="63">
        <f t="shared" si="7"/>
        <v>6.8033559467648441</v>
      </c>
      <c r="AL23" s="61">
        <f t="shared" si="8"/>
        <v>9.15</v>
      </c>
    </row>
    <row r="24" spans="1:38" x14ac:dyDescent="0.3">
      <c r="A24" s="30">
        <f t="shared" si="9"/>
        <v>23</v>
      </c>
      <c r="B24" s="29">
        <f>WORKDAY(B23,1,Feriados!$A$2:$A$5000)</f>
        <v>44594</v>
      </c>
      <c r="C24" s="20">
        <f t="shared" si="29"/>
        <v>45519</v>
      </c>
      <c r="D24" s="21">
        <f t="shared" si="29"/>
        <v>5.18</v>
      </c>
      <c r="E24" s="52">
        <f>TRUNC((100/((1+D24/100)^(NETWORKDAYS($B24,C24-1,Feriados!$A$1:$A$936)/252)))/100*T24,6)</f>
        <v>3347.9350209999998</v>
      </c>
      <c r="F24" s="19">
        <f t="shared" si="0"/>
        <v>4.6170231411335472E-4</v>
      </c>
      <c r="G24" s="19">
        <f t="shared" si="11"/>
        <v>1.0113871219929795</v>
      </c>
      <c r="H24" s="18">
        <f t="shared" si="12"/>
        <v>1.1387121992979532</v>
      </c>
      <c r="I24" s="53">
        <f t="shared" si="13"/>
        <v>132.86686041805822</v>
      </c>
      <c r="J24" s="53">
        <f t="shared" si="14"/>
        <v>132.86684577544972</v>
      </c>
      <c r="K24" s="53">
        <f t="shared" si="15"/>
        <v>148.40908545343405</v>
      </c>
      <c r="L24" s="60">
        <f>VLOOKUP(B24,'NTN-B Princ 24'!A:F,2,FALSE)*100</f>
        <v>5.56</v>
      </c>
      <c r="M24" s="22">
        <f>TRUNC((100/((1+L24/100)^(NETWORKDAYS($B24,C24-1,Feriados!$A$1:$A$936)/252)))/100*T24,6)</f>
        <v>3317.6487729999999</v>
      </c>
      <c r="N24" s="91">
        <f t="shared" si="1"/>
        <v>1.6724589441294846E-3</v>
      </c>
      <c r="O24" s="91">
        <f t="shared" si="16"/>
        <v>1.0022378640149876</v>
      </c>
      <c r="P24" s="24">
        <f t="shared" si="17"/>
        <v>0.22378640149876006</v>
      </c>
      <c r="Q24" s="53">
        <f t="shared" si="18"/>
        <v>136.98712112250695</v>
      </c>
      <c r="R24" s="53">
        <f t="shared" si="19"/>
        <v>481.29354738487802</v>
      </c>
      <c r="S24" s="53">
        <f t="shared" si="20"/>
        <v>29.166224094044164</v>
      </c>
      <c r="T24" s="62">
        <f>VLOOKUP(B24,'VNA IPCA'!B:D,2,FALSE)</f>
        <v>3802.288959</v>
      </c>
      <c r="U24" s="63">
        <f>VLOOKUP(B24,'VNA IPCA'!B:D,3,FALSE)</f>
        <v>0.55000000000000004</v>
      </c>
      <c r="V24" s="63">
        <f t="shared" si="2"/>
        <v>6.8033559467648441</v>
      </c>
      <c r="W24" s="92">
        <f t="shared" si="3"/>
        <v>2.6122117436377934E-4</v>
      </c>
      <c r="X24" s="92">
        <f t="shared" si="21"/>
        <v>1.0069377414725207</v>
      </c>
      <c r="Y24" s="48">
        <f t="shared" si="22"/>
        <v>0.69377414725206865</v>
      </c>
      <c r="Z24" s="53">
        <f t="shared" si="23"/>
        <v>75.173211449659888</v>
      </c>
      <c r="AA24" s="53">
        <f t="shared" si="24"/>
        <v>75.173185029678862</v>
      </c>
      <c r="AB24" s="53">
        <f t="shared" si="25"/>
        <v>90.42002603326344</v>
      </c>
      <c r="AC24" s="61">
        <f>VLOOKUP(B24,CDI!A:B,2,FALSE)</f>
        <v>9.15</v>
      </c>
      <c r="AD24" s="26">
        <f t="shared" si="26"/>
        <v>1.0076727930491509</v>
      </c>
      <c r="AE24" s="93">
        <f t="shared" si="4"/>
        <v>3.4749249251664338E-4</v>
      </c>
      <c r="AF24" s="93">
        <f t="shared" si="27"/>
        <v>1.0076727930491509</v>
      </c>
      <c r="AG24" s="27">
        <f t="shared" si="28"/>
        <v>0.76727930491509166</v>
      </c>
      <c r="AH24" s="98"/>
      <c r="AI24" s="21">
        <f t="shared" si="5"/>
        <v>12.33576978480726</v>
      </c>
      <c r="AJ24" s="60">
        <f t="shared" si="6"/>
        <v>12.741622537404984</v>
      </c>
      <c r="AK24" s="63">
        <f t="shared" si="7"/>
        <v>6.8033559467648441</v>
      </c>
      <c r="AL24" s="61">
        <f t="shared" si="8"/>
        <v>9.15</v>
      </c>
    </row>
    <row r="25" spans="1:38" x14ac:dyDescent="0.3">
      <c r="A25" s="30">
        <f t="shared" si="9"/>
        <v>24</v>
      </c>
      <c r="B25" s="29">
        <f>WORKDAY(B24,1,Feriados!$A$2:$A$5000)</f>
        <v>44595</v>
      </c>
      <c r="C25" s="20">
        <f t="shared" si="29"/>
        <v>45519</v>
      </c>
      <c r="D25" s="21">
        <f t="shared" si="29"/>
        <v>5.18</v>
      </c>
      <c r="E25" s="52">
        <f>TRUNC((100/((1+D25/100)^(NETWORKDAYS($B25,C25-1,Feriados!$A$1:$A$936)/252)))/100*T25,6)</f>
        <v>3349.480771</v>
      </c>
      <c r="F25" s="19">
        <f t="shared" si="0"/>
        <v>4.6170250924948419E-4</v>
      </c>
      <c r="G25" s="19">
        <f t="shared" si="11"/>
        <v>1.0118540819650264</v>
      </c>
      <c r="H25" s="18">
        <f t="shared" si="12"/>
        <v>1.1854081965026353</v>
      </c>
      <c r="I25" s="53">
        <f t="shared" si="13"/>
        <v>132.86686041805822</v>
      </c>
      <c r="J25" s="53">
        <f t="shared" si="14"/>
        <v>132.86690193094478</v>
      </c>
      <c r="K25" s="53">
        <f t="shared" si="15"/>
        <v>147.75212777790358</v>
      </c>
      <c r="L25" s="60">
        <f>VLOOKUP(B25,'NTN-B Princ 24'!A:F,2,FALSE)*100</f>
        <v>5.43</v>
      </c>
      <c r="M25" s="22">
        <f>TRUNC((100/((1+L25/100)^(NETWORKDAYS($B25,C25-1,Feriados!$A$1:$A$936)/252)))/100*T25,6)</f>
        <v>3329.534529</v>
      </c>
      <c r="N25" s="91">
        <f t="shared" si="1"/>
        <v>3.582584177303394E-3</v>
      </c>
      <c r="O25" s="91">
        <f t="shared" si="16"/>
        <v>1.0058284655285021</v>
      </c>
      <c r="P25" s="24">
        <f t="shared" si="17"/>
        <v>0.58284655285021358</v>
      </c>
      <c r="Q25" s="53">
        <f t="shared" si="18"/>
        <v>135.57922314319438</v>
      </c>
      <c r="R25" s="53">
        <f t="shared" si="19"/>
        <v>1030.9817490896739</v>
      </c>
      <c r="S25" s="53">
        <f t="shared" si="20"/>
        <v>72.647395728922604</v>
      </c>
      <c r="T25" s="62">
        <f>VLOOKUP(B25,'VNA IPCA'!B:D,2,FALSE)</f>
        <v>3803.2821979999999</v>
      </c>
      <c r="U25" s="63">
        <f>VLOOKUP(B25,'VNA IPCA'!B:D,3,FALSE)</f>
        <v>0.55000000000000004</v>
      </c>
      <c r="V25" s="63">
        <f t="shared" si="2"/>
        <v>6.8033559467648441</v>
      </c>
      <c r="W25" s="92">
        <f t="shared" si="3"/>
        <v>2.6122133554551397E-4</v>
      </c>
      <c r="X25" s="92">
        <f t="shared" si="21"/>
        <v>1.0072007750941594</v>
      </c>
      <c r="Y25" s="48">
        <f t="shared" si="22"/>
        <v>0.72007750941593951</v>
      </c>
      <c r="Z25" s="53">
        <f t="shared" si="23"/>
        <v>75.173211449659888</v>
      </c>
      <c r="AA25" s="53">
        <f t="shared" si="24"/>
        <v>75.173231413913953</v>
      </c>
      <c r="AB25" s="53">
        <f t="shared" si="25"/>
        <v>89.752192109953867</v>
      </c>
      <c r="AC25" s="61">
        <f>VLOOKUP(B25,CDI!A:B,2,FALSE)</f>
        <v>10.65</v>
      </c>
      <c r="AD25" s="26">
        <f t="shared" si="26"/>
        <v>1.0080229517796488</v>
      </c>
      <c r="AE25" s="93">
        <f t="shared" si="4"/>
        <v>3.4749249251664338E-4</v>
      </c>
      <c r="AF25" s="93">
        <f t="shared" si="27"/>
        <v>1.0080229517796488</v>
      </c>
      <c r="AG25" s="27">
        <f t="shared" si="28"/>
        <v>0.80229517796488459</v>
      </c>
      <c r="AH25" s="98"/>
      <c r="AI25" s="21">
        <f t="shared" si="5"/>
        <v>12.33576978480726</v>
      </c>
      <c r="AJ25" s="60">
        <f t="shared" si="6"/>
        <v>12.602778174674167</v>
      </c>
      <c r="AK25" s="63">
        <f t="shared" si="7"/>
        <v>6.8033559467648441</v>
      </c>
      <c r="AL25" s="61">
        <f t="shared" si="8"/>
        <v>10.65</v>
      </c>
    </row>
    <row r="26" spans="1:38" x14ac:dyDescent="0.3">
      <c r="A26" s="30">
        <f t="shared" si="9"/>
        <v>25</v>
      </c>
      <c r="B26" s="29">
        <f>WORKDAY(B25,1,Feriados!$A$2:$A$5000)</f>
        <v>44596</v>
      </c>
      <c r="C26" s="20">
        <f t="shared" si="29"/>
        <v>45519</v>
      </c>
      <c r="D26" s="21">
        <f t="shared" si="29"/>
        <v>5.18</v>
      </c>
      <c r="E26" s="52">
        <f>TRUNC((100/((1+D26/100)^(NETWORKDAYS($B26,C26-1,Feriados!$A$1:$A$936)/252)))/100*T26,6)</f>
        <v>3351.0272340000001</v>
      </c>
      <c r="F26" s="19">
        <f t="shared" si="0"/>
        <v>4.6170230723197037E-4</v>
      </c>
      <c r="G26" s="19">
        <f t="shared" si="11"/>
        <v>1.0123212573292517</v>
      </c>
      <c r="H26" s="18">
        <f t="shared" si="12"/>
        <v>1.2321257329251711</v>
      </c>
      <c r="I26" s="53">
        <f t="shared" si="13"/>
        <v>114.94414370929204</v>
      </c>
      <c r="J26" s="53">
        <f t="shared" si="14"/>
        <v>114.94412932868828</v>
      </c>
      <c r="K26" s="53">
        <f t="shared" si="15"/>
        <v>146.1969256479411</v>
      </c>
      <c r="L26" s="60">
        <f>VLOOKUP(B26,'NTN-B Princ 24'!A:F,2,FALSE)*100</f>
        <v>5.34</v>
      </c>
      <c r="M26" s="22">
        <f>TRUNC((100/((1+L26/100)^(NETWORKDAYS($B26,C26-1,Feriados!$A$1:$A$936)/252)))/100*T26,6)</f>
        <v>3338.2567020000001</v>
      </c>
      <c r="N26" s="91">
        <f t="shared" si="1"/>
        <v>2.6196373469116185E-3</v>
      </c>
      <c r="O26" s="91">
        <f t="shared" si="16"/>
        <v>1.0084633713413873</v>
      </c>
      <c r="P26" s="24">
        <f t="shared" si="17"/>
        <v>0.84633713413873046</v>
      </c>
      <c r="Q26" s="53">
        <f t="shared" si="18"/>
        <v>116.44653372324267</v>
      </c>
      <c r="R26" s="53">
        <f t="shared" si="19"/>
        <v>652.17766790666053</v>
      </c>
      <c r="S26" s="53">
        <f t="shared" si="20"/>
        <v>100.42147791120432</v>
      </c>
      <c r="T26" s="62">
        <f>VLOOKUP(B26,'VNA IPCA'!B:D,2,FALSE)</f>
        <v>3804.2756960000002</v>
      </c>
      <c r="U26" s="63">
        <f>VLOOKUP(B26,'VNA IPCA'!B:D,3,FALSE)</f>
        <v>0.55000000000000004</v>
      </c>
      <c r="V26" s="63">
        <f t="shared" si="2"/>
        <v>6.8033559467648441</v>
      </c>
      <c r="W26" s="92">
        <f t="shared" si="3"/>
        <v>2.6122121585481217E-4</v>
      </c>
      <c r="X26" s="92">
        <f t="shared" si="21"/>
        <v>1.0074638773052393</v>
      </c>
      <c r="Y26" s="48">
        <f t="shared" si="22"/>
        <v>0.74638773052393415</v>
      </c>
      <c r="Z26" s="53">
        <f t="shared" si="23"/>
        <v>65.032923881629728</v>
      </c>
      <c r="AA26" s="53">
        <f t="shared" si="24"/>
        <v>65.032911354993544</v>
      </c>
      <c r="AB26" s="53">
        <f t="shared" si="25"/>
        <v>88.56205874775776</v>
      </c>
      <c r="AC26" s="61">
        <f>VLOOKUP(B26,CDI!A:B,2,FALSE)</f>
        <v>10.65</v>
      </c>
      <c r="AD26" s="26">
        <f t="shared" si="26"/>
        <v>1.0084278498160233</v>
      </c>
      <c r="AE26" s="93">
        <f t="shared" si="4"/>
        <v>4.0167541389757311E-4</v>
      </c>
      <c r="AF26" s="93">
        <f t="shared" si="27"/>
        <v>1.0084278498160233</v>
      </c>
      <c r="AG26" s="27">
        <f t="shared" si="28"/>
        <v>0.84278498160232918</v>
      </c>
      <c r="AH26" s="98"/>
      <c r="AI26" s="21">
        <f t="shared" si="5"/>
        <v>12.33576978480726</v>
      </c>
      <c r="AJ26" s="60">
        <f t="shared" si="6"/>
        <v>12.506655154322077</v>
      </c>
      <c r="AK26" s="63">
        <f t="shared" si="7"/>
        <v>6.8033559467648441</v>
      </c>
      <c r="AL26" s="61">
        <f t="shared" si="8"/>
        <v>10.65</v>
      </c>
    </row>
    <row r="27" spans="1:38" x14ac:dyDescent="0.3">
      <c r="A27" s="30">
        <f t="shared" si="9"/>
        <v>26</v>
      </c>
      <c r="B27" s="29">
        <f>WORKDAY(B26,1,Feriados!$A$2:$A$5000)</f>
        <v>44599</v>
      </c>
      <c r="C27" s="20">
        <f t="shared" si="29"/>
        <v>45519</v>
      </c>
      <c r="D27" s="21">
        <f t="shared" si="29"/>
        <v>5.18</v>
      </c>
      <c r="E27" s="52">
        <f>TRUNC((100/((1+D27/100)^(NETWORKDAYS($B27,C27-1,Feriados!$A$1:$A$936)/252)))/100*T27,6)</f>
        <v>3352.5744110000001</v>
      </c>
      <c r="F27" s="19">
        <f t="shared" si="0"/>
        <v>4.6170230558018055E-4</v>
      </c>
      <c r="G27" s="19">
        <f t="shared" si="11"/>
        <v>1.0127886483877484</v>
      </c>
      <c r="H27" s="18">
        <f t="shared" si="12"/>
        <v>1.2788648387748403</v>
      </c>
      <c r="I27" s="53">
        <f t="shared" si="13"/>
        <v>114.94414370929204</v>
      </c>
      <c r="J27" s="53">
        <f t="shared" si="14"/>
        <v>114.94412891746326</v>
      </c>
      <c r="K27" s="53">
        <f t="shared" si="15"/>
        <v>144.78408223710565</v>
      </c>
      <c r="L27" s="60">
        <f>VLOOKUP(B27,'NTN-B Princ 24'!A:F,2,FALSE)*100</f>
        <v>5.42</v>
      </c>
      <c r="M27" s="22">
        <f>TRUNC((100/((1+L27/100)^(NETWORKDAYS($B27,C27-1,Feriados!$A$1:$A$936)/252)))/100*T27,6)</f>
        <v>3333.4654369999998</v>
      </c>
      <c r="N27" s="91">
        <f t="shared" si="1"/>
        <v>-1.4352596063477163E-3</v>
      </c>
      <c r="O27" s="91">
        <f t="shared" si="16"/>
        <v>1.0070159646000199</v>
      </c>
      <c r="P27" s="24">
        <f t="shared" si="17"/>
        <v>0.70159646000198528</v>
      </c>
      <c r="Q27" s="53">
        <f t="shared" si="18"/>
        <v>117.19687660223363</v>
      </c>
      <c r="R27" s="53">
        <f t="shared" si="19"/>
        <v>-357.31826163343578</v>
      </c>
      <c r="S27" s="53">
        <f t="shared" si="20"/>
        <v>79.429816570376474</v>
      </c>
      <c r="T27" s="62">
        <f>VLOOKUP(B27,'VNA IPCA'!B:D,2,FALSE)</f>
        <v>3805.2694540000002</v>
      </c>
      <c r="U27" s="63">
        <f>VLOOKUP(B27,'VNA IPCA'!B:D,3,FALSE)</f>
        <v>0.55000000000000004</v>
      </c>
      <c r="V27" s="63">
        <f t="shared" si="2"/>
        <v>6.8033559467648441</v>
      </c>
      <c r="W27" s="92">
        <f t="shared" si="3"/>
        <v>2.612213413042408E-4</v>
      </c>
      <c r="X27" s="92">
        <f t="shared" si="21"/>
        <v>1.0077270483705847</v>
      </c>
      <c r="Y27" s="48">
        <f t="shared" si="22"/>
        <v>0.77270483705846882</v>
      </c>
      <c r="Z27" s="53">
        <f t="shared" si="23"/>
        <v>65.032923881629728</v>
      </c>
      <c r="AA27" s="53">
        <f t="shared" si="24"/>
        <v>65.032942586536308</v>
      </c>
      <c r="AB27" s="53">
        <f t="shared" si="25"/>
        <v>87.480206884771263</v>
      </c>
      <c r="AC27" s="61">
        <f>VLOOKUP(B27,CDI!A:B,2,FALSE)</f>
        <v>10.65</v>
      </c>
      <c r="AD27" s="26">
        <f t="shared" si="26"/>
        <v>1.008832910489984</v>
      </c>
      <c r="AE27" s="93">
        <f t="shared" si="4"/>
        <v>4.0167541389757311E-4</v>
      </c>
      <c r="AF27" s="93">
        <f t="shared" si="27"/>
        <v>1.008832910489984</v>
      </c>
      <c r="AG27" s="27">
        <f t="shared" si="28"/>
        <v>0.88329104899840249</v>
      </c>
      <c r="AH27" s="98"/>
      <c r="AI27" s="21">
        <f t="shared" si="5"/>
        <v>12.33576978480726</v>
      </c>
      <c r="AJ27" s="60">
        <f t="shared" si="6"/>
        <v>12.592097839079507</v>
      </c>
      <c r="AK27" s="63">
        <f t="shared" si="7"/>
        <v>6.8033559467648441</v>
      </c>
      <c r="AL27" s="61">
        <f t="shared" si="8"/>
        <v>10.65</v>
      </c>
    </row>
    <row r="28" spans="1:38" x14ac:dyDescent="0.3">
      <c r="A28" s="30">
        <f t="shared" si="9"/>
        <v>27</v>
      </c>
      <c r="B28" s="29">
        <f>WORKDAY(B27,1,Feriados!$A$2:$A$5000)</f>
        <v>44600</v>
      </c>
      <c r="C28" s="20">
        <f t="shared" si="29"/>
        <v>45519</v>
      </c>
      <c r="D28" s="21">
        <f t="shared" si="29"/>
        <v>5.18</v>
      </c>
      <c r="E28" s="52">
        <f>TRUNC((100/((1+D28/100)^(NETWORKDAYS($B28,C28-1,Feriados!$A$1:$A$936)/252)))/100*T28,6)</f>
        <v>3354.1223030000001</v>
      </c>
      <c r="F28" s="19">
        <f t="shared" si="0"/>
        <v>4.6170250387911338E-4</v>
      </c>
      <c r="G28" s="19">
        <f t="shared" si="11"/>
        <v>1.0132562554426094</v>
      </c>
      <c r="H28" s="18">
        <f t="shared" si="12"/>
        <v>1.3256255442609444</v>
      </c>
      <c r="I28" s="53">
        <f t="shared" si="13"/>
        <v>114.94414370929204</v>
      </c>
      <c r="J28" s="53">
        <f t="shared" si="14"/>
        <v>114.94417828541708</v>
      </c>
      <c r="K28" s="53">
        <f t="shared" si="15"/>
        <v>143.49494858659418</v>
      </c>
      <c r="L28" s="60">
        <f>VLOOKUP(B28,'NTN-B Princ 24'!A:F,2,FALSE)*100</f>
        <v>5.44</v>
      </c>
      <c r="M28" s="22">
        <f>TRUNC((100/((1+L28/100)^(NETWORKDAYS($B28,C28-1,Feriados!$A$1:$A$936)/252)))/100*T28,6)</f>
        <v>3333.4508999999998</v>
      </c>
      <c r="N28" s="91">
        <f t="shared" si="1"/>
        <v>-4.3609271717093279E-6</v>
      </c>
      <c r="O28" s="91">
        <f t="shared" si="16"/>
        <v>1.0070115730767375</v>
      </c>
      <c r="P28" s="24">
        <f t="shared" si="17"/>
        <v>0.70115730767374984</v>
      </c>
      <c r="Q28" s="53">
        <f t="shared" si="18"/>
        <v>117.38437370424637</v>
      </c>
      <c r="R28" s="53">
        <f t="shared" si="19"/>
        <v>-1.0856843662383977</v>
      </c>
      <c r="S28" s="53">
        <f t="shared" si="20"/>
        <v>75.898154083815939</v>
      </c>
      <c r="T28" s="62">
        <f>VLOOKUP(B28,'VNA IPCA'!B:D,2,FALSE)</f>
        <v>3806.2634710000002</v>
      </c>
      <c r="U28" s="63">
        <f>VLOOKUP(B28,'VNA IPCA'!B:D,3,FALSE)</f>
        <v>0.55000000000000004</v>
      </c>
      <c r="V28" s="63">
        <f t="shared" si="2"/>
        <v>6.8033559467648441</v>
      </c>
      <c r="W28" s="92">
        <f t="shared" si="3"/>
        <v>2.6122118604643418E-4</v>
      </c>
      <c r="X28" s="92">
        <f t="shared" si="21"/>
        <v>1.0079902880253711</v>
      </c>
      <c r="Y28" s="48">
        <f t="shared" si="22"/>
        <v>0.79902880253710507</v>
      </c>
      <c r="Z28" s="53">
        <f t="shared" si="23"/>
        <v>65.032923881629728</v>
      </c>
      <c r="AA28" s="53">
        <f t="shared" si="24"/>
        <v>65.032903933982226</v>
      </c>
      <c r="AB28" s="53">
        <f t="shared" si="25"/>
        <v>86.492446856998768</v>
      </c>
      <c r="AC28" s="61">
        <f>VLOOKUP(B28,CDI!A:B,2,FALSE)</f>
        <v>10.65</v>
      </c>
      <c r="AD28" s="26">
        <f t="shared" si="26"/>
        <v>1.0092381338668586</v>
      </c>
      <c r="AE28" s="93">
        <f t="shared" si="4"/>
        <v>4.0167541389757311E-4</v>
      </c>
      <c r="AF28" s="93">
        <f t="shared" si="27"/>
        <v>1.0092381338668586</v>
      </c>
      <c r="AG28" s="27">
        <f t="shared" si="28"/>
        <v>0.92381338668585666</v>
      </c>
      <c r="AH28" s="98"/>
      <c r="AI28" s="21">
        <f t="shared" si="5"/>
        <v>12.33576978480726</v>
      </c>
      <c r="AJ28" s="60">
        <f t="shared" si="6"/>
        <v>12.613458510268849</v>
      </c>
      <c r="AK28" s="63">
        <f t="shared" si="7"/>
        <v>6.8033559467648441</v>
      </c>
      <c r="AL28" s="61">
        <f t="shared" si="8"/>
        <v>10.65</v>
      </c>
    </row>
    <row r="29" spans="1:38" x14ac:dyDescent="0.3">
      <c r="A29" s="30">
        <f t="shared" si="9"/>
        <v>28</v>
      </c>
      <c r="B29" s="29">
        <f>WORKDAY(B28,1,Feriados!$A$2:$A$5000)</f>
        <v>44601</v>
      </c>
      <c r="C29" s="20">
        <f t="shared" si="29"/>
        <v>45519</v>
      </c>
      <c r="D29" s="21">
        <f t="shared" si="29"/>
        <v>5.18</v>
      </c>
      <c r="E29" s="52">
        <f>TRUNC((100/((1+D29/100)^(NETWORKDAYS($B29,C29-1,Feriados!$A$1:$A$936)/252)))/100*T29,6)</f>
        <v>3355.4015300000001</v>
      </c>
      <c r="F29" s="19">
        <f t="shared" si="0"/>
        <v>3.8138949162824787E-4</v>
      </c>
      <c r="G29" s="19">
        <f t="shared" si="11"/>
        <v>1.0136427007307618</v>
      </c>
      <c r="H29" s="18">
        <f t="shared" si="12"/>
        <v>1.3642700730761792</v>
      </c>
      <c r="I29" s="53">
        <f t="shared" si="13"/>
        <v>113.76451748875688</v>
      </c>
      <c r="J29" s="53">
        <f t="shared" si="14"/>
        <v>94.949672903181934</v>
      </c>
      <c r="K29" s="53">
        <f t="shared" si="15"/>
        <v>141.47013449222024</v>
      </c>
      <c r="L29" s="60">
        <f>VLOOKUP(B29,'NTN-B Princ 24'!A:F,2,FALSE)*100</f>
        <v>5.45</v>
      </c>
      <c r="M29" s="22">
        <f>TRUNC((100/((1+L29/100)^(NETWORKDAYS($B29,C29-1,Feriados!$A$1:$A$936)/252)))/100*T29,6)</f>
        <v>3333.9643700000001</v>
      </c>
      <c r="N29" s="91">
        <f t="shared" si="1"/>
        <v>1.5403556716564459E-4</v>
      </c>
      <c r="O29" s="91">
        <f t="shared" si="16"/>
        <v>1.0071666886755388</v>
      </c>
      <c r="P29" s="24">
        <f t="shared" si="17"/>
        <v>0.71666886755388237</v>
      </c>
      <c r="Q29" s="53">
        <f t="shared" si="18"/>
        <v>116.29847075029355</v>
      </c>
      <c r="R29" s="53">
        <f t="shared" si="19"/>
        <v>38.348268735443078</v>
      </c>
      <c r="S29" s="53">
        <f t="shared" si="20"/>
        <v>74.316107257725918</v>
      </c>
      <c r="T29" s="62">
        <f>VLOOKUP(B29,'VNA IPCA'!B:D,2,FALSE)</f>
        <v>3806.9521180000002</v>
      </c>
      <c r="U29" s="63">
        <f>VLOOKUP(B29,'VNA IPCA'!B:D,3,FALSE)</f>
        <v>0.54</v>
      </c>
      <c r="V29" s="63">
        <f t="shared" si="2"/>
        <v>6.6759626640876535</v>
      </c>
      <c r="W29" s="92">
        <f t="shared" si="3"/>
        <v>1.8092467987229632E-4</v>
      </c>
      <c r="X29" s="92">
        <f t="shared" si="21"/>
        <v>1.0081726583455464</v>
      </c>
      <c r="Y29" s="48">
        <f t="shared" si="22"/>
        <v>0.81726583455463686</v>
      </c>
      <c r="Z29" s="53">
        <f t="shared" si="23"/>
        <v>63.853534044725301</v>
      </c>
      <c r="AA29" s="53">
        <f t="shared" si="24"/>
        <v>45.042507858952987</v>
      </c>
      <c r="AB29" s="53">
        <f t="shared" si="25"/>
        <v>84.747668230852625</v>
      </c>
      <c r="AC29" s="61">
        <f>VLOOKUP(B29,CDI!A:B,2,FALSE)</f>
        <v>10.65</v>
      </c>
      <c r="AD29" s="26">
        <f t="shared" si="26"/>
        <v>1.0096435200120009</v>
      </c>
      <c r="AE29" s="93">
        <f t="shared" si="4"/>
        <v>4.0167541389757311E-4</v>
      </c>
      <c r="AF29" s="93">
        <f t="shared" si="27"/>
        <v>1.0096435200120009</v>
      </c>
      <c r="AG29" s="27">
        <f t="shared" si="28"/>
        <v>0.96435200120008613</v>
      </c>
      <c r="AH29" s="98"/>
      <c r="AI29" s="21">
        <f t="shared" si="5"/>
        <v>12.201777530087398</v>
      </c>
      <c r="AJ29" s="60">
        <f t="shared" si="6"/>
        <v>12.489802629280433</v>
      </c>
      <c r="AK29" s="63">
        <f t="shared" si="7"/>
        <v>6.6759626640876535</v>
      </c>
      <c r="AL29" s="61">
        <f t="shared" si="8"/>
        <v>10.65</v>
      </c>
    </row>
    <row r="30" spans="1:38" x14ac:dyDescent="0.3">
      <c r="A30" s="30">
        <f t="shared" si="9"/>
        <v>29</v>
      </c>
      <c r="B30" s="29">
        <f>WORKDAY(B29,1,Feriados!$A$2:$A$5000)</f>
        <v>44602</v>
      </c>
      <c r="C30" s="20">
        <f t="shared" si="29"/>
        <v>45519</v>
      </c>
      <c r="D30" s="21">
        <f t="shared" si="29"/>
        <v>5.18</v>
      </c>
      <c r="E30" s="52">
        <f>TRUNC((100/((1+D30/100)^(NETWORKDAYS($B30,C30-1,Feriados!$A$1:$A$936)/252)))/100*T30,6)</f>
        <v>3356.9348749999999</v>
      </c>
      <c r="F30" s="19">
        <f t="shared" si="0"/>
        <v>4.5697809525635513E-4</v>
      </c>
      <c r="G30" s="19">
        <f t="shared" si="11"/>
        <v>1.0141059132414123</v>
      </c>
      <c r="H30" s="18">
        <f t="shared" si="12"/>
        <v>1.4105913241412305</v>
      </c>
      <c r="I30" s="53">
        <f t="shared" si="13"/>
        <v>113.76451748875688</v>
      </c>
      <c r="J30" s="53">
        <f t="shared" si="14"/>
        <v>113.76800258252405</v>
      </c>
      <c r="K30" s="53">
        <f t="shared" si="15"/>
        <v>140.37034927653056</v>
      </c>
      <c r="L30" s="60">
        <f>VLOOKUP(B30,'NTN-B Princ 24'!A:F,2,FALSE)*100</f>
        <v>5.63</v>
      </c>
      <c r="M30" s="22">
        <f>TRUNC((100/((1+L30/100)^(NETWORKDAYS($B30,C30-1,Feriados!$A$1:$A$936)/252)))/100*T30,6)</f>
        <v>3321.352652</v>
      </c>
      <c r="N30" s="91">
        <f t="shared" si="1"/>
        <v>-3.782799274486548E-3</v>
      </c>
      <c r="O30" s="91">
        <f t="shared" si="16"/>
        <v>1.00335677925633</v>
      </c>
      <c r="P30" s="24">
        <f t="shared" si="17"/>
        <v>0.33567792563300447</v>
      </c>
      <c r="Q30" s="53">
        <f t="shared" si="18"/>
        <v>117.9841852774956</v>
      </c>
      <c r="R30" s="53">
        <f t="shared" si="19"/>
        <v>-941.755244061604</v>
      </c>
      <c r="S30" s="53">
        <f t="shared" si="20"/>
        <v>33.403883080177259</v>
      </c>
      <c r="T30" s="62">
        <f>VLOOKUP(B30,'VNA IPCA'!B:D,2,FALSE)</f>
        <v>3807.9285930000001</v>
      </c>
      <c r="U30" s="63">
        <f>VLOOKUP(B30,'VNA IPCA'!B:D,3,FALSE)</f>
        <v>0.54</v>
      </c>
      <c r="V30" s="63">
        <f t="shared" si="2"/>
        <v>6.6759626640876535</v>
      </c>
      <c r="W30" s="92">
        <f t="shared" si="3"/>
        <v>2.5649784124759378E-4</v>
      </c>
      <c r="X30" s="92">
        <f t="shared" si="21"/>
        <v>1.0084312524560168</v>
      </c>
      <c r="Y30" s="48">
        <f t="shared" si="22"/>
        <v>0.84312524560168356</v>
      </c>
      <c r="Z30" s="53">
        <f t="shared" si="23"/>
        <v>63.853534044725301</v>
      </c>
      <c r="AA30" s="53">
        <f t="shared" si="24"/>
        <v>63.856993077749216</v>
      </c>
      <c r="AB30" s="53">
        <f t="shared" si="25"/>
        <v>83.900831646629058</v>
      </c>
      <c r="AC30" s="61">
        <f>VLOOKUP(B30,CDI!A:B,2,FALSE)</f>
        <v>10.65</v>
      </c>
      <c r="AD30" s="26">
        <f t="shared" si="26"/>
        <v>1.0100490689907906</v>
      </c>
      <c r="AE30" s="93">
        <f t="shared" si="4"/>
        <v>4.0167541389757311E-4</v>
      </c>
      <c r="AF30" s="93">
        <f t="shared" si="27"/>
        <v>1.0100490689907906</v>
      </c>
      <c r="AG30" s="27">
        <f t="shared" si="28"/>
        <v>1.0049068990790611</v>
      </c>
      <c r="AH30" s="98"/>
      <c r="AI30" s="21">
        <f t="shared" si="5"/>
        <v>12.201777530087398</v>
      </c>
      <c r="AJ30" s="60">
        <f t="shared" si="6"/>
        <v>12.681819362075796</v>
      </c>
      <c r="AK30" s="63">
        <f t="shared" si="7"/>
        <v>6.6759626640876535</v>
      </c>
      <c r="AL30" s="61">
        <f t="shared" si="8"/>
        <v>10.65</v>
      </c>
    </row>
    <row r="31" spans="1:38" x14ac:dyDescent="0.3">
      <c r="A31" s="30">
        <f t="shared" si="9"/>
        <v>30</v>
      </c>
      <c r="B31" s="29">
        <f>WORKDAY(B30,1,Feriados!$A$2:$A$5000)</f>
        <v>44603</v>
      </c>
      <c r="C31" s="20">
        <f t="shared" si="29"/>
        <v>45519</v>
      </c>
      <c r="D31" s="21">
        <f t="shared" si="29"/>
        <v>5.18</v>
      </c>
      <c r="E31" s="52">
        <f>TRUNC((100/((1+D31/100)^(NETWORKDAYS($B31,C31-1,Feriados!$A$1:$A$936)/252)))/100*T31,6)</f>
        <v>3358.4689199999998</v>
      </c>
      <c r="F31" s="19">
        <f t="shared" si="0"/>
        <v>4.5697788522036653E-4</v>
      </c>
      <c r="G31" s="19">
        <f t="shared" si="11"/>
        <v>1.0145693372170348</v>
      </c>
      <c r="H31" s="18">
        <f t="shared" si="12"/>
        <v>1.4569337217034795</v>
      </c>
      <c r="I31" s="53">
        <f t="shared" si="13"/>
        <v>113.76451748875688</v>
      </c>
      <c r="J31" s="53">
        <f t="shared" si="14"/>
        <v>113.76795029254529</v>
      </c>
      <c r="K31" s="53">
        <f t="shared" si="15"/>
        <v>139.3557397338148</v>
      </c>
      <c r="L31" s="60">
        <f>VLOOKUP(B31,'NTN-B Princ 24'!A:F,2,FALSE)*100</f>
        <v>5.62</v>
      </c>
      <c r="M31" s="22">
        <f>TRUNC((100/((1+L31/100)^(NETWORKDAYS($B31,C31-1,Feriados!$A$1:$A$936)/252)))/100*T31,6)</f>
        <v>3323.7108189999999</v>
      </c>
      <c r="N31" s="91">
        <f t="shared" si="1"/>
        <v>7.1000199228454797E-4</v>
      </c>
      <c r="O31" s="91">
        <f t="shared" si="16"/>
        <v>1.0040691645685742</v>
      </c>
      <c r="P31" s="24">
        <f t="shared" si="17"/>
        <v>0.40691645685742017</v>
      </c>
      <c r="Q31" s="53">
        <f t="shared" si="18"/>
        <v>117.89060955788793</v>
      </c>
      <c r="R31" s="53">
        <f t="shared" si="19"/>
        <v>176.76013211642521</v>
      </c>
      <c r="S31" s="53">
        <f t="shared" si="20"/>
        <v>38.921567268637752</v>
      </c>
      <c r="T31" s="62">
        <f>VLOOKUP(B31,'VNA IPCA'!B:D,2,FALSE)</f>
        <v>3808.9053180000001</v>
      </c>
      <c r="U31" s="63">
        <f>VLOOKUP(B31,'VNA IPCA'!B:D,3,FALSE)</f>
        <v>0.54</v>
      </c>
      <c r="V31" s="63">
        <f t="shared" si="2"/>
        <v>6.6759626640876535</v>
      </c>
      <c r="W31" s="92">
        <f t="shared" si="3"/>
        <v>2.564977194676743E-4</v>
      </c>
      <c r="X31" s="92">
        <f t="shared" si="21"/>
        <v>1.0086899127725117</v>
      </c>
      <c r="Y31" s="48">
        <f t="shared" si="22"/>
        <v>0.86899127725117431</v>
      </c>
      <c r="Z31" s="53">
        <f t="shared" si="23"/>
        <v>63.853534044725301</v>
      </c>
      <c r="AA31" s="53">
        <f t="shared" si="24"/>
        <v>63.856962759757309</v>
      </c>
      <c r="AB31" s="53">
        <f t="shared" si="25"/>
        <v>83.119033117016741</v>
      </c>
      <c r="AC31" s="61">
        <f>VLOOKUP(B31,CDI!A:B,2,FALSE)</f>
        <v>10.65</v>
      </c>
      <c r="AD31" s="26">
        <f t="shared" si="26"/>
        <v>1.0104547808686344</v>
      </c>
      <c r="AE31" s="93">
        <f t="shared" si="4"/>
        <v>4.0167541389757311E-4</v>
      </c>
      <c r="AF31" s="93">
        <f t="shared" si="27"/>
        <v>1.0104547808686344</v>
      </c>
      <c r="AG31" s="27">
        <f t="shared" si="28"/>
        <v>1.0454780868634383</v>
      </c>
      <c r="AH31" s="98"/>
      <c r="AI31" s="21">
        <f t="shared" si="5"/>
        <v>12.201777530087398</v>
      </c>
      <c r="AJ31" s="60">
        <f t="shared" si="6"/>
        <v>12.671151765809373</v>
      </c>
      <c r="AK31" s="63">
        <f t="shared" si="7"/>
        <v>6.6759626640876535</v>
      </c>
      <c r="AL31" s="61">
        <f t="shared" si="8"/>
        <v>10.65</v>
      </c>
    </row>
    <row r="32" spans="1:38" x14ac:dyDescent="0.3">
      <c r="A32" s="30">
        <f t="shared" si="9"/>
        <v>31</v>
      </c>
      <c r="B32" s="29">
        <f>WORKDAY(B31,1,Feriados!$A$2:$A$5000)</f>
        <v>44606</v>
      </c>
      <c r="C32" s="20">
        <f t="shared" si="29"/>
        <v>45519</v>
      </c>
      <c r="D32" s="21">
        <f t="shared" si="29"/>
        <v>5.18</v>
      </c>
      <c r="E32" s="52">
        <f>TRUNC((100/((1+D32/100)^(NETWORKDAYS($B32,C32-1,Feriados!$A$1:$A$936)/252)))/100*T32,6)</f>
        <v>3360.0036660000001</v>
      </c>
      <c r="F32" s="19">
        <f t="shared" si="0"/>
        <v>4.5697787788379074E-4</v>
      </c>
      <c r="G32" s="19">
        <f t="shared" si="11"/>
        <v>1.0150329729597223</v>
      </c>
      <c r="H32" s="18">
        <f t="shared" si="12"/>
        <v>1.5032972959722279</v>
      </c>
      <c r="I32" s="53">
        <f t="shared" si="13"/>
        <v>113.76451748875688</v>
      </c>
      <c r="J32" s="53">
        <f t="shared" si="14"/>
        <v>113.76794846605168</v>
      </c>
      <c r="K32" s="53">
        <f t="shared" si="15"/>
        <v>138.416807969942</v>
      </c>
      <c r="L32" s="60">
        <f>VLOOKUP(B32,'NTN-B Princ 24'!A:F,2,FALSE)*100</f>
        <v>5.67</v>
      </c>
      <c r="M32" s="22">
        <f>TRUNC((100/((1+L32/100)^(NETWORKDAYS($B32,C32-1,Feriados!$A$1:$A$936)/252)))/100*T32,6)</f>
        <v>3321.3713039999998</v>
      </c>
      <c r="N32" s="91">
        <f t="shared" si="1"/>
        <v>-7.0388644722829685E-4</v>
      </c>
      <c r="O32" s="91">
        <f t="shared" si="16"/>
        <v>1.0033624138915544</v>
      </c>
      <c r="P32" s="24">
        <f t="shared" si="17"/>
        <v>0.33624138915544499</v>
      </c>
      <c r="Q32" s="53">
        <f t="shared" si="18"/>
        <v>118.35839993989441</v>
      </c>
      <c r="R32" s="53">
        <f t="shared" si="19"/>
        <v>-175.23762293496691</v>
      </c>
      <c r="S32" s="53">
        <f t="shared" si="20"/>
        <v>30.959584587143151</v>
      </c>
      <c r="T32" s="62">
        <f>VLOOKUP(B32,'VNA IPCA'!B:D,2,FALSE)</f>
        <v>3809.882294</v>
      </c>
      <c r="U32" s="63">
        <f>VLOOKUP(B32,'VNA IPCA'!B:D,3,FALSE)</f>
        <v>0.54</v>
      </c>
      <c r="V32" s="63">
        <f t="shared" si="2"/>
        <v>6.6759626640876535</v>
      </c>
      <c r="W32" s="92">
        <f t="shared" si="3"/>
        <v>2.5649784345715965E-4</v>
      </c>
      <c r="X32" s="92">
        <f t="shared" si="21"/>
        <v>1.0089486395598548</v>
      </c>
      <c r="Y32" s="48">
        <f t="shared" si="22"/>
        <v>0.89486395598548096</v>
      </c>
      <c r="Z32" s="53">
        <f t="shared" si="23"/>
        <v>63.853534044725301</v>
      </c>
      <c r="AA32" s="53">
        <f t="shared" si="24"/>
        <v>63.856993627836623</v>
      </c>
      <c r="AB32" s="53">
        <f t="shared" si="25"/>
        <v>82.395021055870515</v>
      </c>
      <c r="AC32" s="61">
        <f>VLOOKUP(B32,CDI!A:B,2,FALSE)</f>
        <v>10.65</v>
      </c>
      <c r="AD32" s="26">
        <f t="shared" si="26"/>
        <v>1.0108606557109645</v>
      </c>
      <c r="AE32" s="93">
        <f t="shared" si="4"/>
        <v>4.0167541389757311E-4</v>
      </c>
      <c r="AF32" s="93">
        <f t="shared" si="27"/>
        <v>1.0108606557109645</v>
      </c>
      <c r="AG32" s="27">
        <f t="shared" si="28"/>
        <v>1.0860655710964506</v>
      </c>
      <c r="AH32" s="98"/>
      <c r="AI32" s="21">
        <f t="shared" si="5"/>
        <v>12.201777530087398</v>
      </c>
      <c r="AJ32" s="60">
        <f t="shared" si="6"/>
        <v>12.724489747141421</v>
      </c>
      <c r="AK32" s="63">
        <f t="shared" si="7"/>
        <v>6.6759626640876535</v>
      </c>
      <c r="AL32" s="61">
        <f t="shared" si="8"/>
        <v>10.65</v>
      </c>
    </row>
    <row r="33" spans="1:38" x14ac:dyDescent="0.3">
      <c r="A33" s="30">
        <f t="shared" si="9"/>
        <v>32</v>
      </c>
      <c r="B33" s="29">
        <f>WORKDAY(B32,1,Feriados!$A$2:$A$5000)</f>
        <v>44607</v>
      </c>
      <c r="C33" s="20">
        <f t="shared" si="29"/>
        <v>45519</v>
      </c>
      <c r="D33" s="21">
        <f t="shared" si="29"/>
        <v>5.18</v>
      </c>
      <c r="E33" s="52">
        <f>TRUNC((100/((1+D33/100)^(NETWORKDAYS($B33,C33-1,Feriados!$A$1:$A$936)/252)))/100*T33,6)</f>
        <v>3361.5391140000002</v>
      </c>
      <c r="F33" s="19">
        <f t="shared" si="0"/>
        <v>4.5697807283295866E-4</v>
      </c>
      <c r="G33" s="19">
        <f t="shared" si="11"/>
        <v>1.0154968207715673</v>
      </c>
      <c r="H33" s="18">
        <f t="shared" si="12"/>
        <v>1.5496820771567332</v>
      </c>
      <c r="I33" s="53">
        <f t="shared" si="13"/>
        <v>113.76451748875688</v>
      </c>
      <c r="J33" s="53">
        <f t="shared" si="14"/>
        <v>113.76799700005729</v>
      </c>
      <c r="K33" s="53">
        <f t="shared" si="15"/>
        <v>137.54541789101296</v>
      </c>
      <c r="L33" s="60">
        <f>VLOOKUP(B33,'NTN-B Princ 24'!A:F,2,FALSE)*100</f>
        <v>5.6</v>
      </c>
      <c r="M33" s="22">
        <f>TRUNC((100/((1+L33/100)^(NETWORKDAYS($B33,C33-1,Feriados!$A$1:$A$936)/252)))/100*T33,6)</f>
        <v>3328.4248969999999</v>
      </c>
      <c r="N33" s="91">
        <f t="shared" si="1"/>
        <v>2.1236990250097509E-3</v>
      </c>
      <c r="O33" s="91">
        <f t="shared" si="16"/>
        <v>1.0054932536716674</v>
      </c>
      <c r="P33" s="24">
        <f t="shared" si="17"/>
        <v>0.54932536716674196</v>
      </c>
      <c r="Q33" s="53">
        <f t="shared" si="18"/>
        <v>117.70343164233721</v>
      </c>
      <c r="R33" s="53">
        <f t="shared" si="19"/>
        <v>528.7102350634018</v>
      </c>
      <c r="S33" s="53">
        <f t="shared" si="20"/>
        <v>48.756572911852729</v>
      </c>
      <c r="T33" s="62">
        <f>VLOOKUP(B33,'VNA IPCA'!B:D,2,FALSE)</f>
        <v>3810.8595209999999</v>
      </c>
      <c r="U33" s="63">
        <f>VLOOKUP(B33,'VNA IPCA'!B:D,3,FALSE)</f>
        <v>0.54</v>
      </c>
      <c r="V33" s="63">
        <f t="shared" si="2"/>
        <v>6.6759626640876535</v>
      </c>
      <c r="W33" s="92">
        <f t="shared" si="3"/>
        <v>2.5649795048487967E-4</v>
      </c>
      <c r="X33" s="92">
        <f t="shared" si="21"/>
        <v>1.0092074328180465</v>
      </c>
      <c r="Y33" s="48">
        <f t="shared" si="22"/>
        <v>0.92074328180464793</v>
      </c>
      <c r="Z33" s="53">
        <f t="shared" si="23"/>
        <v>63.853534044725301</v>
      </c>
      <c r="AA33" s="53">
        <f t="shared" si="24"/>
        <v>63.857020273161758</v>
      </c>
      <c r="AB33" s="53">
        <f t="shared" si="25"/>
        <v>81.722581252615441</v>
      </c>
      <c r="AC33" s="61">
        <f>VLOOKUP(B33,CDI!A:B,2,FALSE)</f>
        <v>10.65</v>
      </c>
      <c r="AD33" s="26">
        <f t="shared" si="26"/>
        <v>1.01126669358324</v>
      </c>
      <c r="AE33" s="93">
        <f t="shared" si="4"/>
        <v>4.0167541389757311E-4</v>
      </c>
      <c r="AF33" s="93">
        <f t="shared" si="27"/>
        <v>1.01126669358324</v>
      </c>
      <c r="AG33" s="27">
        <f t="shared" si="28"/>
        <v>1.1266693583239951</v>
      </c>
      <c r="AH33" s="98"/>
      <c r="AI33" s="21">
        <f t="shared" si="5"/>
        <v>12.201777530087398</v>
      </c>
      <c r="AJ33" s="60">
        <f t="shared" si="6"/>
        <v>12.649816573276574</v>
      </c>
      <c r="AK33" s="63">
        <f t="shared" si="7"/>
        <v>6.6759626640876535</v>
      </c>
      <c r="AL33" s="61">
        <f t="shared" si="8"/>
        <v>10.65</v>
      </c>
    </row>
    <row r="34" spans="1:38" x14ac:dyDescent="0.3">
      <c r="A34" s="30">
        <f t="shared" si="9"/>
        <v>33</v>
      </c>
      <c r="B34" s="29">
        <f>WORKDAY(B33,1,Feriados!$A$2:$A$5000)</f>
        <v>44608</v>
      </c>
      <c r="C34" s="20">
        <f t="shared" si="29"/>
        <v>45519</v>
      </c>
      <c r="D34" s="21">
        <f t="shared" si="29"/>
        <v>5.18</v>
      </c>
      <c r="E34" s="52">
        <f>TRUNC((100/((1+D34/100)^(NETWORKDAYS($B34,C34-1,Feriados!$A$1:$A$936)/252)))/100*T34,6)</f>
        <v>3363.868344</v>
      </c>
      <c r="F34" s="19">
        <f t="shared" si="0"/>
        <v>6.9290581516634475E-4</v>
      </c>
      <c r="G34" s="19">
        <f t="shared" si="11"/>
        <v>1.0162004644239628</v>
      </c>
      <c r="H34" s="18">
        <f t="shared" si="12"/>
        <v>1.6200464423962835</v>
      </c>
      <c r="I34" s="53">
        <f t="shared" si="13"/>
        <v>154.98510013948476</v>
      </c>
      <c r="J34" s="53">
        <f t="shared" si="14"/>
        <v>172.50391514951801</v>
      </c>
      <c r="K34" s="53">
        <f t="shared" si="15"/>
        <v>138.78703652514417</v>
      </c>
      <c r="L34" s="60">
        <f>VLOOKUP(B34,'NTN-B Princ 24'!A:F,2,FALSE)*100</f>
        <v>5.51</v>
      </c>
      <c r="M34" s="22">
        <f>TRUNC((100/((1+L34/100)^(NETWORKDAYS($B34,C34-1,Feriados!$A$1:$A$936)/252)))/100*T34,6)</f>
        <v>3337.8348259999998</v>
      </c>
      <c r="N34" s="91">
        <f t="shared" si="1"/>
        <v>2.8271417535907784E-3</v>
      </c>
      <c r="O34" s="91">
        <f t="shared" si="16"/>
        <v>1.0083359256320765</v>
      </c>
      <c r="P34" s="24">
        <f t="shared" si="17"/>
        <v>0.8335925632076524</v>
      </c>
      <c r="Q34" s="53">
        <f t="shared" si="18"/>
        <v>158.08178889047761</v>
      </c>
      <c r="R34" s="53">
        <f t="shared" si="19"/>
        <v>703.83739103128107</v>
      </c>
      <c r="S34" s="53">
        <f t="shared" si="20"/>
        <v>71.412669716964416</v>
      </c>
      <c r="T34" s="62">
        <f>VLOOKUP(B34,'VNA IPCA'!B:D,2,FALSE)</f>
        <v>3812.735905</v>
      </c>
      <c r="U34" s="63">
        <f>VLOOKUP(B34,'VNA IPCA'!B:D,3,FALSE)</f>
        <v>0.89</v>
      </c>
      <c r="V34" s="63">
        <f t="shared" si="2"/>
        <v>11.218610360941227</v>
      </c>
      <c r="W34" s="92">
        <f t="shared" si="3"/>
        <v>4.9237816027081216E-4</v>
      </c>
      <c r="X34" s="92">
        <f t="shared" si="21"/>
        <v>1.009704344517149</v>
      </c>
      <c r="Y34" s="48">
        <f t="shared" si="22"/>
        <v>0.97043445171489662</v>
      </c>
      <c r="Z34" s="53">
        <f t="shared" si="23"/>
        <v>105.06585656146555</v>
      </c>
      <c r="AA34" s="53">
        <f t="shared" si="24"/>
        <v>122.5811048510846</v>
      </c>
      <c r="AB34" s="53">
        <f t="shared" si="25"/>
        <v>83.135716465138415</v>
      </c>
      <c r="AC34" s="61">
        <f>VLOOKUP(B34,CDI!A:B,2,FALSE)</f>
        <v>10.65</v>
      </c>
      <c r="AD34" s="26">
        <f t="shared" si="26"/>
        <v>1.0116728945509459</v>
      </c>
      <c r="AE34" s="93">
        <f t="shared" si="4"/>
        <v>4.0167541389757311E-4</v>
      </c>
      <c r="AF34" s="93">
        <f t="shared" si="27"/>
        <v>1.0116728945509459</v>
      </c>
      <c r="AG34" s="27">
        <f t="shared" si="28"/>
        <v>1.1672894550945889</v>
      </c>
      <c r="AH34" s="98"/>
      <c r="AI34" s="21">
        <f t="shared" si="5"/>
        <v>16.979734377638</v>
      </c>
      <c r="AJ34" s="60">
        <f t="shared" si="6"/>
        <v>17.346755791829072</v>
      </c>
      <c r="AK34" s="63">
        <f t="shared" si="7"/>
        <v>11.218610360941227</v>
      </c>
      <c r="AL34" s="61">
        <f t="shared" si="8"/>
        <v>10.65</v>
      </c>
    </row>
    <row r="35" spans="1:38" x14ac:dyDescent="0.3">
      <c r="A35" s="30">
        <f t="shared" si="9"/>
        <v>34</v>
      </c>
      <c r="B35" s="29">
        <f>WORKDAY(B34,1,Feriados!$A$2:$A$5000)</f>
        <v>44609</v>
      </c>
      <c r="C35" s="20">
        <f t="shared" si="29"/>
        <v>45519</v>
      </c>
      <c r="D35" s="21">
        <f t="shared" si="29"/>
        <v>5.18</v>
      </c>
      <c r="E35" s="52">
        <f>TRUNC((100/((1+D35/100)^(NETWORKDAYS($B35,C35-1,Feriados!$A$1:$A$936)/252)))/100*T35,6)</f>
        <v>3366.199188</v>
      </c>
      <c r="F35" s="19">
        <f t="shared" si="0"/>
        <v>6.9290583389136629E-4</v>
      </c>
      <c r="G35" s="19">
        <f t="shared" si="11"/>
        <v>1.0169045956541654</v>
      </c>
      <c r="H35" s="18">
        <f t="shared" si="12"/>
        <v>1.6904595654165355</v>
      </c>
      <c r="I35" s="53">
        <f t="shared" si="13"/>
        <v>154.98510013948476</v>
      </c>
      <c r="J35" s="53">
        <f t="shared" si="14"/>
        <v>172.50391981124758</v>
      </c>
      <c r="K35" s="53">
        <f t="shared" si="15"/>
        <v>139.94729397362295</v>
      </c>
      <c r="L35" s="60">
        <f>VLOOKUP(B35,'NTN-B Princ 24'!A:F,2,FALSE)*100</f>
        <v>5.56</v>
      </c>
      <c r="M35" s="22">
        <f>TRUNC((100/((1+L35/100)^(NETWORKDAYS($B35,C35-1,Feriados!$A$1:$A$936)/252)))/100*T35,6)</f>
        <v>3336.2728710000001</v>
      </c>
      <c r="N35" s="91">
        <f t="shared" si="1"/>
        <v>-4.6795455180492773E-4</v>
      </c>
      <c r="O35" s="91">
        <f t="shared" si="16"/>
        <v>1.0078640702459285</v>
      </c>
      <c r="P35" s="24">
        <f t="shared" si="17"/>
        <v>0.78640702459285006</v>
      </c>
      <c r="Q35" s="53">
        <f t="shared" si="18"/>
        <v>158.55014241687854</v>
      </c>
      <c r="R35" s="53">
        <f t="shared" si="19"/>
        <v>-116.50067084371156</v>
      </c>
      <c r="S35" s="53">
        <f t="shared" si="20"/>
        <v>65.103914524272938</v>
      </c>
      <c r="T35" s="62">
        <f>VLOOKUP(B35,'VNA IPCA'!B:D,2,FALSE)</f>
        <v>3814.613214</v>
      </c>
      <c r="U35" s="63">
        <f>VLOOKUP(B35,'VNA IPCA'!B:D,3,FALSE)</f>
        <v>0.89</v>
      </c>
      <c r="V35" s="63">
        <f t="shared" si="2"/>
        <v>11.218610360941227</v>
      </c>
      <c r="W35" s="92">
        <f t="shared" si="3"/>
        <v>4.9237845126848256E-4</v>
      </c>
      <c r="X35" s="92">
        <f t="shared" si="21"/>
        <v>1.0102015011785415</v>
      </c>
      <c r="Y35" s="48">
        <f t="shared" si="22"/>
        <v>1.0201501178541461</v>
      </c>
      <c r="Z35" s="53">
        <f t="shared" si="23"/>
        <v>105.06585656146555</v>
      </c>
      <c r="AA35" s="53">
        <f t="shared" si="24"/>
        <v>122.58117729705972</v>
      </c>
      <c r="AB35" s="53">
        <f t="shared" si="25"/>
        <v>84.454695847979011</v>
      </c>
      <c r="AC35" s="61">
        <f>VLOOKUP(B35,CDI!A:B,2,FALSE)</f>
        <v>10.65</v>
      </c>
      <c r="AD35" s="26">
        <f t="shared" si="26"/>
        <v>1.0120792586795937</v>
      </c>
      <c r="AE35" s="93">
        <f t="shared" si="4"/>
        <v>4.0167541389757311E-4</v>
      </c>
      <c r="AF35" s="93">
        <f t="shared" si="27"/>
        <v>1.0120792586795937</v>
      </c>
      <c r="AG35" s="27">
        <f t="shared" si="28"/>
        <v>1.2079258679593696</v>
      </c>
      <c r="AH35" s="98"/>
      <c r="AI35" s="21">
        <f t="shared" si="5"/>
        <v>16.979734377638</v>
      </c>
      <c r="AJ35" s="60">
        <f t="shared" si="6"/>
        <v>17.402365097009564</v>
      </c>
      <c r="AK35" s="63">
        <f t="shared" si="7"/>
        <v>11.218610360941227</v>
      </c>
      <c r="AL35" s="61">
        <f t="shared" si="8"/>
        <v>10.65</v>
      </c>
    </row>
    <row r="36" spans="1:38" x14ac:dyDescent="0.3">
      <c r="A36" s="30">
        <f t="shared" si="9"/>
        <v>35</v>
      </c>
      <c r="B36" s="29">
        <f>WORKDAY(B35,1,Feriados!$A$2:$A$5000)</f>
        <v>44610</v>
      </c>
      <c r="C36" s="20">
        <f t="shared" ref="C36:D51" si="30">+C35</f>
        <v>45519</v>
      </c>
      <c r="D36" s="21">
        <f t="shared" si="30"/>
        <v>5.18</v>
      </c>
      <c r="E36" s="52">
        <f>TRUNC((100/((1+D36/100)^(NETWORKDAYS($B36,C36-1,Feriados!$A$1:$A$936)/252)))/100*T36,6)</f>
        <v>3368.5316459999999</v>
      </c>
      <c r="F36" s="19">
        <f t="shared" si="0"/>
        <v>6.9290552036105346E-4</v>
      </c>
      <c r="G36" s="19">
        <f t="shared" si="11"/>
        <v>1.0176092144621747</v>
      </c>
      <c r="H36" s="18">
        <f t="shared" si="12"/>
        <v>1.7609214462174672</v>
      </c>
      <c r="I36" s="53">
        <f t="shared" si="13"/>
        <v>154.98510013948476</v>
      </c>
      <c r="J36" s="53">
        <f t="shared" si="14"/>
        <v>172.50384175560811</v>
      </c>
      <c r="K36" s="53">
        <f t="shared" si="15"/>
        <v>141.03408798778307</v>
      </c>
      <c r="L36" s="60">
        <f>VLOOKUP(B36,'NTN-B Princ 24'!A:F,2,FALSE)*100</f>
        <v>5.61</v>
      </c>
      <c r="M36" s="22">
        <f>TRUNC((100/((1+L36/100)^(NETWORKDAYS($B36,C36-1,Feriados!$A$1:$A$936)/252)))/100*T36,6)</f>
        <v>3334.7260339999998</v>
      </c>
      <c r="N36" s="91">
        <f t="shared" si="1"/>
        <v>-4.6364223185879627E-4</v>
      </c>
      <c r="O36" s="91">
        <f t="shared" si="16"/>
        <v>1.0073967818989893</v>
      </c>
      <c r="P36" s="24">
        <f t="shared" si="17"/>
        <v>0.73967818989892908</v>
      </c>
      <c r="Q36" s="53">
        <f t="shared" si="18"/>
        <v>159.01827503329628</v>
      </c>
      <c r="R36" s="53">
        <f t="shared" si="19"/>
        <v>-115.42708759790428</v>
      </c>
      <c r="S36" s="53">
        <f t="shared" si="20"/>
        <v>59.241619858133397</v>
      </c>
      <c r="T36" s="62">
        <f>VLOOKUP(B36,'VNA IPCA'!B:D,2,FALSE)</f>
        <v>3816.491446</v>
      </c>
      <c r="U36" s="63">
        <f>VLOOKUP(B36,'VNA IPCA'!B:D,3,FALSE)</f>
        <v>0.89</v>
      </c>
      <c r="V36" s="63">
        <f t="shared" si="2"/>
        <v>11.218610360941227</v>
      </c>
      <c r="W36" s="92">
        <f t="shared" si="3"/>
        <v>4.9237809828439616E-4</v>
      </c>
      <c r="X36" s="92">
        <f t="shared" si="21"/>
        <v>1.0106989022725759</v>
      </c>
      <c r="Y36" s="48">
        <f t="shared" si="22"/>
        <v>1.0698902272575861</v>
      </c>
      <c r="Z36" s="53">
        <f t="shared" si="23"/>
        <v>105.06585656146555</v>
      </c>
      <c r="AA36" s="53">
        <f t="shared" si="24"/>
        <v>122.58108941911794</v>
      </c>
      <c r="AB36" s="53">
        <f t="shared" si="25"/>
        <v>85.688656227360838</v>
      </c>
      <c r="AC36" s="61">
        <f>VLOOKUP(B36,CDI!A:B,2,FALSE)</f>
        <v>10.65</v>
      </c>
      <c r="AD36" s="26">
        <f t="shared" si="26"/>
        <v>1.0124857860347209</v>
      </c>
      <c r="AE36" s="93">
        <f t="shared" si="4"/>
        <v>4.0167541389757311E-4</v>
      </c>
      <c r="AF36" s="93">
        <f t="shared" si="27"/>
        <v>1.0124857860347209</v>
      </c>
      <c r="AG36" s="27">
        <f t="shared" si="28"/>
        <v>1.2485786034720947</v>
      </c>
      <c r="AH36" s="98"/>
      <c r="AI36" s="21">
        <f t="shared" si="5"/>
        <v>16.979734377638</v>
      </c>
      <c r="AJ36" s="60">
        <f t="shared" si="6"/>
        <v>17.457974402190036</v>
      </c>
      <c r="AK36" s="63">
        <f t="shared" si="7"/>
        <v>11.218610360941227</v>
      </c>
      <c r="AL36" s="61">
        <f t="shared" si="8"/>
        <v>10.65</v>
      </c>
    </row>
    <row r="37" spans="1:38" x14ac:dyDescent="0.3">
      <c r="A37" s="30">
        <f t="shared" si="9"/>
        <v>36</v>
      </c>
      <c r="B37" s="29">
        <f>WORKDAY(B36,1,Feriados!$A$2:$A$5000)</f>
        <v>44613</v>
      </c>
      <c r="C37" s="20">
        <f t="shared" si="30"/>
        <v>45519</v>
      </c>
      <c r="D37" s="21">
        <f t="shared" si="30"/>
        <v>5.18</v>
      </c>
      <c r="E37" s="52">
        <f>TRUNC((100/((1+D37/100)^(NETWORKDAYS($B37,C37-1,Feriados!$A$1:$A$936)/252)))/100*T37,6)</f>
        <v>3370.8657210000001</v>
      </c>
      <c r="F37" s="19">
        <f t="shared" si="0"/>
        <v>6.9290576586156227E-4</v>
      </c>
      <c r="G37" s="19">
        <f t="shared" si="11"/>
        <v>1.0183143217542694</v>
      </c>
      <c r="H37" s="18">
        <f t="shared" si="12"/>
        <v>1.8314321754269391</v>
      </c>
      <c r="I37" s="53">
        <f t="shared" si="13"/>
        <v>154.98510013948476</v>
      </c>
      <c r="J37" s="53">
        <f t="shared" si="14"/>
        <v>172.50390287473573</v>
      </c>
      <c r="K37" s="53">
        <f t="shared" si="15"/>
        <v>142.05433297384036</v>
      </c>
      <c r="L37" s="60">
        <f>VLOOKUP(B37,'NTN-B Princ 24'!A:F,2,FALSE)*100</f>
        <v>5.64</v>
      </c>
      <c r="M37" s="22">
        <f>TRUNC((100/((1+L37/100)^(NETWORKDAYS($B37,C37-1,Feriados!$A$1:$A$936)/252)))/100*T37,6)</f>
        <v>3334.75209</v>
      </c>
      <c r="N37" s="91">
        <f t="shared" si="1"/>
        <v>7.8135354253383582E-6</v>
      </c>
      <c r="O37" s="91">
        <f t="shared" si="16"/>
        <v>1.0074046532294321</v>
      </c>
      <c r="P37" s="24">
        <f t="shared" si="17"/>
        <v>0.74046532294320677</v>
      </c>
      <c r="Q37" s="53">
        <f t="shared" si="18"/>
        <v>159.29904865330533</v>
      </c>
      <c r="R37" s="53">
        <f t="shared" si="19"/>
        <v>1.9452361670636888</v>
      </c>
      <c r="S37" s="53">
        <f t="shared" si="20"/>
        <v>57.433908256217983</v>
      </c>
      <c r="T37" s="62">
        <f>VLOOKUP(B37,'VNA IPCA'!B:D,2,FALSE)</f>
        <v>3818.3706040000002</v>
      </c>
      <c r="U37" s="63">
        <f>VLOOKUP(B37,'VNA IPCA'!B:D,3,FALSE)</f>
        <v>0.89</v>
      </c>
      <c r="V37" s="63">
        <f t="shared" si="2"/>
        <v>11.218610360941227</v>
      </c>
      <c r="W37" s="92">
        <f t="shared" si="3"/>
        <v>4.9237841263072291E-4</v>
      </c>
      <c r="X37" s="92">
        <f t="shared" si="21"/>
        <v>1.0111965485937244</v>
      </c>
      <c r="Y37" s="48">
        <f t="shared" si="22"/>
        <v>1.1196548593724431</v>
      </c>
      <c r="Z37" s="53">
        <f t="shared" si="23"/>
        <v>105.06585656146555</v>
      </c>
      <c r="AA37" s="53">
        <f t="shared" si="24"/>
        <v>122.58116767790995</v>
      </c>
      <c r="AB37" s="53">
        <f t="shared" si="25"/>
        <v>86.845598948808274</v>
      </c>
      <c r="AC37" s="61">
        <f>VLOOKUP(B37,CDI!A:B,2,FALSE)</f>
        <v>10.65</v>
      </c>
      <c r="AD37" s="26">
        <f t="shared" si="26"/>
        <v>1.0128924766818919</v>
      </c>
      <c r="AE37" s="93">
        <f t="shared" si="4"/>
        <v>4.0167541389757311E-4</v>
      </c>
      <c r="AF37" s="93">
        <f t="shared" si="27"/>
        <v>1.0128924766818919</v>
      </c>
      <c r="AG37" s="27">
        <f t="shared" si="28"/>
        <v>1.2892476681891862</v>
      </c>
      <c r="AH37" s="98"/>
      <c r="AI37" s="21">
        <f t="shared" si="5"/>
        <v>16.979734377638</v>
      </c>
      <c r="AJ37" s="60">
        <f t="shared" si="6"/>
        <v>17.491339985298303</v>
      </c>
      <c r="AK37" s="63">
        <f t="shared" si="7"/>
        <v>11.218610360941227</v>
      </c>
      <c r="AL37" s="61">
        <f t="shared" si="8"/>
        <v>10.65</v>
      </c>
    </row>
    <row r="38" spans="1:38" x14ac:dyDescent="0.3">
      <c r="A38" s="30">
        <f t="shared" si="9"/>
        <v>37</v>
      </c>
      <c r="B38" s="29">
        <f>WORKDAY(B37,1,Feriados!$A$2:$A$5000)</f>
        <v>44614</v>
      </c>
      <c r="C38" s="20">
        <f t="shared" si="30"/>
        <v>45519</v>
      </c>
      <c r="D38" s="21">
        <f t="shared" si="30"/>
        <v>5.18</v>
      </c>
      <c r="E38" s="52">
        <f>TRUNC((100/((1+D38/100)^(NETWORKDAYS($B38,C38-1,Feriados!$A$1:$A$936)/252)))/100*T38,6)</f>
        <v>3373.2014129999998</v>
      </c>
      <c r="F38" s="19">
        <f t="shared" si="0"/>
        <v>6.9290567863578012E-4</v>
      </c>
      <c r="G38" s="19">
        <f t="shared" si="11"/>
        <v>1.0190199175304491</v>
      </c>
      <c r="H38" s="18">
        <f t="shared" si="12"/>
        <v>1.9019917530449071</v>
      </c>
      <c r="I38" s="53">
        <f t="shared" si="13"/>
        <v>154.98510013948476</v>
      </c>
      <c r="J38" s="53">
        <f t="shared" si="14"/>
        <v>172.50388115924628</v>
      </c>
      <c r="K38" s="53">
        <f t="shared" si="15"/>
        <v>143.01409581065934</v>
      </c>
      <c r="L38" s="60">
        <f>VLOOKUP(B38,'NTN-B Princ 24'!A:F,2,FALSE)*100</f>
        <v>5.65</v>
      </c>
      <c r="M38" s="22">
        <f>TRUNC((100/((1+L38/100)^(NETWORKDAYS($B38,C38-1,Feriados!$A$1:$A$936)/252)))/100*T38,6)</f>
        <v>3336.3422190000001</v>
      </c>
      <c r="N38" s="91">
        <f t="shared" si="1"/>
        <v>4.7683574583201604E-4</v>
      </c>
      <c r="O38" s="91">
        <f t="shared" si="16"/>
        <v>1.0078850197786093</v>
      </c>
      <c r="P38" s="24">
        <f t="shared" si="17"/>
        <v>0.78850197786093368</v>
      </c>
      <c r="Q38" s="53">
        <f t="shared" si="18"/>
        <v>159.39262221164608</v>
      </c>
      <c r="R38" s="53">
        <f t="shared" si="19"/>
        <v>118.71170834309734</v>
      </c>
      <c r="S38" s="53">
        <f t="shared" si="20"/>
        <v>59.288846667273354</v>
      </c>
      <c r="T38" s="62">
        <f>VLOOKUP(B38,'VNA IPCA'!B:D,2,FALSE)</f>
        <v>3820.2506870000002</v>
      </c>
      <c r="U38" s="63">
        <f>VLOOKUP(B38,'VNA IPCA'!B:D,3,FALSE)</f>
        <v>0.89</v>
      </c>
      <c r="V38" s="63">
        <f t="shared" si="2"/>
        <v>11.218610360941227</v>
      </c>
      <c r="W38" s="92">
        <f t="shared" si="3"/>
        <v>4.92378345368083E-4</v>
      </c>
      <c r="X38" s="92">
        <f t="shared" si="21"/>
        <v>1.011694439877163</v>
      </c>
      <c r="Y38" s="48">
        <f t="shared" si="22"/>
        <v>1.169443987716301</v>
      </c>
      <c r="Z38" s="53">
        <f t="shared" si="23"/>
        <v>105.06585656146555</v>
      </c>
      <c r="AA38" s="53">
        <f t="shared" si="24"/>
        <v>122.58115093238916</v>
      </c>
      <c r="AB38" s="53">
        <f t="shared" si="25"/>
        <v>87.932544521663758</v>
      </c>
      <c r="AC38" s="61">
        <f>VLOOKUP(B38,CDI!A:B,2,FALSE)</f>
        <v>10.65</v>
      </c>
      <c r="AD38" s="26">
        <f t="shared" si="26"/>
        <v>1.0132993306866969</v>
      </c>
      <c r="AE38" s="93">
        <f t="shared" si="4"/>
        <v>4.0167541389757311E-4</v>
      </c>
      <c r="AF38" s="93">
        <f t="shared" si="27"/>
        <v>1.0132993306866969</v>
      </c>
      <c r="AG38" s="27">
        <f t="shared" si="28"/>
        <v>1.3299330686696864</v>
      </c>
      <c r="AH38" s="98"/>
      <c r="AI38" s="21">
        <f t="shared" si="5"/>
        <v>16.979734377638</v>
      </c>
      <c r="AJ38" s="60">
        <f t="shared" si="6"/>
        <v>17.502461846334416</v>
      </c>
      <c r="AK38" s="63">
        <f t="shared" si="7"/>
        <v>11.218610360941227</v>
      </c>
      <c r="AL38" s="61">
        <f t="shared" si="8"/>
        <v>10.65</v>
      </c>
    </row>
    <row r="39" spans="1:38" x14ac:dyDescent="0.3">
      <c r="A39" s="30">
        <f t="shared" si="9"/>
        <v>38</v>
      </c>
      <c r="B39" s="29">
        <f>WORKDAY(B38,1,Feriados!$A$2:$A$5000)</f>
        <v>44615</v>
      </c>
      <c r="C39" s="20">
        <f t="shared" si="30"/>
        <v>45519</v>
      </c>
      <c r="D39" s="21">
        <f t="shared" si="30"/>
        <v>5.18</v>
      </c>
      <c r="E39" s="52">
        <f>TRUNC((100/((1+D39/100)^(NETWORKDAYS($B39,C39-1,Feriados!$A$1:$A$936)/252)))/100*T39,6)</f>
        <v>3375.5387230000001</v>
      </c>
      <c r="F39" s="19">
        <f t="shared" si="0"/>
        <v>6.9290555582979252E-4</v>
      </c>
      <c r="G39" s="19">
        <f t="shared" si="11"/>
        <v>1.0197260020928072</v>
      </c>
      <c r="H39" s="18">
        <f t="shared" si="12"/>
        <v>1.9726002092807171</v>
      </c>
      <c r="I39" s="53">
        <f t="shared" si="13"/>
        <v>154.98510013948476</v>
      </c>
      <c r="J39" s="53">
        <f t="shared" si="14"/>
        <v>172.50385058580727</v>
      </c>
      <c r="K39" s="53">
        <f t="shared" si="15"/>
        <v>143.91872968391525</v>
      </c>
      <c r="L39" s="60">
        <f>VLOOKUP(B39,'NTN-B Princ 24'!A:F,2,FALSE)*100</f>
        <v>5.73</v>
      </c>
      <c r="M39" s="22">
        <f>TRUNC((100/((1+L39/100)^(NETWORKDAYS($B39,C39-1,Feriados!$A$1:$A$936)/252)))/100*T39,6)</f>
        <v>3332.5011939999999</v>
      </c>
      <c r="N39" s="91">
        <f t="shared" si="1"/>
        <v>-1.1512682896035464E-3</v>
      </c>
      <c r="O39" s="91">
        <f t="shared" si="16"/>
        <v>1.0067246737157718</v>
      </c>
      <c r="P39" s="24">
        <f t="shared" si="17"/>
        <v>0.67246737157717895</v>
      </c>
      <c r="Q39" s="53">
        <f t="shared" si="18"/>
        <v>160.14089324880655</v>
      </c>
      <c r="R39" s="53">
        <f t="shared" si="19"/>
        <v>-286.61656894367923</v>
      </c>
      <c r="S39" s="53">
        <f t="shared" si="20"/>
        <v>49.062475719070719</v>
      </c>
      <c r="T39" s="62">
        <f>VLOOKUP(B39,'VNA IPCA'!B:D,2,FALSE)</f>
        <v>3822.131695</v>
      </c>
      <c r="U39" s="63">
        <f>VLOOKUP(B39,'VNA IPCA'!B:D,3,FALSE)</f>
        <v>0.89</v>
      </c>
      <c r="V39" s="63">
        <f t="shared" si="2"/>
        <v>11.218610360941227</v>
      </c>
      <c r="W39" s="92">
        <f t="shared" si="3"/>
        <v>4.9237815895186721E-4</v>
      </c>
      <c r="X39" s="92">
        <f t="shared" si="21"/>
        <v>1.0121925761228916</v>
      </c>
      <c r="Y39" s="48">
        <f t="shared" si="22"/>
        <v>1.2192576122891596</v>
      </c>
      <c r="Z39" s="53">
        <f t="shared" si="23"/>
        <v>105.06585656146555</v>
      </c>
      <c r="AA39" s="53">
        <f t="shared" si="24"/>
        <v>122.58110452272373</v>
      </c>
      <c r="AB39" s="53">
        <f t="shared" si="25"/>
        <v>88.955686962075191</v>
      </c>
      <c r="AC39" s="61">
        <f>VLOOKUP(B39,CDI!A:B,2,FALSE)</f>
        <v>10.65</v>
      </c>
      <c r="AD39" s="26">
        <f t="shared" si="26"/>
        <v>1.0137063481147526</v>
      </c>
      <c r="AE39" s="93">
        <f t="shared" si="4"/>
        <v>4.0167541389757311E-4</v>
      </c>
      <c r="AF39" s="93">
        <f t="shared" si="27"/>
        <v>1.0137063481147526</v>
      </c>
      <c r="AG39" s="27">
        <f t="shared" si="28"/>
        <v>1.3706348114752576</v>
      </c>
      <c r="AH39" s="98"/>
      <c r="AI39" s="21">
        <f t="shared" si="5"/>
        <v>16.979734377638</v>
      </c>
      <c r="AJ39" s="60">
        <f t="shared" si="6"/>
        <v>17.591436734623155</v>
      </c>
      <c r="AK39" s="63">
        <f t="shared" si="7"/>
        <v>11.218610360941227</v>
      </c>
      <c r="AL39" s="61">
        <f t="shared" si="8"/>
        <v>10.65</v>
      </c>
    </row>
    <row r="40" spans="1:38" x14ac:dyDescent="0.3">
      <c r="A40" s="30">
        <f t="shared" si="9"/>
        <v>39</v>
      </c>
      <c r="B40" s="29">
        <f>WORKDAY(B39,1,Feriados!$A$2:$A$5000)</f>
        <v>44616</v>
      </c>
      <c r="C40" s="20">
        <f t="shared" si="30"/>
        <v>45519</v>
      </c>
      <c r="D40" s="21">
        <f t="shared" si="30"/>
        <v>5.18</v>
      </c>
      <c r="E40" s="52">
        <f>TRUNC((100/((1+D40/100)^(NETWORKDAYS($B40,C40-1,Feriados!$A$1:$A$936)/252)))/100*T40,6)</f>
        <v>3378.5285709999998</v>
      </c>
      <c r="F40" s="19">
        <f t="shared" si="0"/>
        <v>8.8573950570558502E-4</v>
      </c>
      <c r="G40" s="19">
        <f t="shared" si="11"/>
        <v>1.0206292136978561</v>
      </c>
      <c r="H40" s="18">
        <f t="shared" si="12"/>
        <v>2.0629213697856086</v>
      </c>
      <c r="I40" s="53">
        <f t="shared" si="13"/>
        <v>160.8626341067133</v>
      </c>
      <c r="J40" s="53">
        <f t="shared" si="14"/>
        <v>220.51125736350093</v>
      </c>
      <c r="K40" s="53">
        <f t="shared" si="15"/>
        <v>146.16623277932882</v>
      </c>
      <c r="L40" s="60">
        <f>VLOOKUP(B40,'NTN-B Princ 24'!A:F,2,FALSE)*100</f>
        <v>5.71</v>
      </c>
      <c r="M40" s="22">
        <f>TRUNC((100/((1+L40/100)^(NETWORKDAYS($B40,C40-1,Feriados!$A$1:$A$936)/252)))/100*T40,6)</f>
        <v>3337.0722970000002</v>
      </c>
      <c r="N40" s="91">
        <f t="shared" si="1"/>
        <v>1.3716733269983905E-3</v>
      </c>
      <c r="O40" s="91">
        <f t="shared" si="16"/>
        <v>1.0081055710983389</v>
      </c>
      <c r="P40" s="24">
        <f t="shared" si="17"/>
        <v>0.81055710983388707</v>
      </c>
      <c r="Q40" s="53">
        <f t="shared" si="18"/>
        <v>165.83152957131665</v>
      </c>
      <c r="R40" s="53">
        <f t="shared" si="19"/>
        <v>341.48799740781897</v>
      </c>
      <c r="S40" s="53">
        <f t="shared" si="20"/>
        <v>57.431214263504714</v>
      </c>
      <c r="T40" s="62">
        <f>VLOOKUP(B40,'VNA IPCA'!B:D,2,FALSE)</f>
        <v>3824.7505179999998</v>
      </c>
      <c r="U40" s="63">
        <f>VLOOKUP(B40,'VNA IPCA'!B:D,3,FALSE)</f>
        <v>0.94</v>
      </c>
      <c r="V40" s="63">
        <f t="shared" si="2"/>
        <v>11.881841195515698</v>
      </c>
      <c r="W40" s="92">
        <f t="shared" si="3"/>
        <v>6.8517340818630146E-4</v>
      </c>
      <c r="X40" s="92">
        <f t="shared" si="21"/>
        <v>1.0128861035600145</v>
      </c>
      <c r="Y40" s="48">
        <f t="shared" si="22"/>
        <v>1.2886103560014517</v>
      </c>
      <c r="Z40" s="53">
        <f t="shared" si="23"/>
        <v>110.94221273804786</v>
      </c>
      <c r="AA40" s="53">
        <f t="shared" si="24"/>
        <v>170.57887649579172</v>
      </c>
      <c r="AB40" s="53">
        <f t="shared" si="25"/>
        <v>91.303199441254804</v>
      </c>
      <c r="AC40" s="61">
        <f>VLOOKUP(B40,CDI!A:B,2,FALSE)</f>
        <v>10.65</v>
      </c>
      <c r="AD40" s="26">
        <f t="shared" si="26"/>
        <v>1.0141135290317023</v>
      </c>
      <c r="AE40" s="93">
        <f t="shared" si="4"/>
        <v>4.0167541389757311E-4</v>
      </c>
      <c r="AF40" s="93">
        <f t="shared" si="27"/>
        <v>1.0141135290317023</v>
      </c>
      <c r="AG40" s="27">
        <f t="shared" si="28"/>
        <v>1.4113529031702265</v>
      </c>
      <c r="AH40" s="98"/>
      <c r="AI40" s="21">
        <f t="shared" si="5"/>
        <v>17.677320569443424</v>
      </c>
      <c r="AJ40" s="60">
        <f t="shared" si="6"/>
        <v>18.270294327779645</v>
      </c>
      <c r="AK40" s="63">
        <f t="shared" si="7"/>
        <v>11.881841195515698</v>
      </c>
      <c r="AL40" s="61">
        <f t="shared" si="8"/>
        <v>10.65</v>
      </c>
    </row>
    <row r="41" spans="1:38" x14ac:dyDescent="0.3">
      <c r="A41" s="30">
        <f t="shared" si="9"/>
        <v>40</v>
      </c>
      <c r="B41" s="29">
        <f>WORKDAY(B40,1,Feriados!$A$2:$A$5000)</f>
        <v>44617</v>
      </c>
      <c r="C41" s="20">
        <f t="shared" si="30"/>
        <v>45519</v>
      </c>
      <c r="D41" s="21">
        <f t="shared" si="30"/>
        <v>5.18</v>
      </c>
      <c r="E41" s="52">
        <f>TRUNC((100/((1+D41/100)^(NETWORKDAYS($B41,C41-1,Feriados!$A$1:$A$936)/252)))/100*T41,6)</f>
        <v>3380.9626360000002</v>
      </c>
      <c r="F41" s="19">
        <f t="shared" si="0"/>
        <v>7.2045121088915032E-4</v>
      </c>
      <c r="G41" s="19">
        <f t="shared" si="11"/>
        <v>1.0213645272507335</v>
      </c>
      <c r="H41" s="18">
        <f t="shared" si="12"/>
        <v>2.1364527250733456</v>
      </c>
      <c r="I41" s="53">
        <f t="shared" si="13"/>
        <v>160.8626341067133</v>
      </c>
      <c r="J41" s="53">
        <f t="shared" si="14"/>
        <v>179.36154067743485</v>
      </c>
      <c r="K41" s="53">
        <f t="shared" si="15"/>
        <v>147.12976630505713</v>
      </c>
      <c r="L41" s="60">
        <f>VLOOKUP(B41,'NTN-B Princ 24'!A:F,2,FALSE)*100</f>
        <v>5.64</v>
      </c>
      <c r="M41" s="22">
        <f>TRUNC((100/((1+L41/100)^(NETWORKDAYS($B41,C41-1,Feriados!$A$1:$A$936)/252)))/100*T41,6)</f>
        <v>3344.9725250000001</v>
      </c>
      <c r="N41" s="91">
        <f t="shared" si="1"/>
        <v>2.3674128987563048E-3</v>
      </c>
      <c r="O41" s="91">
        <f t="shared" si="16"/>
        <v>1.0104921732306651</v>
      </c>
      <c r="P41" s="24">
        <f t="shared" si="17"/>
        <v>1.0492173230665092</v>
      </c>
      <c r="Q41" s="53">
        <f t="shared" si="18"/>
        <v>165.17668440350894</v>
      </c>
      <c r="R41" s="53">
        <f t="shared" si="19"/>
        <v>589.3845669528564</v>
      </c>
      <c r="S41" s="53">
        <f t="shared" si="20"/>
        <v>72.25579940725973</v>
      </c>
      <c r="T41" s="62">
        <f>VLOOKUP(B41,'VNA IPCA'!B:D,2,FALSE)</f>
        <v>3826.739075</v>
      </c>
      <c r="U41" s="63">
        <f>VLOOKUP(B41,'VNA IPCA'!B:D,3,FALSE)</f>
        <v>0.94</v>
      </c>
      <c r="V41" s="63">
        <f t="shared" si="2"/>
        <v>11.881841195515698</v>
      </c>
      <c r="W41" s="92">
        <f t="shared" si="3"/>
        <v>5.1991809417151202E-4</v>
      </c>
      <c r="X41" s="92">
        <f t="shared" si="21"/>
        <v>1.0134127213725903</v>
      </c>
      <c r="Y41" s="48">
        <f t="shared" si="22"/>
        <v>1.3412721372590308</v>
      </c>
      <c r="Z41" s="53">
        <f t="shared" si="23"/>
        <v>110.94221273804786</v>
      </c>
      <c r="AA41" s="53">
        <f t="shared" si="24"/>
        <v>129.43737061887754</v>
      </c>
      <c r="AB41" s="53">
        <f t="shared" si="25"/>
        <v>92.368557371018284</v>
      </c>
      <c r="AC41" s="61">
        <f>VLOOKUP(B41,CDI!A:B,2,FALSE)</f>
        <v>10.65</v>
      </c>
      <c r="AD41" s="26">
        <f t="shared" si="26"/>
        <v>1.0145208735032152</v>
      </c>
      <c r="AE41" s="93">
        <f t="shared" si="4"/>
        <v>4.0167541389757311E-4</v>
      </c>
      <c r="AF41" s="93">
        <f t="shared" si="27"/>
        <v>1.0145208735032152</v>
      </c>
      <c r="AG41" s="27">
        <f t="shared" si="28"/>
        <v>1.4520873503215181</v>
      </c>
      <c r="AH41" s="98"/>
      <c r="AI41" s="21">
        <f t="shared" si="5"/>
        <v>17.677320569443424</v>
      </c>
      <c r="AJ41" s="60">
        <f t="shared" si="6"/>
        <v>18.191977038942774</v>
      </c>
      <c r="AK41" s="63">
        <f t="shared" si="7"/>
        <v>11.881841195515698</v>
      </c>
      <c r="AL41" s="61">
        <f t="shared" si="8"/>
        <v>10.65</v>
      </c>
    </row>
    <row r="42" spans="1:38" x14ac:dyDescent="0.3">
      <c r="A42" s="30">
        <f t="shared" si="9"/>
        <v>41</v>
      </c>
      <c r="B42" s="29">
        <f>WORKDAY(B41,1,Feriados!$A$2:$A$5000)</f>
        <v>44622</v>
      </c>
      <c r="C42" s="20">
        <f t="shared" si="30"/>
        <v>45519</v>
      </c>
      <c r="D42" s="21">
        <f t="shared" si="30"/>
        <v>5.18</v>
      </c>
      <c r="E42" s="52">
        <f>TRUNC((100/((1+D42/100)^(NETWORKDAYS($B42,C42-1,Feriados!$A$1:$A$936)/252)))/100*T42,6)</f>
        <v>3383.3984540000001</v>
      </c>
      <c r="F42" s="19">
        <f t="shared" si="0"/>
        <v>7.2045102600770683E-4</v>
      </c>
      <c r="G42" s="19">
        <f t="shared" si="11"/>
        <v>1.022100370372319</v>
      </c>
      <c r="H42" s="18">
        <f t="shared" si="12"/>
        <v>2.2100370372319045</v>
      </c>
      <c r="I42" s="53">
        <f t="shared" si="13"/>
        <v>160.8626341067133</v>
      </c>
      <c r="J42" s="53">
        <f t="shared" si="14"/>
        <v>179.36149464986204</v>
      </c>
      <c r="K42" s="53">
        <f t="shared" si="15"/>
        <v>148.04264100363099</v>
      </c>
      <c r="L42" s="60">
        <f>VLOOKUP(B42,'NTN-B Princ 24'!A:F,2,FALSE)*100</f>
        <v>5.75</v>
      </c>
      <c r="M42" s="22">
        <f>TRUNC((100/((1+L42/100)^(NETWORKDAYS($B42,C42-1,Feriados!$A$1:$A$936)/252)))/100*T42,6)</f>
        <v>3338.9215009999998</v>
      </c>
      <c r="N42" s="91">
        <f t="shared" si="1"/>
        <v>-1.808990643353714E-3</v>
      </c>
      <c r="O42" s="91">
        <f t="shared" si="16"/>
        <v>1.0086642023441086</v>
      </c>
      <c r="P42" s="24">
        <f t="shared" si="17"/>
        <v>0.86642023441085847</v>
      </c>
      <c r="Q42" s="53">
        <f t="shared" si="18"/>
        <v>166.20553291839315</v>
      </c>
      <c r="R42" s="53">
        <f t="shared" si="19"/>
        <v>-450.3613068573336</v>
      </c>
      <c r="S42" s="53">
        <f t="shared" si="20"/>
        <v>58.038457075735025</v>
      </c>
      <c r="T42" s="62">
        <f>VLOOKUP(B42,'VNA IPCA'!B:D,2,FALSE)</f>
        <v>3828.728666</v>
      </c>
      <c r="U42" s="63">
        <f>VLOOKUP(B42,'VNA IPCA'!B:D,3,FALSE)</f>
        <v>0.94</v>
      </c>
      <c r="V42" s="63">
        <f t="shared" si="2"/>
        <v>11.881841195515698</v>
      </c>
      <c r="W42" s="92">
        <f t="shared" si="3"/>
        <v>5.1991812376184221E-4</v>
      </c>
      <c r="X42" s="92">
        <f t="shared" si="21"/>
        <v>1.0139396130132827</v>
      </c>
      <c r="Y42" s="48">
        <f t="shared" si="22"/>
        <v>1.3939613013282726</v>
      </c>
      <c r="Z42" s="53">
        <f t="shared" si="23"/>
        <v>110.94221273804786</v>
      </c>
      <c r="AA42" s="53">
        <f t="shared" si="24"/>
        <v>129.43737798560429</v>
      </c>
      <c r="AB42" s="53">
        <f t="shared" si="25"/>
        <v>93.376585563457809</v>
      </c>
      <c r="AC42" s="61">
        <f>VLOOKUP(B42,CDI!A:B,2,FALSE)</f>
        <v>10.65</v>
      </c>
      <c r="AD42" s="26">
        <f t="shared" si="26"/>
        <v>1.0149283815949872</v>
      </c>
      <c r="AE42" s="93">
        <f t="shared" si="4"/>
        <v>4.0167541389757311E-4</v>
      </c>
      <c r="AF42" s="93">
        <f t="shared" si="27"/>
        <v>1.0149283815949872</v>
      </c>
      <c r="AG42" s="27">
        <f t="shared" si="28"/>
        <v>1.4928381594987217</v>
      </c>
      <c r="AH42" s="98"/>
      <c r="AI42" s="21">
        <f t="shared" si="5"/>
        <v>17.677320569443424</v>
      </c>
      <c r="AJ42" s="60">
        <f t="shared" si="6"/>
        <v>18.315047064257861</v>
      </c>
      <c r="AK42" s="63">
        <f t="shared" si="7"/>
        <v>11.881841195515698</v>
      </c>
      <c r="AL42" s="61">
        <f t="shared" si="8"/>
        <v>10.65</v>
      </c>
    </row>
    <row r="43" spans="1:38" x14ac:dyDescent="0.3">
      <c r="A43" s="30">
        <f t="shared" si="9"/>
        <v>42</v>
      </c>
      <c r="B43" s="29">
        <f>WORKDAY(B42,1,Feriados!$A$2:$A$5000)</f>
        <v>44623</v>
      </c>
      <c r="C43" s="20">
        <f t="shared" si="30"/>
        <v>45519</v>
      </c>
      <c r="D43" s="21">
        <f t="shared" si="30"/>
        <v>5.18</v>
      </c>
      <c r="E43" s="52">
        <f>TRUNC((100/((1+D43/100)^(NETWORKDAYS($B43,C43-1,Feriados!$A$1:$A$936)/252)))/100*T43,6)</f>
        <v>3385.8360269999998</v>
      </c>
      <c r="F43" s="19">
        <f t="shared" si="0"/>
        <v>7.2045105923534969E-4</v>
      </c>
      <c r="G43" s="19">
        <f t="shared" si="11"/>
        <v>1.0228367436667987</v>
      </c>
      <c r="H43" s="18">
        <f t="shared" si="12"/>
        <v>2.2836743666798665</v>
      </c>
      <c r="I43" s="53">
        <f t="shared" si="13"/>
        <v>160.8626341067133</v>
      </c>
      <c r="J43" s="53">
        <f t="shared" si="14"/>
        <v>179.36150292212412</v>
      </c>
      <c r="K43" s="53">
        <f t="shared" si="15"/>
        <v>148.9088692622197</v>
      </c>
      <c r="L43" s="60">
        <f>VLOOKUP(B43,'NTN-B Princ 24'!A:F,2,FALSE)*100</f>
        <v>5.75</v>
      </c>
      <c r="M43" s="22">
        <f>TRUNC((100/((1+L43/100)^(NETWORKDAYS($B43,C43-1,Feriados!$A$1:$A$936)/252)))/100*T43,6)</f>
        <v>3341.3986930000001</v>
      </c>
      <c r="N43" s="91">
        <f t="shared" si="1"/>
        <v>7.4191381835664316E-4</v>
      </c>
      <c r="O43" s="91">
        <f t="shared" si="16"/>
        <v>1.0094125442539092</v>
      </c>
      <c r="P43" s="24">
        <f t="shared" si="17"/>
        <v>0.94125442539092496</v>
      </c>
      <c r="Q43" s="53">
        <f t="shared" si="18"/>
        <v>166.20553291839315</v>
      </c>
      <c r="R43" s="53">
        <f t="shared" si="19"/>
        <v>184.70481206644888</v>
      </c>
      <c r="S43" s="53">
        <f t="shared" si="20"/>
        <v>61.375270580628829</v>
      </c>
      <c r="T43" s="62">
        <f>VLOOKUP(B43,'VNA IPCA'!B:D,2,FALSE)</f>
        <v>3830.7192920000002</v>
      </c>
      <c r="U43" s="63">
        <f>VLOOKUP(B43,'VNA IPCA'!B:D,3,FALSE)</f>
        <v>0.94</v>
      </c>
      <c r="V43" s="63">
        <f t="shared" si="2"/>
        <v>11.881841195515698</v>
      </c>
      <c r="W43" s="92">
        <f t="shared" si="3"/>
        <v>5.1991827409381131E-4</v>
      </c>
      <c r="X43" s="92">
        <f t="shared" si="21"/>
        <v>1.0144667787469159</v>
      </c>
      <c r="Y43" s="48">
        <f t="shared" si="22"/>
        <v>1.4466778746915931</v>
      </c>
      <c r="Z43" s="53">
        <f t="shared" si="23"/>
        <v>110.94221273804786</v>
      </c>
      <c r="AA43" s="53">
        <f t="shared" si="24"/>
        <v>129.4374154118355</v>
      </c>
      <c r="AB43" s="53">
        <f t="shared" si="25"/>
        <v>94.331823157515458</v>
      </c>
      <c r="AC43" s="61">
        <f>VLOOKUP(B43,CDI!A:B,2,FALSE)</f>
        <v>10.65</v>
      </c>
      <c r="AD43" s="26">
        <f t="shared" si="26"/>
        <v>1.0153360533727407</v>
      </c>
      <c r="AE43" s="93">
        <f t="shared" si="4"/>
        <v>4.0167541389757311E-4</v>
      </c>
      <c r="AF43" s="93">
        <f t="shared" si="27"/>
        <v>1.0153360533727407</v>
      </c>
      <c r="AG43" s="27">
        <f t="shared" si="28"/>
        <v>1.5336053372740688</v>
      </c>
      <c r="AH43" s="98"/>
      <c r="AI43" s="21">
        <f t="shared" si="5"/>
        <v>17.677320569443424</v>
      </c>
      <c r="AJ43" s="60">
        <f t="shared" si="6"/>
        <v>18.315047064257861</v>
      </c>
      <c r="AK43" s="63">
        <f t="shared" si="7"/>
        <v>11.881841195515698</v>
      </c>
      <c r="AL43" s="61">
        <f t="shared" si="8"/>
        <v>10.65</v>
      </c>
    </row>
    <row r="44" spans="1:38" x14ac:dyDescent="0.3">
      <c r="A44" s="30">
        <f t="shared" si="9"/>
        <v>43</v>
      </c>
      <c r="B44" s="29">
        <f>WORKDAY(B43,1,Feriados!$A$2:$A$5000)</f>
        <v>44624</v>
      </c>
      <c r="C44" s="20">
        <f t="shared" si="30"/>
        <v>45519</v>
      </c>
      <c r="D44" s="21">
        <f t="shared" si="30"/>
        <v>5.18</v>
      </c>
      <c r="E44" s="52">
        <f>TRUNC((100/((1+D44/100)^(NETWORKDAYS($B44,C44-1,Feriados!$A$1:$A$936)/252)))/100*T44,6)</f>
        <v>3388.2753560000001</v>
      </c>
      <c r="F44" s="19">
        <f t="shared" si="0"/>
        <v>7.2045101432793857E-4</v>
      </c>
      <c r="G44" s="19">
        <f t="shared" si="11"/>
        <v>1.0235736474362653</v>
      </c>
      <c r="H44" s="18">
        <f t="shared" si="12"/>
        <v>2.3573647436265333</v>
      </c>
      <c r="I44" s="53">
        <f t="shared" si="13"/>
        <v>160.8626341067133</v>
      </c>
      <c r="J44" s="53">
        <f t="shared" si="14"/>
        <v>179.36149174209925</v>
      </c>
      <c r="K44" s="53">
        <f t="shared" si="15"/>
        <v>149.73204894081024</v>
      </c>
      <c r="L44" s="60">
        <f>VLOOKUP(B44,'NTN-B Princ 24'!A:F,2,FALSE)*100</f>
        <v>5.77</v>
      </c>
      <c r="M44" s="22">
        <f>TRUNC((100/((1+L44/100)^(NETWORKDAYS($B44,C44-1,Feriados!$A$1:$A$936)/252)))/100*T44,6)</f>
        <v>3342.3348390000001</v>
      </c>
      <c r="N44" s="91">
        <f t="shared" si="1"/>
        <v>2.8016590835489019E-4</v>
      </c>
      <c r="O44" s="91">
        <f t="shared" si="16"/>
        <v>1.0096953472362751</v>
      </c>
      <c r="P44" s="24">
        <f t="shared" si="17"/>
        <v>0.96953472362750759</v>
      </c>
      <c r="Q44" s="53">
        <f t="shared" si="18"/>
        <v>166.39248175567951</v>
      </c>
      <c r="R44" s="53">
        <f t="shared" si="19"/>
        <v>69.749329598333915</v>
      </c>
      <c r="S44" s="53">
        <f t="shared" si="20"/>
        <v>61.581654294481801</v>
      </c>
      <c r="T44" s="62">
        <f>VLOOKUP(B44,'VNA IPCA'!B:D,2,FALSE)</f>
        <v>3832.7109519999999</v>
      </c>
      <c r="U44" s="63">
        <f>VLOOKUP(B44,'VNA IPCA'!B:D,3,FALSE)</f>
        <v>0.94</v>
      </c>
      <c r="V44" s="63">
        <f t="shared" si="2"/>
        <v>11.881841195515698</v>
      </c>
      <c r="W44" s="92">
        <f t="shared" si="3"/>
        <v>5.1991802274820031E-4</v>
      </c>
      <c r="X44" s="92">
        <f t="shared" si="21"/>
        <v>1.0149942183086658</v>
      </c>
      <c r="Y44" s="48">
        <f t="shared" si="22"/>
        <v>1.4994218308665763</v>
      </c>
      <c r="Z44" s="53">
        <f t="shared" si="23"/>
        <v>110.94221273804786</v>
      </c>
      <c r="AA44" s="53">
        <f t="shared" si="24"/>
        <v>129.43735283752741</v>
      </c>
      <c r="AB44" s="53">
        <f t="shared" si="25"/>
        <v>95.23833915359593</v>
      </c>
      <c r="AC44" s="61">
        <f>VLOOKUP(B44,CDI!A:B,2,FALSE)</f>
        <v>10.65</v>
      </c>
      <c r="AD44" s="26">
        <f t="shared" si="26"/>
        <v>1.0157438889022243</v>
      </c>
      <c r="AE44" s="93">
        <f t="shared" si="4"/>
        <v>4.0167541389757311E-4</v>
      </c>
      <c r="AF44" s="93">
        <f t="shared" si="27"/>
        <v>1.0157438889022243</v>
      </c>
      <c r="AG44" s="27">
        <f t="shared" si="28"/>
        <v>1.5743888902224334</v>
      </c>
      <c r="AH44" s="98"/>
      <c r="AI44" s="21">
        <f t="shared" si="5"/>
        <v>17.677320569443424</v>
      </c>
      <c r="AJ44" s="60">
        <f t="shared" si="6"/>
        <v>18.337423432496958</v>
      </c>
      <c r="AK44" s="63">
        <f t="shared" si="7"/>
        <v>11.881841195515698</v>
      </c>
      <c r="AL44" s="61">
        <f t="shared" si="8"/>
        <v>10.65</v>
      </c>
    </row>
    <row r="45" spans="1:38" x14ac:dyDescent="0.3">
      <c r="A45" s="30">
        <f t="shared" si="9"/>
        <v>44</v>
      </c>
      <c r="B45" s="29">
        <f>WORKDAY(B44,1,Feriados!$A$2:$A$5000)</f>
        <v>44627</v>
      </c>
      <c r="C45" s="20">
        <f t="shared" si="30"/>
        <v>45519</v>
      </c>
      <c r="D45" s="21">
        <f t="shared" si="30"/>
        <v>5.18</v>
      </c>
      <c r="E45" s="52">
        <f>TRUNC((100/((1+D45/100)^(NETWORKDAYS($B45,C45-1,Feriados!$A$1:$A$936)/252)))/100*T45,6)</f>
        <v>3390.7164429999998</v>
      </c>
      <c r="F45" s="19">
        <f t="shared" si="0"/>
        <v>7.2045118637631411E-4</v>
      </c>
      <c r="G45" s="19">
        <f t="shared" si="11"/>
        <v>1.0243110822849044</v>
      </c>
      <c r="H45" s="18">
        <f t="shared" si="12"/>
        <v>2.4311082284904417</v>
      </c>
      <c r="I45" s="53">
        <f t="shared" si="13"/>
        <v>160.8626341067133</v>
      </c>
      <c r="J45" s="53">
        <f t="shared" si="14"/>
        <v>179.36153457478693</v>
      </c>
      <c r="K45" s="53">
        <f t="shared" si="15"/>
        <v>150.51541906308589</v>
      </c>
      <c r="L45" s="60">
        <f>VLOOKUP(B45,'NTN-B Princ 24'!A:F,2,FALSE)*100</f>
        <v>5.88</v>
      </c>
      <c r="M45" s="22">
        <f>TRUNC((100/((1+L45/100)^(NETWORKDAYS($B45,C45-1,Feriados!$A$1:$A$936)/252)))/100*T45,6)</f>
        <v>3336.356597</v>
      </c>
      <c r="N45" s="91">
        <f t="shared" si="1"/>
        <v>-1.7886424574351523E-3</v>
      </c>
      <c r="O45" s="91">
        <f t="shared" si="16"/>
        <v>1.0078893632691335</v>
      </c>
      <c r="P45" s="24">
        <f t="shared" si="17"/>
        <v>0.78893632691334759</v>
      </c>
      <c r="Q45" s="53">
        <f t="shared" si="18"/>
        <v>167.42007140070442</v>
      </c>
      <c r="R45" s="53">
        <f t="shared" si="19"/>
        <v>-445.29547877462437</v>
      </c>
      <c r="S45" s="53">
        <f t="shared" si="20"/>
        <v>48.844835646493756</v>
      </c>
      <c r="T45" s="62">
        <f>VLOOKUP(B45,'VNA IPCA'!B:D,2,FALSE)</f>
        <v>3834.7036480000002</v>
      </c>
      <c r="U45" s="63">
        <f>VLOOKUP(B45,'VNA IPCA'!B:D,3,FALSE)</f>
        <v>0.94</v>
      </c>
      <c r="V45" s="63">
        <f t="shared" si="2"/>
        <v>11.881841195515698</v>
      </c>
      <c r="W45" s="92">
        <f t="shared" si="3"/>
        <v>5.1991815322272039E-4</v>
      </c>
      <c r="X45" s="92">
        <f t="shared" si="21"/>
        <v>1.0155219322281805</v>
      </c>
      <c r="Y45" s="48">
        <f t="shared" si="22"/>
        <v>1.5521932228180546</v>
      </c>
      <c r="Z45" s="53">
        <f t="shared" si="23"/>
        <v>110.94221273804786</v>
      </c>
      <c r="AA45" s="53">
        <f t="shared" si="24"/>
        <v>129.43738532010303</v>
      </c>
      <c r="AB45" s="53">
        <f t="shared" si="25"/>
        <v>96.099799532334913</v>
      </c>
      <c r="AC45" s="61">
        <f>VLOOKUP(B45,CDI!A:B,2,FALSE)</f>
        <v>10.65</v>
      </c>
      <c r="AD45" s="26">
        <f t="shared" si="26"/>
        <v>1.0161518882492131</v>
      </c>
      <c r="AE45" s="93">
        <f t="shared" si="4"/>
        <v>4.0167541389757311E-4</v>
      </c>
      <c r="AF45" s="93">
        <f t="shared" si="27"/>
        <v>1.0161518882492131</v>
      </c>
      <c r="AG45" s="27">
        <f t="shared" si="28"/>
        <v>1.6151888249213098</v>
      </c>
      <c r="AH45" s="98"/>
      <c r="AI45" s="21">
        <f t="shared" si="5"/>
        <v>17.677320569443424</v>
      </c>
      <c r="AJ45" s="60">
        <f t="shared" si="6"/>
        <v>18.460493457812021</v>
      </c>
      <c r="AK45" s="63">
        <f t="shared" si="7"/>
        <v>11.881841195515698</v>
      </c>
      <c r="AL45" s="61">
        <f t="shared" si="8"/>
        <v>10.65</v>
      </c>
    </row>
    <row r="46" spans="1:38" x14ac:dyDescent="0.3">
      <c r="A46" s="30">
        <f t="shared" si="9"/>
        <v>45</v>
      </c>
      <c r="B46" s="29">
        <f>WORKDAY(B45,1,Feriados!$A$2:$A$5000)</f>
        <v>44628</v>
      </c>
      <c r="C46" s="20">
        <f t="shared" si="30"/>
        <v>45519</v>
      </c>
      <c r="D46" s="21">
        <f t="shared" si="30"/>
        <v>5.18</v>
      </c>
      <c r="E46" s="52">
        <f>TRUNC((100/((1+D46/100)^(NETWORKDAYS($B46,C46-1,Feriados!$A$1:$A$936)/252)))/100*T46,6)</f>
        <v>3393.1592879999998</v>
      </c>
      <c r="F46" s="19">
        <f t="shared" si="0"/>
        <v>7.2045098464168511E-4</v>
      </c>
      <c r="G46" s="19">
        <f t="shared" si="11"/>
        <v>1.0250490482127159</v>
      </c>
      <c r="H46" s="18">
        <f t="shared" si="12"/>
        <v>2.5049048212715919</v>
      </c>
      <c r="I46" s="53">
        <f t="shared" si="13"/>
        <v>160.8626341067133</v>
      </c>
      <c r="J46" s="53">
        <f t="shared" si="14"/>
        <v>179.3614843514917</v>
      </c>
      <c r="K46" s="53">
        <f t="shared" si="15"/>
        <v>151.26189821156044</v>
      </c>
      <c r="L46" s="60">
        <f>VLOOKUP(B46,'NTN-B Princ 24'!A:F,2,FALSE)*100</f>
        <v>5.89</v>
      </c>
      <c r="M46" s="22">
        <f>TRUNC((100/((1+L46/100)^(NETWORKDAYS($B46,C46-1,Feriados!$A$1:$A$936)/252)))/100*T46,6)</f>
        <v>3338.0812040000001</v>
      </c>
      <c r="N46" s="91">
        <f t="shared" si="1"/>
        <v>5.1691327046721192E-4</v>
      </c>
      <c r="O46" s="91">
        <f t="shared" si="16"/>
        <v>1.00841035465617</v>
      </c>
      <c r="P46" s="24">
        <f t="shared" si="17"/>
        <v>0.8410354656170016</v>
      </c>
      <c r="Q46" s="53">
        <f t="shared" si="18"/>
        <v>167.51343590775457</v>
      </c>
      <c r="R46" s="53">
        <f t="shared" si="19"/>
        <v>128.68929802087024</v>
      </c>
      <c r="S46" s="53">
        <f t="shared" si="20"/>
        <v>50.787007918285255</v>
      </c>
      <c r="T46" s="62">
        <f>VLOOKUP(B46,'VNA IPCA'!B:D,2,FALSE)</f>
        <v>3836.6973800000001</v>
      </c>
      <c r="U46" s="63">
        <f>VLOOKUP(B46,'VNA IPCA'!B:D,3,FALSE)</f>
        <v>0.94</v>
      </c>
      <c r="V46" s="63">
        <f t="shared" si="2"/>
        <v>11.881841195515698</v>
      </c>
      <c r="W46" s="92">
        <f t="shared" si="3"/>
        <v>5.1991814309815254E-4</v>
      </c>
      <c r="X46" s="92">
        <f t="shared" si="21"/>
        <v>1.0160499205054601</v>
      </c>
      <c r="Y46" s="48">
        <f t="shared" si="22"/>
        <v>1.6049920505460058</v>
      </c>
      <c r="Z46" s="53">
        <f t="shared" si="23"/>
        <v>110.94221273804786</v>
      </c>
      <c r="AA46" s="53">
        <f t="shared" si="24"/>
        <v>129.43738279951862</v>
      </c>
      <c r="AB46" s="53">
        <f t="shared" si="25"/>
        <v>96.919508525202787</v>
      </c>
      <c r="AC46" s="61">
        <f>VLOOKUP(B46,CDI!A:B,2,FALSE)</f>
        <v>10.65</v>
      </c>
      <c r="AD46" s="26">
        <f t="shared" si="26"/>
        <v>1.0165600514795083</v>
      </c>
      <c r="AE46" s="93">
        <f t="shared" si="4"/>
        <v>4.0167541389757311E-4</v>
      </c>
      <c r="AF46" s="93">
        <f t="shared" si="27"/>
        <v>1.0165600514795083</v>
      </c>
      <c r="AG46" s="27">
        <f t="shared" si="28"/>
        <v>1.6560051479508342</v>
      </c>
      <c r="AH46" s="98"/>
      <c r="AI46" s="21">
        <f t="shared" si="5"/>
        <v>17.677320569443424</v>
      </c>
      <c r="AJ46" s="60">
        <f t="shared" si="6"/>
        <v>18.471681641931561</v>
      </c>
      <c r="AK46" s="63">
        <f t="shared" si="7"/>
        <v>11.881841195515698</v>
      </c>
      <c r="AL46" s="61">
        <f t="shared" si="8"/>
        <v>10.65</v>
      </c>
    </row>
    <row r="47" spans="1:38" x14ac:dyDescent="0.3">
      <c r="A47" s="30">
        <f t="shared" si="9"/>
        <v>46</v>
      </c>
      <c r="B47" s="29">
        <f>WORKDAY(B46,1,Feriados!$A$2:$A$5000)</f>
        <v>44629</v>
      </c>
      <c r="C47" s="20">
        <f t="shared" si="30"/>
        <v>45519</v>
      </c>
      <c r="D47" s="21">
        <f t="shared" si="30"/>
        <v>5.18</v>
      </c>
      <c r="E47" s="52">
        <f>TRUNC((100/((1+D47/100)^(NETWORKDAYS($B47,C47-1,Feriados!$A$1:$A$936)/252)))/100*T47,6)</f>
        <v>3395.6038939999999</v>
      </c>
      <c r="F47" s="19">
        <f t="shared" si="0"/>
        <v>7.2045129406261843E-4</v>
      </c>
      <c r="G47" s="19">
        <f t="shared" si="11"/>
        <v>1.0257875461259784</v>
      </c>
      <c r="H47" s="18">
        <f t="shared" si="12"/>
        <v>2.5787546125978444</v>
      </c>
      <c r="I47" s="53">
        <f t="shared" si="13"/>
        <v>160.8626341067133</v>
      </c>
      <c r="J47" s="53">
        <f t="shared" si="14"/>
        <v>179.36156138407139</v>
      </c>
      <c r="K47" s="53">
        <f t="shared" si="15"/>
        <v>151.97413167341642</v>
      </c>
      <c r="L47" s="60">
        <f>VLOOKUP(B47,'NTN-B Princ 24'!A:F,2,FALSE)*100</f>
        <v>5.72</v>
      </c>
      <c r="M47" s="22">
        <f>TRUNC((100/((1+L47/100)^(NETWORKDAYS($B47,C47-1,Feriados!$A$1:$A$936)/252)))/100*T47,6)</f>
        <v>3353.635894</v>
      </c>
      <c r="N47" s="91">
        <f t="shared" si="1"/>
        <v>4.6597698046892955E-3</v>
      </c>
      <c r="O47" s="91">
        <f t="shared" si="16"/>
        <v>1.013109314777533</v>
      </c>
      <c r="P47" s="24">
        <f t="shared" si="17"/>
        <v>1.3109314777532965</v>
      </c>
      <c r="Q47" s="53">
        <f t="shared" si="18"/>
        <v>165.92504362132235</v>
      </c>
      <c r="R47" s="53">
        <f t="shared" si="19"/>
        <v>1160.0834015391176</v>
      </c>
      <c r="S47" s="53">
        <f t="shared" si="20"/>
        <v>77.257321050103073</v>
      </c>
      <c r="T47" s="62">
        <f>VLOOKUP(B47,'VNA IPCA'!B:D,2,FALSE)</f>
        <v>3838.692149</v>
      </c>
      <c r="U47" s="63">
        <f>VLOOKUP(B47,'VNA IPCA'!B:D,3,FALSE)</f>
        <v>0.94</v>
      </c>
      <c r="V47" s="63">
        <f t="shared" si="2"/>
        <v>11.881841195515698</v>
      </c>
      <c r="W47" s="92">
        <f t="shared" si="3"/>
        <v>5.1991825323471907E-4</v>
      </c>
      <c r="X47" s="92">
        <f t="shared" si="21"/>
        <v>1.0165781834053285</v>
      </c>
      <c r="Y47" s="48">
        <f t="shared" si="22"/>
        <v>1.6578183405328462</v>
      </c>
      <c r="Z47" s="53">
        <f t="shared" si="23"/>
        <v>110.94221273804786</v>
      </c>
      <c r="AA47" s="53">
        <f t="shared" si="24"/>
        <v>129.4374102188136</v>
      </c>
      <c r="AB47" s="53">
        <f t="shared" si="25"/>
        <v>97.700456469928668</v>
      </c>
      <c r="AC47" s="61">
        <f>VLOOKUP(B47,CDI!A:B,2,FALSE)</f>
        <v>10.65</v>
      </c>
      <c r="AD47" s="26">
        <f t="shared" si="26"/>
        <v>1.0169683786589381</v>
      </c>
      <c r="AE47" s="93">
        <f t="shared" si="4"/>
        <v>4.0167541389757311E-4</v>
      </c>
      <c r="AF47" s="93">
        <f t="shared" si="27"/>
        <v>1.0169683786589381</v>
      </c>
      <c r="AG47" s="27">
        <f t="shared" si="28"/>
        <v>1.6968378658938077</v>
      </c>
      <c r="AH47" s="98"/>
      <c r="AI47" s="21">
        <f t="shared" si="5"/>
        <v>17.677320569443424</v>
      </c>
      <c r="AJ47" s="60">
        <f t="shared" si="6"/>
        <v>18.281482511899185</v>
      </c>
      <c r="AK47" s="63">
        <f t="shared" si="7"/>
        <v>11.881841195515698</v>
      </c>
      <c r="AL47" s="61">
        <f t="shared" si="8"/>
        <v>10.65</v>
      </c>
    </row>
    <row r="48" spans="1:38" x14ac:dyDescent="0.3">
      <c r="A48" s="30">
        <f t="shared" si="9"/>
        <v>47</v>
      </c>
      <c r="B48" s="29">
        <f>WORKDAY(B47,1,Feriados!$A$2:$A$5000)</f>
        <v>44630</v>
      </c>
      <c r="C48" s="20">
        <f t="shared" si="30"/>
        <v>45519</v>
      </c>
      <c r="D48" s="21">
        <f t="shared" si="30"/>
        <v>5.18</v>
      </c>
      <c r="E48" s="52">
        <f>TRUNC((100/((1+D48/100)^(NETWORKDAYS($B48,C48-1,Feriados!$A$1:$A$936)/252)))/100*T48,6)</f>
        <v>3398.0502609999999</v>
      </c>
      <c r="F48" s="19">
        <f t="shared" si="0"/>
        <v>7.2045122940367357E-4</v>
      </c>
      <c r="G48" s="19">
        <f t="shared" si="11"/>
        <v>1.0265265760246918</v>
      </c>
      <c r="H48" s="18">
        <f t="shared" si="12"/>
        <v>2.6526576024691773</v>
      </c>
      <c r="I48" s="53">
        <f t="shared" si="13"/>
        <v>160.8626341067133</v>
      </c>
      <c r="J48" s="53">
        <f t="shared" si="14"/>
        <v>179.36154528675934</v>
      </c>
      <c r="K48" s="53">
        <f t="shared" si="15"/>
        <v>152.65451285846839</v>
      </c>
      <c r="L48" s="60">
        <f>VLOOKUP(B48,'NTN-B Princ 24'!A:F,2,FALSE)*100</f>
        <v>5.76</v>
      </c>
      <c r="M48" s="22">
        <f>TRUNC((100/((1+L48/100)^(NETWORKDAYS($B48,C48-1,Feriados!$A$1:$A$936)/252)))/100*T48,6)</f>
        <v>3353.0434209999999</v>
      </c>
      <c r="N48" s="91">
        <f t="shared" si="1"/>
        <v>-1.7666586914222293E-4</v>
      </c>
      <c r="O48" s="91">
        <f t="shared" si="16"/>
        <v>1.0129303329399018</v>
      </c>
      <c r="P48" s="24">
        <f t="shared" si="17"/>
        <v>1.2930332939901756</v>
      </c>
      <c r="Q48" s="53">
        <f t="shared" si="18"/>
        <v>166.29901173864769</v>
      </c>
      <c r="R48" s="53">
        <f t="shared" si="19"/>
        <v>-43.982246119567719</v>
      </c>
      <c r="S48" s="53">
        <f t="shared" si="20"/>
        <v>74.411174446380343</v>
      </c>
      <c r="T48" s="62">
        <f>VLOOKUP(B48,'VNA IPCA'!B:D,2,FALSE)</f>
        <v>3840.6879549999999</v>
      </c>
      <c r="U48" s="63">
        <f>VLOOKUP(B48,'VNA IPCA'!B:D,3,FALSE)</f>
        <v>0.94</v>
      </c>
      <c r="V48" s="63">
        <f t="shared" si="2"/>
        <v>11.881841195515698</v>
      </c>
      <c r="W48" s="92">
        <f t="shared" si="3"/>
        <v>5.1991822280395006E-4</v>
      </c>
      <c r="X48" s="92">
        <f t="shared" si="21"/>
        <v>1.0171067209277858</v>
      </c>
      <c r="Y48" s="48">
        <f t="shared" si="22"/>
        <v>1.7106720927785757</v>
      </c>
      <c r="Z48" s="53">
        <f t="shared" si="23"/>
        <v>110.94221273804786</v>
      </c>
      <c r="AA48" s="53">
        <f t="shared" si="24"/>
        <v>129.4374026428535</v>
      </c>
      <c r="AB48" s="53">
        <f t="shared" si="25"/>
        <v>98.445353347002282</v>
      </c>
      <c r="AC48" s="61">
        <f>VLOOKUP(B48,CDI!A:B,2,FALSE)</f>
        <v>10.65</v>
      </c>
      <c r="AD48" s="26">
        <f t="shared" si="26"/>
        <v>1.0173768698533567</v>
      </c>
      <c r="AE48" s="93">
        <f t="shared" si="4"/>
        <v>4.0167541389757311E-4</v>
      </c>
      <c r="AF48" s="93">
        <f t="shared" si="27"/>
        <v>1.0173768698533567</v>
      </c>
      <c r="AG48" s="27">
        <f t="shared" si="28"/>
        <v>1.7376869853356736</v>
      </c>
      <c r="AH48" s="98"/>
      <c r="AI48" s="21">
        <f t="shared" si="5"/>
        <v>17.677320569443424</v>
      </c>
      <c r="AJ48" s="60">
        <f t="shared" si="6"/>
        <v>18.326235248377422</v>
      </c>
      <c r="AK48" s="63">
        <f t="shared" si="7"/>
        <v>11.881841195515698</v>
      </c>
      <c r="AL48" s="61">
        <f t="shared" si="8"/>
        <v>10.65</v>
      </c>
    </row>
    <row r="49" spans="1:38" x14ac:dyDescent="0.3">
      <c r="A49" s="30">
        <f t="shared" si="9"/>
        <v>48</v>
      </c>
      <c r="B49" s="29">
        <f>WORKDAY(B48,1,Feriados!$A$2:$A$5000)</f>
        <v>44631</v>
      </c>
      <c r="C49" s="20">
        <f t="shared" si="30"/>
        <v>45519</v>
      </c>
      <c r="D49" s="21">
        <f t="shared" si="30"/>
        <v>5.18</v>
      </c>
      <c r="E49" s="52">
        <f>TRUNC((100/((1+D49/100)^(NETWORKDAYS($B49,C49-1,Feriados!$A$1:$A$936)/252)))/100*T49,6)</f>
        <v>3402.5963149999998</v>
      </c>
      <c r="F49" s="19">
        <f t="shared" si="0"/>
        <v>1.3378418948581938E-3</v>
      </c>
      <c r="G49" s="19">
        <f t="shared" si="11"/>
        <v>1.0278999062842828</v>
      </c>
      <c r="H49" s="18">
        <f t="shared" si="12"/>
        <v>2.7899906284282849</v>
      </c>
      <c r="I49" s="53">
        <f t="shared" si="13"/>
        <v>169.08652511966673</v>
      </c>
      <c r="J49" s="53">
        <f t="shared" si="14"/>
        <v>333.06541764075763</v>
      </c>
      <c r="K49" s="53">
        <f t="shared" si="15"/>
        <v>156.86861131442168</v>
      </c>
      <c r="L49" s="60">
        <f>VLOOKUP(B49,'NTN-B Princ 24'!A:F,2,FALSE)*100</f>
        <v>5.72</v>
      </c>
      <c r="M49" s="22">
        <f>TRUNC((100/((1+L49/100)^(NETWORKDAYS($B49,C49-1,Feriados!$A$1:$A$936)/252)))/100*T49,6)</f>
        <v>3360.6784750000002</v>
      </c>
      <c r="N49" s="91">
        <f t="shared" si="1"/>
        <v>2.27705193203942E-3</v>
      </c>
      <c r="O49" s="91">
        <f t="shared" si="16"/>
        <v>1.0152368279115438</v>
      </c>
      <c r="P49" s="24">
        <f t="shared" si="17"/>
        <v>1.5236827911543793</v>
      </c>
      <c r="Q49" s="53">
        <f t="shared" si="18"/>
        <v>174.14910175459971</v>
      </c>
      <c r="R49" s="53">
        <f t="shared" si="19"/>
        <v>566.88855061964694</v>
      </c>
      <c r="S49" s="53">
        <f t="shared" si="20"/>
        <v>85.669823079914082</v>
      </c>
      <c r="T49" s="62">
        <f>VLOOKUP(B49,'VNA IPCA'!B:D,2,FALSE)</f>
        <v>3845.0555290000002</v>
      </c>
      <c r="U49" s="63">
        <f>VLOOKUP(B49,'VNA IPCA'!B:D,3,FALSE)</f>
        <v>1.01</v>
      </c>
      <c r="V49" s="63">
        <f t="shared" si="2"/>
        <v>12.816456143923505</v>
      </c>
      <c r="W49" s="92">
        <f t="shared" si="3"/>
        <v>1.1371853301214152E-3</v>
      </c>
      <c r="X49" s="92">
        <f t="shared" si="21"/>
        <v>1.0182633597699928</v>
      </c>
      <c r="Y49" s="48">
        <f t="shared" si="22"/>
        <v>1.8263359769992826</v>
      </c>
      <c r="Z49" s="53">
        <f t="shared" si="23"/>
        <v>119.16445577713897</v>
      </c>
      <c r="AA49" s="53">
        <f t="shared" si="24"/>
        <v>283.11051430481541</v>
      </c>
      <c r="AB49" s="53">
        <f t="shared" si="25"/>
        <v>102.6866490468605</v>
      </c>
      <c r="AC49" s="61">
        <f>VLOOKUP(B49,CDI!A:B,2,FALSE)</f>
        <v>10.65</v>
      </c>
      <c r="AD49" s="26">
        <f t="shared" si="26"/>
        <v>1.017785525128645</v>
      </c>
      <c r="AE49" s="93">
        <f t="shared" si="4"/>
        <v>4.0167541389757311E-4</v>
      </c>
      <c r="AF49" s="93">
        <f t="shared" si="27"/>
        <v>1.017785525128645</v>
      </c>
      <c r="AG49" s="27">
        <f t="shared" si="28"/>
        <v>1.7785525128644952</v>
      </c>
      <c r="AH49" s="98"/>
      <c r="AI49" s="21">
        <f t="shared" si="5"/>
        <v>18.660348572178755</v>
      </c>
      <c r="AJ49" s="60">
        <f t="shared" si="6"/>
        <v>19.269557435355921</v>
      </c>
      <c r="AK49" s="63">
        <f t="shared" si="7"/>
        <v>12.816456143923505</v>
      </c>
      <c r="AL49" s="61">
        <f t="shared" si="8"/>
        <v>10.65</v>
      </c>
    </row>
    <row r="50" spans="1:38" x14ac:dyDescent="0.3">
      <c r="A50" s="30">
        <f t="shared" si="9"/>
        <v>49</v>
      </c>
      <c r="B50" s="29">
        <f>WORKDAY(B49,1,Feriados!$A$2:$A$5000)</f>
        <v>44634</v>
      </c>
      <c r="C50" s="20">
        <f t="shared" si="30"/>
        <v>45519</v>
      </c>
      <c r="D50" s="21">
        <f t="shared" si="30"/>
        <v>5.18</v>
      </c>
      <c r="E50" s="52">
        <f>TRUNC((100/((1+D50/100)^(NETWORKDAYS($B50,C50-1,Feriados!$A$1:$A$936)/252)))/100*T50,6)</f>
        <v>3405.1789779999999</v>
      </c>
      <c r="F50" s="19">
        <f t="shared" si="0"/>
        <v>7.5902715482722982E-4</v>
      </c>
      <c r="G50" s="19">
        <f t="shared" si="11"/>
        <v>1.0286801102255969</v>
      </c>
      <c r="H50" s="18">
        <f t="shared" si="12"/>
        <v>2.8680110225596911</v>
      </c>
      <c r="I50" s="53">
        <f t="shared" si="13"/>
        <v>169.08652511966673</v>
      </c>
      <c r="J50" s="53">
        <f t="shared" si="14"/>
        <v>188.96530097826229</v>
      </c>
      <c r="K50" s="53">
        <f t="shared" si="15"/>
        <v>157.63200562494413</v>
      </c>
      <c r="L50" s="60">
        <f>VLOOKUP(B50,'NTN-B Princ 24'!A:F,2,FALSE)*100</f>
        <v>5.81</v>
      </c>
      <c r="M50" s="22">
        <f>TRUNC((100/((1+L50/100)^(NETWORKDAYS($B50,C50-1,Feriados!$A$1:$A$936)/252)))/100*T50,6)</f>
        <v>3356.3883329999999</v>
      </c>
      <c r="N50" s="91">
        <f t="shared" si="1"/>
        <v>-1.2765702020929304E-3</v>
      </c>
      <c r="O50" s="91">
        <f t="shared" si="16"/>
        <v>1.0139408068289646</v>
      </c>
      <c r="P50" s="24">
        <f t="shared" si="17"/>
        <v>1.3940806828964591</v>
      </c>
      <c r="Q50" s="53">
        <f t="shared" si="18"/>
        <v>174.99035972790301</v>
      </c>
      <c r="R50" s="53">
        <f t="shared" si="19"/>
        <v>-317.81138648890635</v>
      </c>
      <c r="S50" s="53">
        <f t="shared" si="20"/>
        <v>76.621649052043324</v>
      </c>
      <c r="T50" s="62">
        <f>VLOOKUP(B50,'VNA IPCA'!B:D,2,FALSE)</f>
        <v>3847.2029400000001</v>
      </c>
      <c r="U50" s="63">
        <f>VLOOKUP(B50,'VNA IPCA'!B:D,3,FALSE)</f>
        <v>1.01</v>
      </c>
      <c r="V50" s="63">
        <f t="shared" si="2"/>
        <v>12.816456143923505</v>
      </c>
      <c r="W50" s="92">
        <f t="shared" si="3"/>
        <v>5.584863427339215E-4</v>
      </c>
      <c r="X50" s="92">
        <f t="shared" si="21"/>
        <v>1.0188320459497306</v>
      </c>
      <c r="Y50" s="48">
        <f t="shared" si="22"/>
        <v>1.8832045949730647</v>
      </c>
      <c r="Z50" s="53">
        <f t="shared" si="23"/>
        <v>119.16445577713897</v>
      </c>
      <c r="AA50" s="53">
        <f t="shared" si="24"/>
        <v>139.03921510026379</v>
      </c>
      <c r="AB50" s="53">
        <f t="shared" si="25"/>
        <v>103.50494296314596</v>
      </c>
      <c r="AC50" s="61">
        <f>VLOOKUP(B50,CDI!A:B,2,FALSE)</f>
        <v>10.65</v>
      </c>
      <c r="AD50" s="26">
        <f t="shared" si="26"/>
        <v>1.01819434455071</v>
      </c>
      <c r="AE50" s="93">
        <f t="shared" si="4"/>
        <v>4.0167541389757311E-4</v>
      </c>
      <c r="AF50" s="93">
        <f t="shared" si="27"/>
        <v>1.01819434455071</v>
      </c>
      <c r="AG50" s="27">
        <f t="shared" si="28"/>
        <v>1.8194344550710007</v>
      </c>
      <c r="AH50" s="98"/>
      <c r="AI50" s="21">
        <f t="shared" si="5"/>
        <v>18.660348572178755</v>
      </c>
      <c r="AJ50" s="60">
        <f t="shared" si="6"/>
        <v>19.371092245885468</v>
      </c>
      <c r="AK50" s="63">
        <f t="shared" si="7"/>
        <v>12.816456143923505</v>
      </c>
      <c r="AL50" s="61">
        <f t="shared" si="8"/>
        <v>10.65</v>
      </c>
    </row>
    <row r="51" spans="1:38" x14ac:dyDescent="0.3">
      <c r="A51" s="30">
        <f t="shared" si="9"/>
        <v>50</v>
      </c>
      <c r="B51" s="29">
        <f>WORKDAY(B50,1,Feriados!$A$2:$A$5000)</f>
        <v>44635</v>
      </c>
      <c r="C51" s="20">
        <f t="shared" si="30"/>
        <v>45519</v>
      </c>
      <c r="D51" s="21">
        <f t="shared" si="30"/>
        <v>5.18</v>
      </c>
      <c r="E51" s="52">
        <f>TRUNC((100/((1+D51/100)^(NETWORKDAYS($B51,C51-1,Feriados!$A$1:$A$936)/252)))/100*T51,6)</f>
        <v>3407.7636000000002</v>
      </c>
      <c r="F51" s="19">
        <f t="shared" si="0"/>
        <v>7.5902676972305905E-4</v>
      </c>
      <c r="G51" s="19">
        <f t="shared" si="11"/>
        <v>1.0294609059667399</v>
      </c>
      <c r="H51" s="18">
        <f t="shared" si="12"/>
        <v>2.9460905966739892</v>
      </c>
      <c r="I51" s="53">
        <f t="shared" si="13"/>
        <v>169.08652511966673</v>
      </c>
      <c r="J51" s="53">
        <f t="shared" si="14"/>
        <v>188.96520510379312</v>
      </c>
      <c r="K51" s="53">
        <f t="shared" si="15"/>
        <v>158.3636308137886</v>
      </c>
      <c r="L51" s="60">
        <f>VLOOKUP(B51,'NTN-B Princ 24'!A:F,2,FALSE)*100</f>
        <v>5.72</v>
      </c>
      <c r="M51" s="22">
        <f>TRUNC((100/((1+L51/100)^(NETWORKDAYS($B51,C51-1,Feriados!$A$1:$A$936)/252)))/100*T51,6)</f>
        <v>3365.9188979999999</v>
      </c>
      <c r="N51" s="91">
        <f t="shared" si="1"/>
        <v>2.8395298917873735E-3</v>
      </c>
      <c r="O51" s="91">
        <f t="shared" si="16"/>
        <v>1.0168199220584584</v>
      </c>
      <c r="P51" s="24">
        <f t="shared" si="17"/>
        <v>1.6819922058458392</v>
      </c>
      <c r="Q51" s="53">
        <f t="shared" si="18"/>
        <v>174.14910175459971</v>
      </c>
      <c r="R51" s="53">
        <f t="shared" si="19"/>
        <v>706.92150765081465</v>
      </c>
      <c r="S51" s="53">
        <f t="shared" si="20"/>
        <v>90.413510371662255</v>
      </c>
      <c r="T51" s="62">
        <f>VLOOKUP(B51,'VNA IPCA'!B:D,2,FALSE)</f>
        <v>3849.3515499999999</v>
      </c>
      <c r="U51" s="63">
        <f>VLOOKUP(B51,'VNA IPCA'!B:D,3,FALSE)</f>
        <v>1.01</v>
      </c>
      <c r="V51" s="63">
        <f t="shared" si="2"/>
        <v>12.816456143923505</v>
      </c>
      <c r="W51" s="92">
        <f t="shared" si="3"/>
        <v>5.5848626482890573E-4</v>
      </c>
      <c r="X51" s="92">
        <f t="shared" si="21"/>
        <v>1.019401049653561</v>
      </c>
      <c r="Y51" s="48">
        <f t="shared" si="22"/>
        <v>1.9401049653561042</v>
      </c>
      <c r="Z51" s="53">
        <f t="shared" si="23"/>
        <v>119.16445577713897</v>
      </c>
      <c r="AA51" s="53">
        <f t="shared" si="24"/>
        <v>139.03919570524656</v>
      </c>
      <c r="AB51" s="53">
        <f t="shared" si="25"/>
        <v>104.28805781482599</v>
      </c>
      <c r="AC51" s="61">
        <f>VLOOKUP(B51,CDI!A:B,2,FALSE)</f>
        <v>10.65</v>
      </c>
      <c r="AD51" s="26">
        <f t="shared" si="26"/>
        <v>1.0186033281854856</v>
      </c>
      <c r="AE51" s="93">
        <f t="shared" si="4"/>
        <v>4.0167541389757311E-4</v>
      </c>
      <c r="AF51" s="93">
        <f t="shared" si="27"/>
        <v>1.0186033281854856</v>
      </c>
      <c r="AG51" s="27">
        <f t="shared" si="28"/>
        <v>1.8603328185485601</v>
      </c>
      <c r="AH51" s="98"/>
      <c r="AI51" s="21">
        <f t="shared" si="5"/>
        <v>18.660348572178755</v>
      </c>
      <c r="AJ51" s="60">
        <f t="shared" si="6"/>
        <v>19.269557435355921</v>
      </c>
      <c r="AK51" s="63">
        <f t="shared" si="7"/>
        <v>12.816456143923505</v>
      </c>
      <c r="AL51" s="61">
        <f t="shared" si="8"/>
        <v>10.65</v>
      </c>
    </row>
    <row r="52" spans="1:38" x14ac:dyDescent="0.3">
      <c r="A52" s="30">
        <f t="shared" si="9"/>
        <v>51</v>
      </c>
      <c r="B52" s="29">
        <f>WORKDAY(B51,1,Feriados!$A$2:$A$5000)</f>
        <v>44636</v>
      </c>
      <c r="C52" s="20">
        <f t="shared" ref="C52:D67" si="31">+C51</f>
        <v>45519</v>
      </c>
      <c r="D52" s="21">
        <f t="shared" si="31"/>
        <v>5.18</v>
      </c>
      <c r="E52" s="52">
        <f>TRUNC((100/((1+D52/100)^(NETWORKDAYS($B52,C52-1,Feriados!$A$1:$A$936)/252)))/100*T52,6)</f>
        <v>3409.8334060000002</v>
      </c>
      <c r="F52" s="19">
        <f t="shared" si="0"/>
        <v>6.0737957292578137E-4</v>
      </c>
      <c r="G52" s="19">
        <f t="shared" si="11"/>
        <v>1.0300861794921499</v>
      </c>
      <c r="H52" s="18">
        <f t="shared" si="12"/>
        <v>3.0086179492149867</v>
      </c>
      <c r="I52" s="53">
        <f t="shared" si="13"/>
        <v>160.8626341067133</v>
      </c>
      <c r="J52" s="53">
        <f t="shared" si="14"/>
        <v>151.2115384489683</v>
      </c>
      <c r="K52" s="53">
        <f t="shared" si="15"/>
        <v>158.24440401973806</v>
      </c>
      <c r="L52" s="60">
        <f>VLOOKUP(B52,'NTN-B Princ 24'!A:F,2,FALSE)*100</f>
        <v>5.71</v>
      </c>
      <c r="M52" s="22">
        <f>TRUNC((100/((1+L52/100)^(NETWORKDAYS($B52,C52-1,Feriados!$A$1:$A$936)/252)))/100*T52,6)</f>
        <v>3368.7992279999999</v>
      </c>
      <c r="N52" s="91">
        <f t="shared" si="1"/>
        <v>8.5573363092961152E-4</v>
      </c>
      <c r="O52" s="91">
        <f t="shared" si="16"/>
        <v>1.017690049062363</v>
      </c>
      <c r="P52" s="24">
        <f t="shared" si="17"/>
        <v>1.7690049062363045</v>
      </c>
      <c r="Q52" s="53">
        <f t="shared" si="18"/>
        <v>165.83152957131665</v>
      </c>
      <c r="R52" s="53">
        <f t="shared" si="19"/>
        <v>213.04107777625219</v>
      </c>
      <c r="S52" s="53">
        <f t="shared" si="20"/>
        <v>93.044424988688803</v>
      </c>
      <c r="T52" s="62">
        <f>VLOOKUP(B52,'VNA IPCA'!B:D,2,FALSE)</f>
        <v>3850.9177330000002</v>
      </c>
      <c r="U52" s="63">
        <f>VLOOKUP(B52,'VNA IPCA'!B:D,3,FALSE)</f>
        <v>0.94</v>
      </c>
      <c r="V52" s="63">
        <f t="shared" si="2"/>
        <v>11.881841195515698</v>
      </c>
      <c r="W52" s="92">
        <f t="shared" si="3"/>
        <v>4.0686930763711437E-4</v>
      </c>
      <c r="X52" s="92">
        <f t="shared" si="21"/>
        <v>1.019815812652838</v>
      </c>
      <c r="Y52" s="48">
        <f t="shared" si="22"/>
        <v>1.981581265283805</v>
      </c>
      <c r="Z52" s="53">
        <f t="shared" si="23"/>
        <v>110.94221273804786</v>
      </c>
      <c r="AA52" s="53">
        <f t="shared" si="24"/>
        <v>101.2930574189601</v>
      </c>
      <c r="AB52" s="53">
        <f t="shared" si="25"/>
        <v>104.22531263011723</v>
      </c>
      <c r="AC52" s="61">
        <f>VLOOKUP(B52,CDI!A:B,2,FALSE)</f>
        <v>10.65</v>
      </c>
      <c r="AD52" s="26">
        <f t="shared" si="26"/>
        <v>1.0190124760989319</v>
      </c>
      <c r="AE52" s="93">
        <f t="shared" si="4"/>
        <v>4.0167541389757311E-4</v>
      </c>
      <c r="AF52" s="93">
        <f t="shared" si="27"/>
        <v>1.0190124760989319</v>
      </c>
      <c r="AG52" s="27">
        <f t="shared" si="28"/>
        <v>1.9012476098931863</v>
      </c>
      <c r="AH52" s="98"/>
      <c r="AI52" s="21">
        <f t="shared" si="5"/>
        <v>17.677320569443424</v>
      </c>
      <c r="AJ52" s="60">
        <f t="shared" si="6"/>
        <v>18.270294327779645</v>
      </c>
      <c r="AK52" s="63">
        <f t="shared" si="7"/>
        <v>11.881841195515698</v>
      </c>
      <c r="AL52" s="61">
        <f t="shared" si="8"/>
        <v>10.65</v>
      </c>
    </row>
    <row r="53" spans="1:38" x14ac:dyDescent="0.3">
      <c r="A53" s="30">
        <f t="shared" si="9"/>
        <v>52</v>
      </c>
      <c r="B53" s="29">
        <f>WORKDAY(B52,1,Feriados!$A$2:$A$5000)</f>
        <v>44637</v>
      </c>
      <c r="C53" s="20">
        <f t="shared" si="31"/>
        <v>45519</v>
      </c>
      <c r="D53" s="21">
        <f t="shared" si="31"/>
        <v>5.18</v>
      </c>
      <c r="E53" s="52">
        <f>TRUNC((100/((1+D53/100)^(NETWORKDAYS($B53,C53-1,Feriados!$A$1:$A$936)/252)))/100*T53,6)</f>
        <v>3411.9044699999999</v>
      </c>
      <c r="F53" s="19">
        <f t="shared" si="0"/>
        <v>6.0737981989245071E-4</v>
      </c>
      <c r="G53" s="19">
        <f t="shared" si="11"/>
        <v>1.0307118330503235</v>
      </c>
      <c r="H53" s="18">
        <f t="shared" si="12"/>
        <v>3.0711833050323545</v>
      </c>
      <c r="I53" s="53">
        <f t="shared" si="13"/>
        <v>160.8626341067133</v>
      </c>
      <c r="J53" s="53">
        <f t="shared" si="14"/>
        <v>151.21159993310721</v>
      </c>
      <c r="K53" s="53">
        <f t="shared" si="15"/>
        <v>158.13081929295043</v>
      </c>
      <c r="L53" s="60">
        <f>VLOOKUP(B53,'NTN-B Princ 24'!A:F,2,FALSE)*100</f>
        <v>5.77</v>
      </c>
      <c r="M53" s="22">
        <f>TRUNC((100/((1+L53/100)^(NETWORKDAYS($B53,C53-1,Feriados!$A$1:$A$936)/252)))/100*T53,6)</f>
        <v>3366.3160189999999</v>
      </c>
      <c r="N53" s="91">
        <f t="shared" si="1"/>
        <v>-7.3711991482328099E-4</v>
      </c>
      <c r="O53" s="91">
        <f t="shared" si="16"/>
        <v>1.0169398894600816</v>
      </c>
      <c r="P53" s="24">
        <f t="shared" si="17"/>
        <v>1.6939889460081625</v>
      </c>
      <c r="Q53" s="53">
        <f t="shared" si="18"/>
        <v>166.39248175567951</v>
      </c>
      <c r="R53" s="53">
        <f t="shared" si="19"/>
        <v>-183.51133510283654</v>
      </c>
      <c r="S53" s="53">
        <f t="shared" si="20"/>
        <v>87.221058888456781</v>
      </c>
      <c r="T53" s="62">
        <f>VLOOKUP(B53,'VNA IPCA'!B:D,2,FALSE)</f>
        <v>3852.4845540000001</v>
      </c>
      <c r="U53" s="63">
        <f>VLOOKUP(B53,'VNA IPCA'!B:D,3,FALSE)</f>
        <v>0.94</v>
      </c>
      <c r="V53" s="63">
        <f t="shared" si="2"/>
        <v>11.881841195515698</v>
      </c>
      <c r="W53" s="92">
        <f t="shared" si="3"/>
        <v>4.068695071237638E-4</v>
      </c>
      <c r="X53" s="92">
        <f t="shared" si="21"/>
        <v>1.0202307446098891</v>
      </c>
      <c r="Y53" s="48">
        <f t="shared" si="22"/>
        <v>2.0230744609889051</v>
      </c>
      <c r="Z53" s="53">
        <f t="shared" si="23"/>
        <v>110.94221273804786</v>
      </c>
      <c r="AA53" s="53">
        <f t="shared" si="24"/>
        <v>101.29310708260455</v>
      </c>
      <c r="AB53" s="53">
        <f t="shared" si="25"/>
        <v>104.16519960974765</v>
      </c>
      <c r="AC53" s="61">
        <f>VLOOKUP(B53,CDI!A:B,2,FALSE)</f>
        <v>11.65</v>
      </c>
      <c r="AD53" s="26">
        <f t="shared" si="26"/>
        <v>1.0194217883570358</v>
      </c>
      <c r="AE53" s="93">
        <f t="shared" si="4"/>
        <v>4.0167541389757311E-4</v>
      </c>
      <c r="AF53" s="93">
        <f t="shared" si="27"/>
        <v>1.0194217883570358</v>
      </c>
      <c r="AG53" s="27">
        <f t="shared" si="28"/>
        <v>1.9421788357035785</v>
      </c>
      <c r="AH53" s="98"/>
      <c r="AI53" s="21">
        <f t="shared" si="5"/>
        <v>17.677320569443424</v>
      </c>
      <c r="AJ53" s="60">
        <f t="shared" si="6"/>
        <v>18.337423432496958</v>
      </c>
      <c r="AK53" s="63">
        <f t="shared" si="7"/>
        <v>11.881841195515698</v>
      </c>
      <c r="AL53" s="61">
        <f t="shared" si="8"/>
        <v>11.65</v>
      </c>
    </row>
    <row r="54" spans="1:38" x14ac:dyDescent="0.3">
      <c r="A54" s="30">
        <f t="shared" si="9"/>
        <v>53</v>
      </c>
      <c r="B54" s="29">
        <f>WORKDAY(B53,1,Feriados!$A$2:$A$5000)</f>
        <v>44638</v>
      </c>
      <c r="C54" s="20">
        <f t="shared" si="31"/>
        <v>45519</v>
      </c>
      <c r="D54" s="21">
        <f t="shared" si="31"/>
        <v>5.18</v>
      </c>
      <c r="E54" s="52">
        <f>TRUNC((100/((1+D54/100)^(NETWORKDAYS($B54,C54-1,Feriados!$A$1:$A$936)/252)))/100*T54,6)</f>
        <v>3413.9767929999998</v>
      </c>
      <c r="F54" s="19">
        <f t="shared" si="0"/>
        <v>6.0738013570471594E-4</v>
      </c>
      <c r="G54" s="19">
        <f t="shared" si="11"/>
        <v>1.0313378669433542</v>
      </c>
      <c r="H54" s="18">
        <f t="shared" si="12"/>
        <v>3.1337866943354165</v>
      </c>
      <c r="I54" s="53">
        <f t="shared" si="13"/>
        <v>147.7267591650116</v>
      </c>
      <c r="J54" s="53">
        <f t="shared" si="14"/>
        <v>138.86389058062468</v>
      </c>
      <c r="K54" s="53">
        <f t="shared" si="15"/>
        <v>157.73292950863717</v>
      </c>
      <c r="L54" s="60">
        <f>VLOOKUP(B54,'NTN-B Princ 24'!A:F,2,FALSE)*100</f>
        <v>5.66</v>
      </c>
      <c r="M54" s="22">
        <f>TRUNC((100/((1+L54/100)^(NETWORKDAYS($B54,C54-1,Feriados!$A$1:$A$936)/252)))/100*T54,6)</f>
        <v>3376.860651</v>
      </c>
      <c r="N54" s="91">
        <f t="shared" si="1"/>
        <v>3.1323951585306986E-3</v>
      </c>
      <c r="O54" s="91">
        <f t="shared" si="16"/>
        <v>1.0201253470463432</v>
      </c>
      <c r="P54" s="24">
        <f t="shared" si="17"/>
        <v>2.0125347046343167</v>
      </c>
      <c r="Q54" s="53">
        <f t="shared" si="18"/>
        <v>151.86038944561875</v>
      </c>
      <c r="R54" s="53">
        <f t="shared" si="19"/>
        <v>716.15213106171404</v>
      </c>
      <c r="S54" s="53">
        <f t="shared" si="20"/>
        <v>101.29693743150278</v>
      </c>
      <c r="T54" s="62">
        <f>VLOOKUP(B54,'VNA IPCA'!B:D,2,FALSE)</f>
        <v>3854.052013</v>
      </c>
      <c r="U54" s="63">
        <f>VLOOKUP(B54,'VNA IPCA'!B:D,3,FALSE)</f>
        <v>0.94</v>
      </c>
      <c r="V54" s="63">
        <f t="shared" si="2"/>
        <v>11.881841195515698</v>
      </c>
      <c r="W54" s="92">
        <f t="shared" si="3"/>
        <v>4.0686963906777507E-4</v>
      </c>
      <c r="X54" s="92">
        <f t="shared" si="21"/>
        <v>1.0206458455247143</v>
      </c>
      <c r="Y54" s="48">
        <f t="shared" si="22"/>
        <v>2.0645845524714268</v>
      </c>
      <c r="Z54" s="53">
        <f t="shared" si="23"/>
        <v>101.88278734460377</v>
      </c>
      <c r="AA54" s="53">
        <f t="shared" si="24"/>
        <v>93.021647760231616</v>
      </c>
      <c r="AB54" s="53">
        <f t="shared" si="25"/>
        <v>103.91676315054946</v>
      </c>
      <c r="AC54" s="61">
        <f>VLOOKUP(B54,CDI!A:B,2,FALSE)</f>
        <v>11.65</v>
      </c>
      <c r="AD54" s="26">
        <f t="shared" si="26"/>
        <v>1.0198676757231204</v>
      </c>
      <c r="AE54" s="93">
        <f t="shared" si="4"/>
        <v>4.3739242301588099E-4</v>
      </c>
      <c r="AF54" s="93">
        <f t="shared" si="27"/>
        <v>1.0198676757231204</v>
      </c>
      <c r="AG54" s="27">
        <f t="shared" si="28"/>
        <v>1.9867675723120426</v>
      </c>
      <c r="AH54" s="98"/>
      <c r="AI54" s="21">
        <f t="shared" si="5"/>
        <v>17.677320569443424</v>
      </c>
      <c r="AJ54" s="60">
        <f t="shared" si="6"/>
        <v>18.214353407181893</v>
      </c>
      <c r="AK54" s="63">
        <f t="shared" si="7"/>
        <v>11.881841195515698</v>
      </c>
      <c r="AL54" s="61">
        <f t="shared" si="8"/>
        <v>11.65</v>
      </c>
    </row>
    <row r="55" spans="1:38" x14ac:dyDescent="0.3">
      <c r="A55" s="30">
        <f t="shared" si="9"/>
        <v>54</v>
      </c>
      <c r="B55" s="29">
        <f>WORKDAY(B54,1,Feriados!$A$2:$A$5000)</f>
        <v>44641</v>
      </c>
      <c r="C55" s="20">
        <f t="shared" si="31"/>
        <v>45519</v>
      </c>
      <c r="D55" s="21">
        <f t="shared" si="31"/>
        <v>5.18</v>
      </c>
      <c r="E55" s="52">
        <f>TRUNC((100/((1+D55/100)^(NETWORKDAYS($B55,C55-1,Feriados!$A$1:$A$936)/252)))/100*T55,6)</f>
        <v>3416.050373</v>
      </c>
      <c r="F55" s="19">
        <f t="shared" si="0"/>
        <v>6.0737964131796218E-4</v>
      </c>
      <c r="G55" s="19">
        <f t="shared" si="11"/>
        <v>1.0319642805670559</v>
      </c>
      <c r="H55" s="18">
        <f t="shared" si="12"/>
        <v>3.1964280567055914</v>
      </c>
      <c r="I55" s="53">
        <f t="shared" si="13"/>
        <v>147.7267591650116</v>
      </c>
      <c r="J55" s="53">
        <f t="shared" si="14"/>
        <v>138.86377755014499</v>
      </c>
      <c r="K55" s="53">
        <f t="shared" si="15"/>
        <v>157.3528658902755</v>
      </c>
      <c r="L55" s="60">
        <f>VLOOKUP(B55,'NTN-B Princ 24'!A:F,2,FALSE)*100</f>
        <v>5.55</v>
      </c>
      <c r="M55" s="22">
        <f>TRUNC((100/((1+L55/100)^(NETWORKDAYS($B55,C55-1,Feriados!$A$1:$A$936)/252)))/100*T55,6)</f>
        <v>3387.4191380000002</v>
      </c>
      <c r="N55" s="91">
        <f t="shared" si="1"/>
        <v>3.1267168211022156E-3</v>
      </c>
      <c r="O55" s="91">
        <f t="shared" si="16"/>
        <v>1.0233149901285856</v>
      </c>
      <c r="P55" s="24">
        <f t="shared" si="17"/>
        <v>2.3314990128585622</v>
      </c>
      <c r="Q55" s="53">
        <f t="shared" si="18"/>
        <v>150.91475360605904</v>
      </c>
      <c r="R55" s="53">
        <f t="shared" si="19"/>
        <v>714.85390614292589</v>
      </c>
      <c r="S55" s="53">
        <f t="shared" si="20"/>
        <v>114.77438096065167</v>
      </c>
      <c r="T55" s="62">
        <f>VLOOKUP(B55,'VNA IPCA'!B:D,2,FALSE)</f>
        <v>3855.620109</v>
      </c>
      <c r="U55" s="63">
        <f>VLOOKUP(B55,'VNA IPCA'!B:D,3,FALSE)</f>
        <v>0.94</v>
      </c>
      <c r="V55" s="63">
        <f t="shared" si="2"/>
        <v>11.881841195515698</v>
      </c>
      <c r="W55" s="92">
        <f t="shared" si="3"/>
        <v>4.0686944408396819E-4</v>
      </c>
      <c r="X55" s="92">
        <f t="shared" si="21"/>
        <v>1.0210611151324895</v>
      </c>
      <c r="Y55" s="48">
        <f t="shared" si="22"/>
        <v>2.1061115132489538</v>
      </c>
      <c r="Z55" s="53">
        <f t="shared" si="23"/>
        <v>101.88278734460377</v>
      </c>
      <c r="AA55" s="53">
        <f t="shared" si="24"/>
        <v>93.021603181542872</v>
      </c>
      <c r="AB55" s="53">
        <f t="shared" si="25"/>
        <v>103.67906820208212</v>
      </c>
      <c r="AC55" s="61">
        <f>VLOOKUP(B55,CDI!A:B,2,FALSE)</f>
        <v>11.65</v>
      </c>
      <c r="AD55" s="26">
        <f t="shared" si="26"/>
        <v>1.0203137581169606</v>
      </c>
      <c r="AE55" s="93">
        <f t="shared" si="4"/>
        <v>4.3739242301588099E-4</v>
      </c>
      <c r="AF55" s="93">
        <f t="shared" si="27"/>
        <v>1.0203137581169606</v>
      </c>
      <c r="AG55" s="27">
        <f t="shared" si="28"/>
        <v>2.0313758116960567</v>
      </c>
      <c r="AH55" s="98"/>
      <c r="AI55" s="21">
        <f t="shared" si="5"/>
        <v>17.677320569443424</v>
      </c>
      <c r="AJ55" s="60">
        <f t="shared" si="6"/>
        <v>18.09128338186683</v>
      </c>
      <c r="AK55" s="63">
        <f t="shared" si="7"/>
        <v>11.881841195515698</v>
      </c>
      <c r="AL55" s="61">
        <f t="shared" si="8"/>
        <v>11.65</v>
      </c>
    </row>
    <row r="56" spans="1:38" x14ac:dyDescent="0.3">
      <c r="A56" s="30">
        <f t="shared" si="9"/>
        <v>55</v>
      </c>
      <c r="B56" s="29">
        <f>WORKDAY(B55,1,Feriados!$A$2:$A$5000)</f>
        <v>44642</v>
      </c>
      <c r="C56" s="20">
        <f t="shared" si="31"/>
        <v>45519</v>
      </c>
      <c r="D56" s="21">
        <f t="shared" si="31"/>
        <v>5.18</v>
      </c>
      <c r="E56" s="52">
        <f>TRUNC((100/((1+D56/100)^(NETWORKDAYS($B56,C56-1,Feriados!$A$1:$A$936)/252)))/100*T56,6)</f>
        <v>3418.1252129999998</v>
      </c>
      <c r="F56" s="19">
        <f t="shared" si="0"/>
        <v>6.0737980224145893E-4</v>
      </c>
      <c r="G56" s="19">
        <f t="shared" si="11"/>
        <v>1.032591074827707</v>
      </c>
      <c r="H56" s="18">
        <f t="shared" si="12"/>
        <v>3.2591074827706956</v>
      </c>
      <c r="I56" s="53">
        <f t="shared" si="13"/>
        <v>147.7267591650116</v>
      </c>
      <c r="J56" s="53">
        <f t="shared" si="14"/>
        <v>138.86381434170522</v>
      </c>
      <c r="K56" s="53">
        <f t="shared" si="15"/>
        <v>156.98949374754275</v>
      </c>
      <c r="L56" s="60">
        <f>VLOOKUP(B56,'NTN-B Princ 24'!A:F,2,FALSE)*100</f>
        <v>5.41</v>
      </c>
      <c r="M56" s="22">
        <f>TRUNC((100/((1+L56/100)^(NETWORKDAYS($B56,C56-1,Feriados!$A$1:$A$936)/252)))/100*T56,6)</f>
        <v>3400.305918</v>
      </c>
      <c r="N56" s="91">
        <f t="shared" si="1"/>
        <v>3.8043063096138141E-3</v>
      </c>
      <c r="O56" s="91">
        <f t="shared" si="16"/>
        <v>1.0272079938022542</v>
      </c>
      <c r="P56" s="24">
        <f t="shared" si="17"/>
        <v>2.7207993802254249</v>
      </c>
      <c r="Q56" s="53">
        <f t="shared" si="18"/>
        <v>149.70979641700927</v>
      </c>
      <c r="R56" s="53">
        <f t="shared" si="19"/>
        <v>869.76959577456739</v>
      </c>
      <c r="S56" s="53">
        <f t="shared" si="20"/>
        <v>131.05947550005061</v>
      </c>
      <c r="T56" s="62">
        <f>VLOOKUP(B56,'VNA IPCA'!B:D,2,FALSE)</f>
        <v>3857.1888429999999</v>
      </c>
      <c r="U56" s="63">
        <f>VLOOKUP(B56,'VNA IPCA'!B:D,3,FALSE)</f>
        <v>0.94</v>
      </c>
      <c r="V56" s="63">
        <f t="shared" si="2"/>
        <v>11.881841195515698</v>
      </c>
      <c r="W56" s="92">
        <f t="shared" si="3"/>
        <v>4.0686944140011505E-4</v>
      </c>
      <c r="X56" s="92">
        <f t="shared" si="21"/>
        <v>1.0214765536980388</v>
      </c>
      <c r="Y56" s="48">
        <f t="shared" si="22"/>
        <v>2.1476553698038803</v>
      </c>
      <c r="Z56" s="53">
        <f t="shared" si="23"/>
        <v>101.88278734460377</v>
      </c>
      <c r="AA56" s="53">
        <f t="shared" si="24"/>
        <v>93.021602567939837</v>
      </c>
      <c r="AB56" s="53">
        <f t="shared" si="25"/>
        <v>103.45142988750726</v>
      </c>
      <c r="AC56" s="61">
        <f>VLOOKUP(B56,CDI!A:B,2,FALSE)</f>
        <v>11.65</v>
      </c>
      <c r="AD56" s="26">
        <f t="shared" si="26"/>
        <v>1.0207600356238598</v>
      </c>
      <c r="AE56" s="93">
        <f t="shared" si="4"/>
        <v>4.3739242301588099E-4</v>
      </c>
      <c r="AF56" s="93">
        <f t="shared" si="27"/>
        <v>1.0207600356238598</v>
      </c>
      <c r="AG56" s="27">
        <f t="shared" si="28"/>
        <v>2.0760035623859752</v>
      </c>
      <c r="AH56" s="98"/>
      <c r="AI56" s="21">
        <f t="shared" si="5"/>
        <v>17.677320569443424</v>
      </c>
      <c r="AJ56" s="60">
        <f t="shared" si="6"/>
        <v>17.93464880419311</v>
      </c>
      <c r="AK56" s="63">
        <f t="shared" si="7"/>
        <v>11.881841195515698</v>
      </c>
      <c r="AL56" s="61">
        <f t="shared" si="8"/>
        <v>11.65</v>
      </c>
    </row>
    <row r="57" spans="1:38" x14ac:dyDescent="0.3">
      <c r="A57" s="30">
        <f t="shared" si="9"/>
        <v>56</v>
      </c>
      <c r="B57" s="29">
        <f>WORKDAY(B56,1,Feriados!$A$2:$A$5000)</f>
        <v>44643</v>
      </c>
      <c r="C57" s="20">
        <f t="shared" si="31"/>
        <v>45519</v>
      </c>
      <c r="D57" s="21">
        <f t="shared" si="31"/>
        <v>5.18</v>
      </c>
      <c r="E57" s="52">
        <f>TRUNC((100/((1+D57/100)^(NETWORKDAYS($B57,C57-1,Feriados!$A$1:$A$936)/252)))/100*T57,6)</f>
        <v>3420.2013120000001</v>
      </c>
      <c r="F57" s="19">
        <f t="shared" si="0"/>
        <v>6.0737944651778619E-4</v>
      </c>
      <c r="G57" s="19">
        <f t="shared" si="11"/>
        <v>1.0332182494232149</v>
      </c>
      <c r="H57" s="18">
        <f t="shared" si="12"/>
        <v>3.3218249423214941</v>
      </c>
      <c r="I57" s="53">
        <f t="shared" si="13"/>
        <v>147.7267591650116</v>
      </c>
      <c r="J57" s="53">
        <f t="shared" si="14"/>
        <v>138.86373301343934</v>
      </c>
      <c r="K57" s="53">
        <f t="shared" si="15"/>
        <v>156.64176727075667</v>
      </c>
      <c r="L57" s="60">
        <f>VLOOKUP(B57,'NTN-B Princ 24'!A:F,2,FALSE)*100</f>
        <v>5.36</v>
      </c>
      <c r="M57" s="22">
        <f>TRUNC((100/((1+L57/100)^(NETWORKDAYS($B57,C57-1,Feriados!$A$1:$A$936)/252)))/100*T57,6)</f>
        <v>3406.2591889999999</v>
      </c>
      <c r="N57" s="91">
        <f t="shared" si="1"/>
        <v>1.7508045286411811E-3</v>
      </c>
      <c r="O57" s="91">
        <f t="shared" si="16"/>
        <v>1.0290064342096596</v>
      </c>
      <c r="P57" s="24">
        <f t="shared" si="17"/>
        <v>2.9006434209659648</v>
      </c>
      <c r="Q57" s="53">
        <f t="shared" si="18"/>
        <v>149.27906822425257</v>
      </c>
      <c r="R57" s="53">
        <f t="shared" si="19"/>
        <v>400.28231777979659</v>
      </c>
      <c r="S57" s="53">
        <f t="shared" si="20"/>
        <v>136.78081162364512</v>
      </c>
      <c r="T57" s="62">
        <f>VLOOKUP(B57,'VNA IPCA'!B:D,2,FALSE)</f>
        <v>3858.7582149999998</v>
      </c>
      <c r="U57" s="63">
        <f>VLOOKUP(B57,'VNA IPCA'!B:D,3,FALSE)</f>
        <v>0.94</v>
      </c>
      <c r="V57" s="63">
        <f t="shared" si="2"/>
        <v>11.881841195515698</v>
      </c>
      <c r="W57" s="92">
        <f t="shared" si="3"/>
        <v>4.0686937142009327E-4</v>
      </c>
      <c r="X57" s="92">
        <f t="shared" si="21"/>
        <v>1.0218921612213623</v>
      </c>
      <c r="Y57" s="48">
        <f t="shared" si="22"/>
        <v>2.1892161221362283</v>
      </c>
      <c r="Z57" s="53">
        <f t="shared" si="23"/>
        <v>101.88278734460377</v>
      </c>
      <c r="AA57" s="53">
        <f t="shared" si="24"/>
        <v>93.021586568572204</v>
      </c>
      <c r="AB57" s="53">
        <f t="shared" si="25"/>
        <v>103.23321916819499</v>
      </c>
      <c r="AC57" s="61">
        <f>VLOOKUP(B57,CDI!A:B,2,FALSE)</f>
        <v>11.65</v>
      </c>
      <c r="AD57" s="26">
        <f t="shared" si="26"/>
        <v>1.021206508329159</v>
      </c>
      <c r="AE57" s="93">
        <f t="shared" si="4"/>
        <v>4.3739242301588099E-4</v>
      </c>
      <c r="AF57" s="93">
        <f t="shared" si="27"/>
        <v>1.021206508329159</v>
      </c>
      <c r="AG57" s="27">
        <f t="shared" si="28"/>
        <v>2.1206508329159046</v>
      </c>
      <c r="AH57" s="98"/>
      <c r="AI57" s="21">
        <f t="shared" si="5"/>
        <v>17.677320569443424</v>
      </c>
      <c r="AJ57" s="60">
        <f t="shared" si="6"/>
        <v>17.878707883595357</v>
      </c>
      <c r="AK57" s="63">
        <f t="shared" si="7"/>
        <v>11.881841195515698</v>
      </c>
      <c r="AL57" s="61">
        <f t="shared" si="8"/>
        <v>11.65</v>
      </c>
    </row>
    <row r="58" spans="1:38" x14ac:dyDescent="0.3">
      <c r="A58" s="30">
        <f t="shared" si="9"/>
        <v>57</v>
      </c>
      <c r="B58" s="29">
        <f>WORKDAY(B57,1,Feriados!$A$2:$A$5000)</f>
        <v>44644</v>
      </c>
      <c r="C58" s="20">
        <f t="shared" si="31"/>
        <v>45519</v>
      </c>
      <c r="D58" s="21">
        <f t="shared" si="31"/>
        <v>5.18</v>
      </c>
      <c r="E58" s="52">
        <f>TRUNC((100/((1+D58/100)^(NETWORKDAYS($B58,C58-1,Feriados!$A$1:$A$936)/252)))/100*T58,6)</f>
        <v>3422.2786740000001</v>
      </c>
      <c r="F58" s="19">
        <f t="shared" si="0"/>
        <v>6.0738003716664934E-4</v>
      </c>
      <c r="G58" s="19">
        <f t="shared" si="11"/>
        <v>1.0338458055619508</v>
      </c>
      <c r="H58" s="18">
        <f t="shared" si="12"/>
        <v>3.3845805561950826</v>
      </c>
      <c r="I58" s="53">
        <f t="shared" si="13"/>
        <v>147.7267591650116</v>
      </c>
      <c r="J58" s="53">
        <f t="shared" si="14"/>
        <v>138.86386805209847</v>
      </c>
      <c r="K58" s="53">
        <f t="shared" si="15"/>
        <v>156.30873302151556</v>
      </c>
      <c r="L58" s="60">
        <f>VLOOKUP(B58,'NTN-B Princ 24'!A:F,2,FALSE)*100</f>
        <v>5.34</v>
      </c>
      <c r="M58" s="22">
        <f>TRUNC((100/((1+L58/100)^(NETWORKDAYS($B58,C58-1,Feriados!$A$1:$A$936)/252)))/100*T58,6)</f>
        <v>3409.8947280000002</v>
      </c>
      <c r="N58" s="91">
        <f t="shared" si="1"/>
        <v>1.0673113225618813E-3</v>
      </c>
      <c r="O58" s="91">
        <f t="shared" si="16"/>
        <v>1.0301047044278806</v>
      </c>
      <c r="P58" s="24">
        <f t="shared" si="17"/>
        <v>3.0104704427880602</v>
      </c>
      <c r="Q58" s="53">
        <f t="shared" si="18"/>
        <v>149.10671993738268</v>
      </c>
      <c r="R58" s="53">
        <f t="shared" si="19"/>
        <v>244.01687509870948</v>
      </c>
      <c r="S58" s="53">
        <f t="shared" si="20"/>
        <v>139.03135496350114</v>
      </c>
      <c r="T58" s="62">
        <f>VLOOKUP(B58,'VNA IPCA'!B:D,2,FALSE)</f>
        <v>3860.3282260000001</v>
      </c>
      <c r="U58" s="63">
        <f>VLOOKUP(B58,'VNA IPCA'!B:D,3,FALSE)</f>
        <v>0.94</v>
      </c>
      <c r="V58" s="63">
        <f t="shared" si="2"/>
        <v>11.881841195515698</v>
      </c>
      <c r="W58" s="92">
        <f t="shared" si="3"/>
        <v>4.0686949337676026E-4</v>
      </c>
      <c r="X58" s="92">
        <f t="shared" si="21"/>
        <v>1.0223079379672841</v>
      </c>
      <c r="Y58" s="48">
        <f t="shared" si="22"/>
        <v>2.2307937967284142</v>
      </c>
      <c r="Z58" s="53">
        <f t="shared" si="23"/>
        <v>101.88278734460377</v>
      </c>
      <c r="AA58" s="53">
        <f t="shared" si="24"/>
        <v>93.02161445123788</v>
      </c>
      <c r="AB58" s="53">
        <f t="shared" si="25"/>
        <v>103.02385959188751</v>
      </c>
      <c r="AC58" s="61">
        <f>VLOOKUP(B58,CDI!A:B,2,FALSE)</f>
        <v>11.65</v>
      </c>
      <c r="AD58" s="26">
        <f t="shared" si="26"/>
        <v>1.0216531763182368</v>
      </c>
      <c r="AE58" s="93">
        <f t="shared" si="4"/>
        <v>4.3739242301588099E-4</v>
      </c>
      <c r="AF58" s="93">
        <f t="shared" si="27"/>
        <v>1.0216531763182368</v>
      </c>
      <c r="AG58" s="27">
        <f t="shared" si="28"/>
        <v>2.1653176318236822</v>
      </c>
      <c r="AH58" s="98"/>
      <c r="AI58" s="21">
        <f t="shared" si="5"/>
        <v>17.677320569443424</v>
      </c>
      <c r="AJ58" s="60">
        <f t="shared" si="6"/>
        <v>17.856331515356217</v>
      </c>
      <c r="AK58" s="63">
        <f t="shared" si="7"/>
        <v>11.881841195515698</v>
      </c>
      <c r="AL58" s="61">
        <f t="shared" si="8"/>
        <v>11.65</v>
      </c>
    </row>
    <row r="59" spans="1:38" x14ac:dyDescent="0.3">
      <c r="A59" s="30">
        <f t="shared" si="9"/>
        <v>58</v>
      </c>
      <c r="B59" s="29">
        <f>WORKDAY(B58,1,Feriados!$A$2:$A$5000)</f>
        <v>44645</v>
      </c>
      <c r="C59" s="20">
        <f t="shared" si="31"/>
        <v>45519</v>
      </c>
      <c r="D59" s="21">
        <f t="shared" si="31"/>
        <v>5.18</v>
      </c>
      <c r="E59" s="52">
        <f>TRUNC((100/((1+D59/100)^(NETWORKDAYS($B59,C59-1,Feriados!$A$1:$A$936)/252)))/100*T59,6)</f>
        <v>3424.357297</v>
      </c>
      <c r="F59" s="19">
        <f t="shared" si="0"/>
        <v>6.0737981853775658E-4</v>
      </c>
      <c r="G59" s="19">
        <f t="shared" si="11"/>
        <v>1.034473742639729</v>
      </c>
      <c r="H59" s="18">
        <f t="shared" si="12"/>
        <v>3.4473742639729021</v>
      </c>
      <c r="I59" s="53">
        <f t="shared" si="13"/>
        <v>147.7267591650116</v>
      </c>
      <c r="J59" s="53">
        <f t="shared" si="14"/>
        <v>138.8638180674894</v>
      </c>
      <c r="K59" s="53">
        <f t="shared" si="15"/>
        <v>155.98950564950002</v>
      </c>
      <c r="L59" s="60">
        <f>VLOOKUP(B59,'NTN-B Princ 24'!A:F,2,FALSE)*100</f>
        <v>4.96</v>
      </c>
      <c r="M59" s="22">
        <f>TRUNC((100/((1+L59/100)^(NETWORKDAYS($B59,C59-1,Feriados!$A$1:$A$936)/252)))/100*T59,6)</f>
        <v>3441.4715080000001</v>
      </c>
      <c r="N59" s="91">
        <f t="shared" si="1"/>
        <v>9.2603386669711796E-3</v>
      </c>
      <c r="O59" s="91">
        <f t="shared" si="16"/>
        <v>1.0396438228533231</v>
      </c>
      <c r="P59" s="24">
        <f t="shared" si="17"/>
        <v>3.964382285332313</v>
      </c>
      <c r="Q59" s="53">
        <f t="shared" si="18"/>
        <v>145.82589521818969</v>
      </c>
      <c r="R59" s="53">
        <f t="shared" si="19"/>
        <v>2117.1694294839103</v>
      </c>
      <c r="S59" s="53">
        <f t="shared" si="20"/>
        <v>179.3834917656865</v>
      </c>
      <c r="T59" s="62">
        <f>VLOOKUP(B59,'VNA IPCA'!B:D,2,FALSE)</f>
        <v>3861.8988760000002</v>
      </c>
      <c r="U59" s="63">
        <f>VLOOKUP(B59,'VNA IPCA'!B:D,3,FALSE)</f>
        <v>0.94</v>
      </c>
      <c r="V59" s="63">
        <f t="shared" si="2"/>
        <v>11.881841195515698</v>
      </c>
      <c r="W59" s="92">
        <f t="shared" si="3"/>
        <v>4.0686954788493601E-4</v>
      </c>
      <c r="X59" s="92">
        <f t="shared" si="21"/>
        <v>1.0227238839358042</v>
      </c>
      <c r="Y59" s="48">
        <f t="shared" si="22"/>
        <v>2.2723883935804157</v>
      </c>
      <c r="Z59" s="53">
        <f t="shared" si="23"/>
        <v>101.88278734460377</v>
      </c>
      <c r="AA59" s="53">
        <f t="shared" si="24"/>
        <v>93.021626913313781</v>
      </c>
      <c r="AB59" s="53">
        <f t="shared" si="25"/>
        <v>102.82281963483871</v>
      </c>
      <c r="AC59" s="61">
        <f>VLOOKUP(B59,CDI!A:B,2,FALSE)</f>
        <v>11.65</v>
      </c>
      <c r="AD59" s="26">
        <f t="shared" si="26"/>
        <v>1.0221000396765085</v>
      </c>
      <c r="AE59" s="93">
        <f t="shared" si="4"/>
        <v>4.3739242301588099E-4</v>
      </c>
      <c r="AF59" s="93">
        <f t="shared" si="27"/>
        <v>1.0221000396765085</v>
      </c>
      <c r="AG59" s="27">
        <f t="shared" si="28"/>
        <v>2.2100039676508532</v>
      </c>
      <c r="AH59" s="98"/>
      <c r="AI59" s="21">
        <f t="shared" si="5"/>
        <v>17.677320569443424</v>
      </c>
      <c r="AJ59" s="60">
        <f t="shared" si="6"/>
        <v>17.431180518813292</v>
      </c>
      <c r="AK59" s="63">
        <f t="shared" si="7"/>
        <v>11.881841195515698</v>
      </c>
      <c r="AL59" s="61">
        <f t="shared" si="8"/>
        <v>11.65</v>
      </c>
    </row>
    <row r="60" spans="1:38" x14ac:dyDescent="0.3">
      <c r="A60" s="30">
        <f t="shared" si="9"/>
        <v>59</v>
      </c>
      <c r="B60" s="29">
        <f>WORKDAY(B59,1,Feriados!$A$2:$A$5000)</f>
        <v>44648</v>
      </c>
      <c r="C60" s="20">
        <f t="shared" si="31"/>
        <v>45519</v>
      </c>
      <c r="D60" s="21">
        <f t="shared" si="31"/>
        <v>5.18</v>
      </c>
      <c r="E60" s="52">
        <f>TRUNC((100/((1+D60/100)^(NETWORKDAYS($B60,C60-1,Feriados!$A$1:$A$936)/252)))/100*T60,6)</f>
        <v>3430.9487600000002</v>
      </c>
      <c r="F60" s="19">
        <f t="shared" si="0"/>
        <v>1.9248759484808975E-3</v>
      </c>
      <c r="G60" s="19">
        <f t="shared" si="11"/>
        <v>1.0364649762662712</v>
      </c>
      <c r="H60" s="18">
        <f t="shared" si="12"/>
        <v>3.646497626627121</v>
      </c>
      <c r="I60" s="53">
        <f t="shared" si="13"/>
        <v>184.36292062046709</v>
      </c>
      <c r="J60" s="53">
        <f t="shared" si="14"/>
        <v>440.07985671279187</v>
      </c>
      <c r="K60" s="53">
        <f t="shared" si="15"/>
        <v>161.72802138319531</v>
      </c>
      <c r="L60" s="60">
        <f>VLOOKUP(B60,'NTN-B Princ 24'!A:F,2,FALSE)*100</f>
        <v>4.9000000000000004</v>
      </c>
      <c r="M60" s="22">
        <f>TRUNC((100/((1+L60/100)^(NETWORKDAYS($B60,C60-1,Feriados!$A$1:$A$936)/252)))/100*T60,6)</f>
        <v>3452.7570040000001</v>
      </c>
      <c r="N60" s="91">
        <f t="shared" si="1"/>
        <v>3.279264690631889E-3</v>
      </c>
      <c r="O60" s="91">
        <f t="shared" si="16"/>
        <v>1.0430530901324395</v>
      </c>
      <c r="P60" s="24">
        <f t="shared" si="17"/>
        <v>4.305309013243952</v>
      </c>
      <c r="Q60" s="53">
        <f t="shared" si="18"/>
        <v>181.94256293544402</v>
      </c>
      <c r="R60" s="53">
        <f t="shared" si="19"/>
        <v>749.7305664375499</v>
      </c>
      <c r="S60" s="53">
        <f t="shared" si="20"/>
        <v>190.94736359371325</v>
      </c>
      <c r="T60" s="62">
        <f>VLOOKUP(B60,'VNA IPCA'!B:D,2,FALSE)</f>
        <v>3868.557182</v>
      </c>
      <c r="U60" s="63">
        <f>VLOOKUP(B60,'VNA IPCA'!B:D,3,FALSE)</f>
        <v>1.28</v>
      </c>
      <c r="V60" s="63">
        <f t="shared" si="2"/>
        <v>16.488837723293727</v>
      </c>
      <c r="W60" s="92">
        <f t="shared" si="3"/>
        <v>1.7241015919340352E-3</v>
      </c>
      <c r="X60" s="92">
        <f t="shared" si="21"/>
        <v>1.0244871638122068</v>
      </c>
      <c r="Y60" s="48">
        <f t="shared" si="22"/>
        <v>2.4487163812206836</v>
      </c>
      <c r="Z60" s="53">
        <f t="shared" si="23"/>
        <v>138.51160733171349</v>
      </c>
      <c r="AA60" s="53">
        <f t="shared" si="24"/>
        <v>394.17728822235125</v>
      </c>
      <c r="AB60" s="53">
        <f t="shared" si="25"/>
        <v>108.60450103453081</v>
      </c>
      <c r="AC60" s="61">
        <f>VLOOKUP(B60,CDI!A:B,2,FALSE)</f>
        <v>11.65</v>
      </c>
      <c r="AD60" s="26">
        <f t="shared" si="26"/>
        <v>1.0225470984894274</v>
      </c>
      <c r="AE60" s="93">
        <f t="shared" si="4"/>
        <v>4.3739242301588099E-4</v>
      </c>
      <c r="AF60" s="93">
        <f t="shared" si="27"/>
        <v>1.0225470984894274</v>
      </c>
      <c r="AG60" s="27">
        <f t="shared" si="28"/>
        <v>2.2547098489427375</v>
      </c>
      <c r="AH60" s="98"/>
      <c r="AI60" s="21">
        <f t="shared" si="5"/>
        <v>22.522959517360341</v>
      </c>
      <c r="AJ60" s="60">
        <f t="shared" si="6"/>
        <v>22.19679077173511</v>
      </c>
      <c r="AK60" s="63">
        <f t="shared" si="7"/>
        <v>16.488837723293727</v>
      </c>
      <c r="AL60" s="61">
        <f t="shared" si="8"/>
        <v>11.65</v>
      </c>
    </row>
    <row r="61" spans="1:38" x14ac:dyDescent="0.3">
      <c r="A61" s="30">
        <f t="shared" si="9"/>
        <v>60</v>
      </c>
      <c r="B61" s="29">
        <f>WORKDAY(B60,1,Feriados!$A$2:$A$5000)</f>
        <v>44649</v>
      </c>
      <c r="C61" s="20">
        <f t="shared" si="31"/>
        <v>45519</v>
      </c>
      <c r="D61" s="21">
        <f t="shared" si="31"/>
        <v>5.18</v>
      </c>
      <c r="E61" s="52">
        <f>TRUNC((100/((1+D61/100)^(NETWORKDAYS($B61,C61-1,Feriados!$A$1:$A$936)/252)))/100*T61,6)</f>
        <v>3433.5346070000001</v>
      </c>
      <c r="F61" s="19">
        <f t="shared" si="0"/>
        <v>7.5368278015308654E-4</v>
      </c>
      <c r="G61" s="19">
        <f t="shared" si="11"/>
        <v>1.037246142071115</v>
      </c>
      <c r="H61" s="18">
        <f t="shared" si="12"/>
        <v>3.7246142071114985</v>
      </c>
      <c r="I61" s="53">
        <f t="shared" si="13"/>
        <v>184.36292062046709</v>
      </c>
      <c r="J61" s="53">
        <f t="shared" si="14"/>
        <v>172.31271976691778</v>
      </c>
      <c r="K61" s="53">
        <f t="shared" si="15"/>
        <v>161.97951873774937</v>
      </c>
      <c r="L61" s="60">
        <f>VLOOKUP(B61,'NTN-B Princ 24'!A:F,2,FALSE)*100</f>
        <v>4.93</v>
      </c>
      <c r="M61" s="22">
        <f>TRUNC((100/((1+L61/100)^(NETWORKDAYS($B61,C61-1,Feriados!$A$1:$A$936)/252)))/100*T61,6)</f>
        <v>3452.9789099999998</v>
      </c>
      <c r="N61" s="91">
        <f t="shared" si="1"/>
        <v>6.4269220145796169E-5</v>
      </c>
      <c r="O61" s="91">
        <f t="shared" si="16"/>
        <v>1.043120126341113</v>
      </c>
      <c r="P61" s="24">
        <f t="shared" si="17"/>
        <v>4.3120126341112952</v>
      </c>
      <c r="Q61" s="53">
        <f t="shared" si="18"/>
        <v>182.20219456449502</v>
      </c>
      <c r="R61" s="53">
        <f t="shared" si="19"/>
        <v>14.69372050449595</v>
      </c>
      <c r="S61" s="53">
        <f t="shared" si="20"/>
        <v>187.52485289103498</v>
      </c>
      <c r="T61" s="62">
        <f>VLOOKUP(B61,'VNA IPCA'!B:D,2,FALSE)</f>
        <v>3870.697048</v>
      </c>
      <c r="U61" s="63">
        <f>VLOOKUP(B61,'VNA IPCA'!B:D,3,FALSE)</f>
        <v>1.28</v>
      </c>
      <c r="V61" s="63">
        <f t="shared" si="2"/>
        <v>16.488837723293727</v>
      </c>
      <c r="W61" s="92">
        <f t="shared" si="3"/>
        <v>5.5314317440013916E-4</v>
      </c>
      <c r="X61" s="92">
        <f t="shared" si="21"/>
        <v>1.0250538518941301</v>
      </c>
      <c r="Y61" s="48">
        <f t="shared" si="22"/>
        <v>2.5053851894130119</v>
      </c>
      <c r="Z61" s="53">
        <f t="shared" si="23"/>
        <v>138.51160733171349</v>
      </c>
      <c r="AA61" s="53">
        <f t="shared" si="24"/>
        <v>126.46382179785849</v>
      </c>
      <c r="AB61" s="53">
        <f t="shared" si="25"/>
        <v>108.95654279011244</v>
      </c>
      <c r="AC61" s="61">
        <f>VLOOKUP(B61,CDI!A:B,2,FALSE)</f>
        <v>11.65</v>
      </c>
      <c r="AD61" s="26">
        <f t="shared" si="26"/>
        <v>1.0229943528424836</v>
      </c>
      <c r="AE61" s="93">
        <f t="shared" si="4"/>
        <v>4.3739242301588099E-4</v>
      </c>
      <c r="AF61" s="93">
        <f t="shared" si="27"/>
        <v>1.0229943528424836</v>
      </c>
      <c r="AG61" s="27">
        <f t="shared" si="28"/>
        <v>2.2994352842483634</v>
      </c>
      <c r="AH61" s="98"/>
      <c r="AI61" s="21">
        <f t="shared" si="5"/>
        <v>22.522959517360341</v>
      </c>
      <c r="AJ61" s="60">
        <f t="shared" si="6"/>
        <v>22.231737423052088</v>
      </c>
      <c r="AK61" s="63">
        <f t="shared" si="7"/>
        <v>16.488837723293727</v>
      </c>
      <c r="AL61" s="61">
        <f t="shared" si="8"/>
        <v>11.65</v>
      </c>
    </row>
    <row r="62" spans="1:38" x14ac:dyDescent="0.3">
      <c r="A62" s="30">
        <f t="shared" si="9"/>
        <v>61</v>
      </c>
      <c r="B62" s="29">
        <f>WORKDAY(B61,1,Feriados!$A$2:$A$5000)</f>
        <v>44650</v>
      </c>
      <c r="C62" s="20">
        <f t="shared" si="31"/>
        <v>45519</v>
      </c>
      <c r="D62" s="21">
        <f t="shared" si="31"/>
        <v>5.18</v>
      </c>
      <c r="E62" s="52">
        <f>TRUNC((100/((1+D62/100)^(NETWORKDAYS($B62,C62-1,Feriados!$A$1:$A$936)/252)))/100*T62,6)</f>
        <v>3436.122402</v>
      </c>
      <c r="F62" s="19">
        <f t="shared" si="0"/>
        <v>7.5368251559893018E-4</v>
      </c>
      <c r="G62" s="19">
        <f t="shared" si="11"/>
        <v>1.0380278963527665</v>
      </c>
      <c r="H62" s="18">
        <f t="shared" si="12"/>
        <v>3.8027896352766488</v>
      </c>
      <c r="I62" s="53">
        <f t="shared" si="13"/>
        <v>184.36292062046709</v>
      </c>
      <c r="J62" s="53">
        <f t="shared" si="14"/>
        <v>172.31265928252378</v>
      </c>
      <c r="K62" s="53">
        <f t="shared" si="15"/>
        <v>162.22257580960184</v>
      </c>
      <c r="L62" s="60">
        <f>VLOOKUP(B62,'NTN-B Princ 24'!A:F,2,FALSE)*100</f>
        <v>5.14</v>
      </c>
      <c r="M62" s="22">
        <f>TRUNC((100/((1+L62/100)^(NETWORKDAYS($B62,C62-1,Feriados!$A$1:$A$936)/252)))/100*T62,6)</f>
        <v>3439.2201599999999</v>
      </c>
      <c r="N62" s="91">
        <f t="shared" si="1"/>
        <v>-3.9846029641692482E-3</v>
      </c>
      <c r="O62" s="91">
        <f t="shared" si="16"/>
        <v>1.0389637067937096</v>
      </c>
      <c r="P62" s="24">
        <f t="shared" si="17"/>
        <v>3.896370679370964</v>
      </c>
      <c r="Q62" s="53">
        <f t="shared" si="18"/>
        <v>184.01754843045322</v>
      </c>
      <c r="R62" s="53">
        <f t="shared" si="19"/>
        <v>-910.99039546566939</v>
      </c>
      <c r="S62" s="53">
        <f t="shared" si="20"/>
        <v>166.21463413412897</v>
      </c>
      <c r="T62" s="62">
        <f>VLOOKUP(B62,'VNA IPCA'!B:D,2,FALSE)</f>
        <v>3872.8380969999998</v>
      </c>
      <c r="U62" s="63">
        <f>VLOOKUP(B62,'VNA IPCA'!B:D,3,FALSE)</f>
        <v>1.28</v>
      </c>
      <c r="V62" s="63">
        <f t="shared" si="2"/>
        <v>16.488837723293727</v>
      </c>
      <c r="W62" s="92">
        <f t="shared" si="3"/>
        <v>5.5314300588471532E-4</v>
      </c>
      <c r="X62" s="92">
        <f t="shared" si="21"/>
        <v>1.0256208532629605</v>
      </c>
      <c r="Y62" s="48">
        <f t="shared" si="22"/>
        <v>2.5620853262960486</v>
      </c>
      <c r="Z62" s="53">
        <f t="shared" si="23"/>
        <v>138.51160733171349</v>
      </c>
      <c r="AA62" s="53">
        <f t="shared" si="24"/>
        <v>126.46378327057386</v>
      </c>
      <c r="AB62" s="53">
        <f t="shared" si="25"/>
        <v>109.29557533768042</v>
      </c>
      <c r="AC62" s="61">
        <f>VLOOKUP(B62,CDI!A:B,2,FALSE)</f>
        <v>11.65</v>
      </c>
      <c r="AD62" s="26">
        <f t="shared" si="26"/>
        <v>1.0234418028212049</v>
      </c>
      <c r="AE62" s="93">
        <f t="shared" si="4"/>
        <v>4.3739242301588099E-4</v>
      </c>
      <c r="AF62" s="93">
        <f t="shared" si="27"/>
        <v>1.0234418028212049</v>
      </c>
      <c r="AG62" s="27">
        <f t="shared" si="28"/>
        <v>2.3441802821204893</v>
      </c>
      <c r="AH62" s="98"/>
      <c r="AI62" s="21">
        <f t="shared" si="5"/>
        <v>22.522959517360341</v>
      </c>
      <c r="AJ62" s="60">
        <f t="shared" si="6"/>
        <v>22.476363982271018</v>
      </c>
      <c r="AK62" s="63">
        <f t="shared" si="7"/>
        <v>16.488837723293727</v>
      </c>
      <c r="AL62" s="61">
        <f t="shared" si="8"/>
        <v>11.65</v>
      </c>
    </row>
    <row r="63" spans="1:38" x14ac:dyDescent="0.3">
      <c r="A63" s="30">
        <f t="shared" si="9"/>
        <v>62</v>
      </c>
      <c r="B63" s="29">
        <f>WORKDAY(B62,1,Feriados!$A$2:$A$5000)</f>
        <v>44651</v>
      </c>
      <c r="C63" s="20">
        <f t="shared" si="31"/>
        <v>45519</v>
      </c>
      <c r="D63" s="21">
        <f t="shared" si="31"/>
        <v>5.18</v>
      </c>
      <c r="E63" s="52">
        <f>TRUNC((100/((1+D63/100)^(NETWORKDAYS($B63,C63-1,Feriados!$A$1:$A$936)/252)))/100*T63,6)</f>
        <v>3438.7121470000002</v>
      </c>
      <c r="F63" s="19">
        <f t="shared" si="0"/>
        <v>7.5368240621842553E-4</v>
      </c>
      <c r="G63" s="19">
        <f t="shared" si="11"/>
        <v>1.0388102397154115</v>
      </c>
      <c r="H63" s="18">
        <f t="shared" si="12"/>
        <v>3.8810239715411532</v>
      </c>
      <c r="I63" s="53">
        <f t="shared" si="13"/>
        <v>184.36292062046709</v>
      </c>
      <c r="J63" s="53">
        <f t="shared" si="14"/>
        <v>172.31263427511652</v>
      </c>
      <c r="K63" s="53">
        <f t="shared" si="15"/>
        <v>162.45766283506546</v>
      </c>
      <c r="L63" s="60">
        <f>VLOOKUP(B63,'NTN-B Princ 24'!A:F,2,FALSE)*100</f>
        <v>5.16</v>
      </c>
      <c r="M63" s="22">
        <f>TRUNC((100/((1+L63/100)^(NETWORKDAYS($B63,C63-1,Feriados!$A$1:$A$936)/252)))/100*T63,6)</f>
        <v>3440.2591010000001</v>
      </c>
      <c r="N63" s="91">
        <f t="shared" si="1"/>
        <v>3.0208621480065645E-4</v>
      </c>
      <c r="O63" s="91">
        <f t="shared" si="16"/>
        <v>1.0392775634072102</v>
      </c>
      <c r="P63" s="24">
        <f t="shared" si="17"/>
        <v>3.9277563407210225</v>
      </c>
      <c r="Q63" s="53">
        <f t="shared" si="18"/>
        <v>184.19025088150644</v>
      </c>
      <c r="R63" s="53">
        <f t="shared" si="19"/>
        <v>69.06526014276389</v>
      </c>
      <c r="S63" s="53">
        <f t="shared" si="20"/>
        <v>164.41385571905124</v>
      </c>
      <c r="T63" s="62">
        <f>VLOOKUP(B63,'VNA IPCA'!B:D,2,FALSE)</f>
        <v>3874.9803299999999</v>
      </c>
      <c r="U63" s="63">
        <f>VLOOKUP(B63,'VNA IPCA'!B:D,3,FALSE)</f>
        <v>1.28</v>
      </c>
      <c r="V63" s="63">
        <f t="shared" si="2"/>
        <v>16.488837723293727</v>
      </c>
      <c r="W63" s="92">
        <f t="shared" si="3"/>
        <v>5.531429268006427E-4</v>
      </c>
      <c r="X63" s="92">
        <f t="shared" si="21"/>
        <v>1.0261881681835221</v>
      </c>
      <c r="Y63" s="48">
        <f t="shared" si="22"/>
        <v>2.6188168183522098</v>
      </c>
      <c r="Z63" s="53">
        <f t="shared" si="23"/>
        <v>138.51160733171349</v>
      </c>
      <c r="AA63" s="53">
        <f t="shared" si="24"/>
        <v>126.46376518976849</v>
      </c>
      <c r="AB63" s="53">
        <f t="shared" si="25"/>
        <v>109.62232205273325</v>
      </c>
      <c r="AC63" s="61">
        <f>VLOOKUP(B63,CDI!A:B,2,FALSE)</f>
        <v>11.65</v>
      </c>
      <c r="AD63" s="26">
        <f t="shared" si="26"/>
        <v>1.0238894485111567</v>
      </c>
      <c r="AE63" s="93">
        <f t="shared" si="4"/>
        <v>4.3739242301588099E-4</v>
      </c>
      <c r="AF63" s="93">
        <f t="shared" si="27"/>
        <v>1.0238894485111567</v>
      </c>
      <c r="AG63" s="27">
        <f t="shared" si="28"/>
        <v>2.3889448511156708</v>
      </c>
      <c r="AH63" s="98"/>
      <c r="AI63" s="21">
        <f t="shared" si="5"/>
        <v>22.522959517360341</v>
      </c>
      <c r="AJ63" s="60">
        <f t="shared" si="6"/>
        <v>22.499661749815701</v>
      </c>
      <c r="AK63" s="63">
        <f t="shared" si="7"/>
        <v>16.488837723293727</v>
      </c>
      <c r="AL63" s="61">
        <f t="shared" si="8"/>
        <v>11.65</v>
      </c>
    </row>
    <row r="64" spans="1:38" x14ac:dyDescent="0.3">
      <c r="A64" s="30">
        <f t="shared" si="9"/>
        <v>63</v>
      </c>
      <c r="B64" s="29">
        <f>WORKDAY(B63,1,Feriados!$A$2:$A$5000)</f>
        <v>44652</v>
      </c>
      <c r="C64" s="20">
        <f t="shared" si="31"/>
        <v>45519</v>
      </c>
      <c r="D64" s="21">
        <f t="shared" si="31"/>
        <v>5.18</v>
      </c>
      <c r="E64" s="52">
        <f>TRUNC((100/((1+D64/100)^(NETWORKDAYS($B64,C64-1,Feriados!$A$1:$A$936)/252)))/100*T64,6)</f>
        <v>3441.3038449999999</v>
      </c>
      <c r="F64" s="19">
        <f t="shared" si="0"/>
        <v>7.536827420291381E-4</v>
      </c>
      <c r="G64" s="19">
        <f t="shared" si="11"/>
        <v>1.0395931730653283</v>
      </c>
      <c r="H64" s="18">
        <f t="shared" si="12"/>
        <v>3.959317306532828</v>
      </c>
      <c r="I64" s="53">
        <f t="shared" si="13"/>
        <v>184.36292062046709</v>
      </c>
      <c r="J64" s="53">
        <f t="shared" si="14"/>
        <v>172.31271105072918</v>
      </c>
      <c r="K64" s="53">
        <f t="shared" si="15"/>
        <v>162.68521708323797</v>
      </c>
      <c r="L64" s="60">
        <f>VLOOKUP(B64,'NTN-B Princ 24'!A:F,2,FALSE)*100</f>
        <v>5.25</v>
      </c>
      <c r="M64" s="22">
        <f>TRUNC((100/((1+L64/100)^(NETWORKDAYS($B64,C64-1,Feriados!$A$1:$A$936)/252)))/100*T64,6)</f>
        <v>3435.90229</v>
      </c>
      <c r="N64" s="91">
        <f t="shared" si="1"/>
        <v>-1.2664194387956851E-3</v>
      </c>
      <c r="O64" s="91">
        <f t="shared" si="16"/>
        <v>1.0379614020986072</v>
      </c>
      <c r="P64" s="24">
        <f t="shared" si="17"/>
        <v>3.7961402098607211</v>
      </c>
      <c r="Q64" s="53">
        <f t="shared" si="18"/>
        <v>184.96700727708424</v>
      </c>
      <c r="R64" s="53">
        <f t="shared" si="19"/>
        <v>-289.53849498890463</v>
      </c>
      <c r="S64" s="53">
        <f t="shared" si="20"/>
        <v>155.98039922200903</v>
      </c>
      <c r="T64" s="62">
        <f>VLOOKUP(B64,'VNA IPCA'!B:D,2,FALSE)</f>
        <v>3877.123748</v>
      </c>
      <c r="U64" s="63">
        <f>VLOOKUP(B64,'VNA IPCA'!B:D,3,FALSE)</f>
        <v>1.28</v>
      </c>
      <c r="V64" s="63">
        <f t="shared" si="2"/>
        <v>16.488837723293727</v>
      </c>
      <c r="W64" s="92">
        <f t="shared" si="3"/>
        <v>5.531429368572649E-4</v>
      </c>
      <c r="X64" s="92">
        <f t="shared" si="21"/>
        <v>1.0267557969206393</v>
      </c>
      <c r="Y64" s="48">
        <f t="shared" si="22"/>
        <v>2.6755796920639341</v>
      </c>
      <c r="Z64" s="53">
        <f t="shared" si="23"/>
        <v>138.51160733171349</v>
      </c>
      <c r="AA64" s="53">
        <f t="shared" si="24"/>
        <v>126.46376748899036</v>
      </c>
      <c r="AB64" s="53">
        <f t="shared" si="25"/>
        <v>109.93745368897858</v>
      </c>
      <c r="AC64" s="61">
        <f>VLOOKUP(B64,CDI!A:B,2,FALSE)</f>
        <v>11.65</v>
      </c>
      <c r="AD64" s="26">
        <f t="shared" si="26"/>
        <v>1.0243372899979415</v>
      </c>
      <c r="AE64" s="93">
        <f t="shared" si="4"/>
        <v>4.3739242301588099E-4</v>
      </c>
      <c r="AF64" s="93">
        <f t="shared" si="27"/>
        <v>1.0243372899979415</v>
      </c>
      <c r="AG64" s="27">
        <f t="shared" si="28"/>
        <v>2.4337289997941491</v>
      </c>
      <c r="AH64" s="98"/>
      <c r="AI64" s="21">
        <f t="shared" si="5"/>
        <v>22.522959517360341</v>
      </c>
      <c r="AJ64" s="60">
        <f t="shared" si="6"/>
        <v>22.604501703766644</v>
      </c>
      <c r="AK64" s="63">
        <f t="shared" si="7"/>
        <v>16.488837723293727</v>
      </c>
      <c r="AL64" s="61">
        <f t="shared" si="8"/>
        <v>11.65</v>
      </c>
    </row>
    <row r="65" spans="1:38" x14ac:dyDescent="0.3">
      <c r="A65" s="30">
        <f t="shared" si="9"/>
        <v>64</v>
      </c>
      <c r="B65" s="29">
        <f>WORKDAY(B64,1,Feriados!$A$2:$A$5000)</f>
        <v>44655</v>
      </c>
      <c r="C65" s="20">
        <f t="shared" si="31"/>
        <v>45519</v>
      </c>
      <c r="D65" s="21">
        <f t="shared" si="31"/>
        <v>5.18</v>
      </c>
      <c r="E65" s="52">
        <f>TRUNC((100/((1+D65/100)^(NETWORKDAYS($B65,C65-1,Feriados!$A$1:$A$936)/252)))/100*T65,6)</f>
        <v>3443.897496</v>
      </c>
      <c r="F65" s="19">
        <f t="shared" si="0"/>
        <v>7.5368264960640197E-4</v>
      </c>
      <c r="G65" s="19">
        <f t="shared" si="11"/>
        <v>1.040376696402517</v>
      </c>
      <c r="H65" s="18">
        <f t="shared" si="12"/>
        <v>4.0376696402516954</v>
      </c>
      <c r="I65" s="53">
        <f t="shared" si="13"/>
        <v>184.36292062046709</v>
      </c>
      <c r="J65" s="53">
        <f t="shared" si="14"/>
        <v>172.3126899203366</v>
      </c>
      <c r="K65" s="53">
        <f t="shared" si="15"/>
        <v>162.90564092347367</v>
      </c>
      <c r="L65" s="60">
        <f>VLOOKUP(B65,'NTN-B Princ 24'!A:F,2,FALSE)*100</f>
        <v>5.14</v>
      </c>
      <c r="M65" s="22">
        <f>TRUNC((100/((1+L65/100)^(NETWORKDAYS($B65,C65-1,Feriados!$A$1:$A$936)/252)))/100*T65,6)</f>
        <v>3446.9866550000002</v>
      </c>
      <c r="N65" s="91">
        <f t="shared" si="1"/>
        <v>3.2260419722238698E-3</v>
      </c>
      <c r="O65" s="91">
        <f t="shared" si="16"/>
        <v>1.0413099091473257</v>
      </c>
      <c r="P65" s="24">
        <f t="shared" si="17"/>
        <v>4.1309909147325685</v>
      </c>
      <c r="Q65" s="53">
        <f t="shared" si="18"/>
        <v>184.01754843045322</v>
      </c>
      <c r="R65" s="53">
        <f t="shared" si="19"/>
        <v>737.56238162057446</v>
      </c>
      <c r="S65" s="53">
        <f t="shared" si="20"/>
        <v>166.67082316610868</v>
      </c>
      <c r="T65" s="62">
        <f>VLOOKUP(B65,'VNA IPCA'!B:D,2,FALSE)</f>
        <v>3879.268352</v>
      </c>
      <c r="U65" s="63">
        <f>VLOOKUP(B65,'VNA IPCA'!B:D,3,FALSE)</f>
        <v>1.28</v>
      </c>
      <c r="V65" s="63">
        <f t="shared" si="2"/>
        <v>16.488837723293727</v>
      </c>
      <c r="W65" s="92">
        <f t="shared" si="3"/>
        <v>5.5314303576370349E-4</v>
      </c>
      <c r="X65" s="92">
        <f t="shared" si="21"/>
        <v>1.0273237397391359</v>
      </c>
      <c r="Y65" s="48">
        <f t="shared" si="22"/>
        <v>2.7323739739135933</v>
      </c>
      <c r="Z65" s="53">
        <f t="shared" si="23"/>
        <v>138.51160733171349</v>
      </c>
      <c r="AA65" s="53">
        <f t="shared" si="24"/>
        <v>126.46379010173658</v>
      </c>
      <c r="AB65" s="53">
        <f t="shared" si="25"/>
        <v>110.24159307775001</v>
      </c>
      <c r="AC65" s="61">
        <f>VLOOKUP(B65,CDI!A:B,2,FALSE)</f>
        <v>11.65</v>
      </c>
      <c r="AD65" s="26">
        <f t="shared" si="26"/>
        <v>1.0247853273671992</v>
      </c>
      <c r="AE65" s="93">
        <f t="shared" si="4"/>
        <v>4.3739242301588099E-4</v>
      </c>
      <c r="AF65" s="93">
        <f t="shared" si="27"/>
        <v>1.0247853273671992</v>
      </c>
      <c r="AG65" s="27">
        <f t="shared" si="28"/>
        <v>2.4785327367199184</v>
      </c>
      <c r="AH65" s="98"/>
      <c r="AI65" s="21">
        <f t="shared" si="5"/>
        <v>22.522959517360341</v>
      </c>
      <c r="AJ65" s="60">
        <f t="shared" si="6"/>
        <v>22.476363982271018</v>
      </c>
      <c r="AK65" s="63">
        <f t="shared" si="7"/>
        <v>16.488837723293727</v>
      </c>
      <c r="AL65" s="61">
        <f t="shared" si="8"/>
        <v>11.65</v>
      </c>
    </row>
    <row r="66" spans="1:38" x14ac:dyDescent="0.3">
      <c r="A66" s="30">
        <f t="shared" si="9"/>
        <v>65</v>
      </c>
      <c r="B66" s="29">
        <f>WORKDAY(B65,1,Feriados!$A$2:$A$5000)</f>
        <v>44656</v>
      </c>
      <c r="C66" s="20">
        <f t="shared" si="31"/>
        <v>45519</v>
      </c>
      <c r="D66" s="21">
        <f t="shared" si="31"/>
        <v>5.18</v>
      </c>
      <c r="E66" s="52">
        <f>TRUNC((100/((1+D66/100)^(NETWORKDAYS($B66,C66-1,Feriados!$A$1:$A$936)/252)))/100*T66,6)</f>
        <v>3446.4931019999999</v>
      </c>
      <c r="F66" s="19">
        <f t="shared" si="0"/>
        <v>7.5368271065401338E-4</v>
      </c>
      <c r="G66" s="19">
        <f t="shared" si="11"/>
        <v>1.0411608103311629</v>
      </c>
      <c r="H66" s="18">
        <f t="shared" si="12"/>
        <v>4.1160810331162923</v>
      </c>
      <c r="I66" s="53">
        <f t="shared" si="13"/>
        <v>184.36292062046709</v>
      </c>
      <c r="J66" s="53">
        <f t="shared" si="14"/>
        <v>172.31270387750828</v>
      </c>
      <c r="K66" s="53">
        <f t="shared" si="15"/>
        <v>163.11931087730812</v>
      </c>
      <c r="L66" s="60">
        <f>VLOOKUP(B66,'NTN-B Princ 24'!A:F,2,FALSE)*100</f>
        <v>5.14</v>
      </c>
      <c r="M66" s="22">
        <f>TRUNC((100/((1+L66/100)^(NETWORKDAYS($B66,C66-1,Feriados!$A$1:$A$936)/252)))/100*T66,6)</f>
        <v>3449.5793819999999</v>
      </c>
      <c r="N66" s="91">
        <f t="shared" si="1"/>
        <v>7.5217204459976372E-4</v>
      </c>
      <c r="O66" s="91">
        <f t="shared" si="16"/>
        <v>1.0420931533507509</v>
      </c>
      <c r="P66" s="24">
        <f t="shared" si="17"/>
        <v>4.2093153350750923</v>
      </c>
      <c r="Q66" s="53">
        <f t="shared" si="18"/>
        <v>184.01754843045322</v>
      </c>
      <c r="R66" s="53">
        <f t="shared" si="19"/>
        <v>171.96732385381389</v>
      </c>
      <c r="S66" s="53">
        <f t="shared" si="20"/>
        <v>166.81416405519417</v>
      </c>
      <c r="T66" s="62">
        <f>VLOOKUP(B66,'VNA IPCA'!B:D,2,FALSE)</f>
        <v>3881.414143</v>
      </c>
      <c r="U66" s="63">
        <f>VLOOKUP(B66,'VNA IPCA'!B:D,3,FALSE)</f>
        <v>1.28</v>
      </c>
      <c r="V66" s="63">
        <f t="shared" si="2"/>
        <v>16.488837723293727</v>
      </c>
      <c r="W66" s="92">
        <f t="shared" si="3"/>
        <v>5.5314322323019027E-4</v>
      </c>
      <c r="X66" s="92">
        <f t="shared" si="21"/>
        <v>1.027891996903836</v>
      </c>
      <c r="Y66" s="48">
        <f t="shared" si="22"/>
        <v>2.7891996903836036</v>
      </c>
      <c r="Z66" s="53">
        <f t="shared" si="23"/>
        <v>138.51160733171349</v>
      </c>
      <c r="AA66" s="53">
        <f t="shared" si="24"/>
        <v>126.46383296175814</v>
      </c>
      <c r="AB66" s="53">
        <f t="shared" si="25"/>
        <v>110.5353193326503</v>
      </c>
      <c r="AC66" s="61">
        <f>VLOOKUP(B66,CDI!A:B,2,FALSE)</f>
        <v>11.65</v>
      </c>
      <c r="AD66" s="26">
        <f t="shared" si="26"/>
        <v>1.0252335607046075</v>
      </c>
      <c r="AE66" s="93">
        <f t="shared" si="4"/>
        <v>4.3739242301588099E-4</v>
      </c>
      <c r="AF66" s="93">
        <f t="shared" si="27"/>
        <v>1.0252335607046075</v>
      </c>
      <c r="AG66" s="27">
        <f t="shared" si="28"/>
        <v>2.5233560704607472</v>
      </c>
      <c r="AH66" s="98"/>
      <c r="AI66" s="21">
        <f t="shared" si="5"/>
        <v>22.522959517360341</v>
      </c>
      <c r="AJ66" s="60">
        <f t="shared" si="6"/>
        <v>22.476363982271018</v>
      </c>
      <c r="AK66" s="63">
        <f t="shared" si="7"/>
        <v>16.488837723293727</v>
      </c>
      <c r="AL66" s="61">
        <f t="shared" si="8"/>
        <v>11.65</v>
      </c>
    </row>
    <row r="67" spans="1:38" x14ac:dyDescent="0.3">
      <c r="A67" s="30">
        <f t="shared" si="9"/>
        <v>66</v>
      </c>
      <c r="B67" s="29">
        <f>WORKDAY(B66,1,Feriados!$A$2:$A$5000)</f>
        <v>44657</v>
      </c>
      <c r="C67" s="20">
        <f t="shared" si="31"/>
        <v>45519</v>
      </c>
      <c r="D67" s="21">
        <f t="shared" si="31"/>
        <v>5.18</v>
      </c>
      <c r="E67" s="52">
        <f>TRUNC((100/((1+D67/100)^(NETWORKDAYS($B67,C67-1,Feriados!$A$1:$A$936)/252)))/100*T67,6)</f>
        <v>3449.0906639999998</v>
      </c>
      <c r="F67" s="19">
        <f t="shared" ref="F67:F130" si="32">+E67/E66-1</f>
        <v>7.5368263423847282E-4</v>
      </c>
      <c r="G67" s="19">
        <f t="shared" si="11"/>
        <v>1.0419455151533592</v>
      </c>
      <c r="H67" s="18">
        <f t="shared" si="12"/>
        <v>4.1945515153359203</v>
      </c>
      <c r="I67" s="53">
        <f t="shared" si="13"/>
        <v>184.36292062046709</v>
      </c>
      <c r="J67" s="53">
        <f t="shared" si="14"/>
        <v>172.31268640680312</v>
      </c>
      <c r="K67" s="53">
        <f t="shared" si="15"/>
        <v>163.32657631577413</v>
      </c>
      <c r="L67" s="60">
        <f>VLOOKUP(B67,'NTN-B Princ 24'!A:F,2,FALSE)*100</f>
        <v>5.28</v>
      </c>
      <c r="M67" s="22">
        <f>TRUNC((100/((1+L67/100)^(NETWORKDAYS($B67,C67-1,Feriados!$A$1:$A$936)/252)))/100*T67,6)</f>
        <v>3441.399332</v>
      </c>
      <c r="N67" s="91">
        <f t="shared" ref="N67:N130" si="33">+M67/M66-1</f>
        <v>-2.3713180924850308E-3</v>
      </c>
      <c r="O67" s="91">
        <f t="shared" si="16"/>
        <v>1.0396220190021555</v>
      </c>
      <c r="P67" s="24">
        <f t="shared" si="17"/>
        <v>3.9622019002155451</v>
      </c>
      <c r="Q67" s="53">
        <f t="shared" si="18"/>
        <v>185.22577906599787</v>
      </c>
      <c r="R67" s="53">
        <f t="shared" si="19"/>
        <v>-542.14887311820939</v>
      </c>
      <c r="S67" s="53">
        <f t="shared" si="20"/>
        <v>154.2793952268897</v>
      </c>
      <c r="T67" s="62">
        <f>VLOOKUP(B67,'VNA IPCA'!B:D,2,FALSE)</f>
        <v>3883.5611199999998</v>
      </c>
      <c r="U67" s="63">
        <f>VLOOKUP(B67,'VNA IPCA'!B:D,3,FALSE)</f>
        <v>1.28</v>
      </c>
      <c r="V67" s="63">
        <f t="shared" ref="V67:V130" si="34">((1+U67/100)^(252/21)-1)*100</f>
        <v>16.488837723293727</v>
      </c>
      <c r="W67" s="92">
        <f t="shared" ref="W67:W130" si="35">+T67/T66-1</f>
        <v>5.5314298369113502E-4</v>
      </c>
      <c r="X67" s="92">
        <f t="shared" si="21"/>
        <v>1.0284605681499157</v>
      </c>
      <c r="Y67" s="48">
        <f t="shared" si="22"/>
        <v>2.846056814991571</v>
      </c>
      <c r="Z67" s="53">
        <f t="shared" si="23"/>
        <v>138.51160733171349</v>
      </c>
      <c r="AA67" s="53">
        <f t="shared" si="24"/>
        <v>126.46377819650783</v>
      </c>
      <c r="AB67" s="53">
        <f t="shared" si="25"/>
        <v>110.81916955680147</v>
      </c>
      <c r="AC67" s="61">
        <f>VLOOKUP(B67,CDI!A:B,2,FALSE)</f>
        <v>11.65</v>
      </c>
      <c r="AD67" s="26">
        <f t="shared" si="26"/>
        <v>1.0256819900958813</v>
      </c>
      <c r="AE67" s="93">
        <f t="shared" ref="AE67:AE130" si="36">+AD67/AD66-1</f>
        <v>4.3739242301588099E-4</v>
      </c>
      <c r="AF67" s="93">
        <f t="shared" si="27"/>
        <v>1.0256819900958813</v>
      </c>
      <c r="AG67" s="27">
        <f t="shared" si="28"/>
        <v>2.5681990095881346</v>
      </c>
      <c r="AH67" s="98"/>
      <c r="AI67" s="21">
        <f t="shared" ref="AI67:AI130" si="37">((1+D67/100)*(1+V67/100)-1)*100</f>
        <v>22.522959517360341</v>
      </c>
      <c r="AJ67" s="60">
        <f t="shared" ref="AJ67:AJ130" si="38">((1+L67/100)*(1+V67/100)-1)*100</f>
        <v>22.639448355083623</v>
      </c>
      <c r="AK67" s="63">
        <f t="shared" ref="AK67:AK130" si="39">+V67</f>
        <v>16.488837723293727</v>
      </c>
      <c r="AL67" s="61">
        <f t="shared" ref="AL67:AL130" si="40">+AC67</f>
        <v>11.65</v>
      </c>
    </row>
    <row r="68" spans="1:38" x14ac:dyDescent="0.3">
      <c r="A68" s="30">
        <f t="shared" ref="A68:A131" si="41">+A67+1</f>
        <v>67</v>
      </c>
      <c r="B68" s="29">
        <f>WORKDAY(B67,1,Feriados!$A$2:$A$5000)</f>
        <v>44658</v>
      </c>
      <c r="C68" s="20">
        <f t="shared" ref="C68:D83" si="42">+C67</f>
        <v>45519</v>
      </c>
      <c r="D68" s="21">
        <f t="shared" si="42"/>
        <v>5.18</v>
      </c>
      <c r="E68" s="52">
        <f>TRUNC((100/((1+D68/100)^(NETWORKDAYS($B68,C68-1,Feriados!$A$1:$A$936)/252)))/100*T68,6)</f>
        <v>3451.690184</v>
      </c>
      <c r="F68" s="19">
        <f t="shared" si="32"/>
        <v>7.5368271038289691E-4</v>
      </c>
      <c r="G68" s="19">
        <f t="shared" ref="G68:G131" si="43">+(1+F68)*G67</f>
        <v>1.0427308114732914</v>
      </c>
      <c r="H68" s="18">
        <f t="shared" ref="H68:H131" si="44">+(G68-1)*100</f>
        <v>4.2730811473291386</v>
      </c>
      <c r="I68" s="53">
        <f t="shared" ref="I68:I131" si="45">(((((1+D68/100)^(1/252))*((1+U68/100)^(1/21)))-1)*100)/AE68</f>
        <v>184.36292062046709</v>
      </c>
      <c r="J68" s="53">
        <f t="shared" ref="J68:J131" si="46">+F68/AE68*100</f>
        <v>172.31270381552355</v>
      </c>
      <c r="K68" s="53">
        <f t="shared" ref="K68:K131" si="47">+H68/AG68*100</f>
        <v>163.52776407422232</v>
      </c>
      <c r="L68" s="60">
        <f>VLOOKUP(B68,'NTN-B Princ 24'!A:F,2,FALSE)*100</f>
        <v>5.21</v>
      </c>
      <c r="M68" s="22">
        <f>TRUNC((100/((1+L68/100)^(NETWORKDAYS($B68,C68-1,Feriados!$A$1:$A$936)/252)))/100*T68,6)</f>
        <v>3449.382376</v>
      </c>
      <c r="N68" s="91">
        <f t="shared" si="33"/>
        <v>2.3197087085389256E-3</v>
      </c>
      <c r="O68" s="91">
        <f t="shared" ref="O68:O131" si="48">+(1+N68)*O67</f>
        <v>1.0420336392532237</v>
      </c>
      <c r="P68" s="24">
        <f t="shared" ref="P68:P131" si="49">+(O68-1)*100</f>
        <v>4.2033639253223676</v>
      </c>
      <c r="Q68" s="53">
        <f t="shared" ref="Q68:Q131" si="50">(((((1+L68/100)^(1/252))*((1+U68/100)^(1/21)))-1)*100)/AE68</f>
        <v>184.62186392053866</v>
      </c>
      <c r="R68" s="53">
        <f t="shared" ref="R68:R131" si="51">+N68/AE68*100</f>
        <v>530.34954116127903</v>
      </c>
      <c r="S68" s="53">
        <f t="shared" ref="S68:S131" si="52">+P68/AG68*100</f>
        <v>160.85973577352894</v>
      </c>
      <c r="T68" s="62">
        <f>VLOOKUP(B68,'VNA IPCA'!B:D,2,FALSE)</f>
        <v>3885.7092849999999</v>
      </c>
      <c r="U68" s="63">
        <f>VLOOKUP(B68,'VNA IPCA'!B:D,3,FALSE)</f>
        <v>1.28</v>
      </c>
      <c r="V68" s="63">
        <f t="shared" si="34"/>
        <v>16.488837723293727</v>
      </c>
      <c r="W68" s="92">
        <f t="shared" si="35"/>
        <v>5.5314309048393184E-4</v>
      </c>
      <c r="X68" s="92">
        <f t="shared" ref="X68:X131" si="53">+(1+W68)*X67</f>
        <v>1.0290294540070231</v>
      </c>
      <c r="Y68" s="48">
        <f t="shared" ref="Y68:Y131" si="54">+(X68-1)*100</f>
        <v>2.9029454007023059</v>
      </c>
      <c r="Z68" s="53">
        <f t="shared" ref="Z68:Z131" si="55">(((((1+U68/100)^(1/21)))-1)*100)/AE68</f>
        <v>138.51160733171349</v>
      </c>
      <c r="AA68" s="53">
        <f t="shared" ref="AA68:AA131" si="56">+W68/AE68*100</f>
        <v>126.46380261229358</v>
      </c>
      <c r="AB68" s="53">
        <f t="shared" ref="AB68:AB131" si="57">+Y68/AG68*100</f>
        <v>111.09364747334862</v>
      </c>
      <c r="AC68" s="61">
        <f>VLOOKUP(B68,CDI!A:B,2,FALSE)</f>
        <v>11.65</v>
      </c>
      <c r="AD68" s="26">
        <f t="shared" ref="AD68:AD131" si="58">+((AC67/100+1)^(1/252))*AD67</f>
        <v>1.0261306156267731</v>
      </c>
      <c r="AE68" s="93">
        <f t="shared" si="36"/>
        <v>4.3739242301588099E-4</v>
      </c>
      <c r="AF68" s="93">
        <f t="shared" ref="AF68:AF131" si="59">+(1+AE68)*AF67</f>
        <v>1.0261306156267731</v>
      </c>
      <c r="AG68" s="27">
        <f t="shared" ref="AG68:AG131" si="60">+(AF68-1)*100</f>
        <v>2.6130615626773102</v>
      </c>
      <c r="AH68" s="98"/>
      <c r="AI68" s="21">
        <f t="shared" si="37"/>
        <v>22.522959517360341</v>
      </c>
      <c r="AJ68" s="60">
        <f t="shared" si="38"/>
        <v>22.55790616867732</v>
      </c>
      <c r="AK68" s="63">
        <f t="shared" si="39"/>
        <v>16.488837723293727</v>
      </c>
      <c r="AL68" s="61">
        <f t="shared" si="40"/>
        <v>11.65</v>
      </c>
    </row>
    <row r="69" spans="1:38" x14ac:dyDescent="0.3">
      <c r="A69" s="30">
        <f t="shared" si="41"/>
        <v>68</v>
      </c>
      <c r="B69" s="29">
        <f>WORKDAY(B68,1,Feriados!$A$2:$A$5000)</f>
        <v>44659</v>
      </c>
      <c r="C69" s="20">
        <f t="shared" si="42"/>
        <v>45519</v>
      </c>
      <c r="D69" s="21">
        <f t="shared" si="42"/>
        <v>5.18</v>
      </c>
      <c r="E69" s="52">
        <f>TRUNC((100/((1+D69/100)^(NETWORKDAYS($B69,C69-1,Feriados!$A$1:$A$936)/252)))/100*T69,6)</f>
        <v>3463.364947</v>
      </c>
      <c r="F69" s="19">
        <f t="shared" si="32"/>
        <v>3.3823322423656155E-3</v>
      </c>
      <c r="G69" s="19">
        <f t="shared" si="43"/>
        <v>1.0462576735170455</v>
      </c>
      <c r="H69" s="18">
        <f t="shared" si="44"/>
        <v>4.6257673517045461</v>
      </c>
      <c r="I69" s="53">
        <f t="shared" si="45"/>
        <v>220.88213670930287</v>
      </c>
      <c r="J69" s="53">
        <f t="shared" si="46"/>
        <v>773.29465815707761</v>
      </c>
      <c r="K69" s="53">
        <f t="shared" si="47"/>
        <v>174.03556309474348</v>
      </c>
      <c r="L69" s="60">
        <f>VLOOKUP(B69,'NTN-B Princ 24'!A:F,2,FALSE)*100</f>
        <v>5.33</v>
      </c>
      <c r="M69" s="22">
        <f>TRUNC((100/((1+L69/100)^(NETWORKDAYS($B69,C69-1,Feriados!$A$1:$A$936)/252)))/100*T69,6)</f>
        <v>3451.8284490000001</v>
      </c>
      <c r="N69" s="91">
        <f t="shared" si="33"/>
        <v>7.0913361679458831E-4</v>
      </c>
      <c r="O69" s="91">
        <f t="shared" si="48"/>
        <v>1.042772580336649</v>
      </c>
      <c r="P69" s="24">
        <f t="shared" si="49"/>
        <v>4.2772580336648991</v>
      </c>
      <c r="Q69" s="53">
        <f t="shared" si="50"/>
        <v>222.17632482526747</v>
      </c>
      <c r="R69" s="53">
        <f t="shared" si="51"/>
        <v>162.12754942232752</v>
      </c>
      <c r="S69" s="53">
        <f t="shared" si="52"/>
        <v>160.92357306211787</v>
      </c>
      <c r="T69" s="62">
        <f>VLOOKUP(B69,'VNA IPCA'!B:D,2,FALSE)</f>
        <v>3898.0707600000001</v>
      </c>
      <c r="U69" s="63">
        <f>VLOOKUP(B69,'VNA IPCA'!B:D,3,FALSE)</f>
        <v>1.62</v>
      </c>
      <c r="V69" s="63">
        <f t="shared" si="34"/>
        <v>21.269136978970415</v>
      </c>
      <c r="W69" s="92">
        <f t="shared" si="35"/>
        <v>3.1812660426551176E-3</v>
      </c>
      <c r="X69" s="92">
        <f t="shared" si="53"/>
        <v>1.0323030704659475</v>
      </c>
      <c r="Y69" s="48">
        <f t="shared" si="54"/>
        <v>3.2303070465947492</v>
      </c>
      <c r="Z69" s="53">
        <f t="shared" si="55"/>
        <v>175.02350538674224</v>
      </c>
      <c r="AA69" s="53">
        <f t="shared" si="56"/>
        <v>727.3253662511687</v>
      </c>
      <c r="AB69" s="53">
        <f t="shared" si="57"/>
        <v>121.53406409768415</v>
      </c>
      <c r="AC69" s="61">
        <f>VLOOKUP(B69,CDI!A:B,2,FALSE)</f>
        <v>11.65</v>
      </c>
      <c r="AD69" s="26">
        <f t="shared" si="58"/>
        <v>1.0265794373830728</v>
      </c>
      <c r="AE69" s="93">
        <f t="shared" si="36"/>
        <v>4.3739242301588099E-4</v>
      </c>
      <c r="AF69" s="93">
        <f t="shared" si="59"/>
        <v>1.0265794373830728</v>
      </c>
      <c r="AG69" s="27">
        <f t="shared" si="60"/>
        <v>2.6579437383072779</v>
      </c>
      <c r="AH69" s="98"/>
      <c r="AI69" s="21">
        <f t="shared" si="37"/>
        <v>27.550878274481082</v>
      </c>
      <c r="AJ69" s="60">
        <f t="shared" si="38"/>
        <v>27.732781979949529</v>
      </c>
      <c r="AK69" s="63">
        <f t="shared" si="39"/>
        <v>21.269136978970415</v>
      </c>
      <c r="AL69" s="61">
        <f t="shared" si="40"/>
        <v>11.65</v>
      </c>
    </row>
    <row r="70" spans="1:38" x14ac:dyDescent="0.3">
      <c r="A70" s="30">
        <f t="shared" si="41"/>
        <v>69</v>
      </c>
      <c r="B70" s="29">
        <f>WORKDAY(B69,1,Feriados!$A$2:$A$5000)</f>
        <v>44662</v>
      </c>
      <c r="C70" s="20">
        <f t="shared" si="42"/>
        <v>45519</v>
      </c>
      <c r="D70" s="21">
        <f t="shared" si="42"/>
        <v>5.18</v>
      </c>
      <c r="E70" s="52">
        <f>TRUNC((100/((1+D70/100)^(NETWORKDAYS($B70,C70-1,Feriados!$A$1:$A$936)/252)))/100*T70,6)</f>
        <v>3466.480376</v>
      </c>
      <c r="F70" s="19">
        <f t="shared" si="32"/>
        <v>8.9953817968235761E-4</v>
      </c>
      <c r="G70" s="19">
        <f t="shared" si="43"/>
        <v>1.0471988222401596</v>
      </c>
      <c r="H70" s="18">
        <f t="shared" si="44"/>
        <v>4.7198822240159588</v>
      </c>
      <c r="I70" s="53">
        <f t="shared" si="45"/>
        <v>220.88213670930287</v>
      </c>
      <c r="J70" s="53">
        <f t="shared" si="46"/>
        <v>205.6592964002252</v>
      </c>
      <c r="K70" s="53">
        <f t="shared" si="47"/>
        <v>174.62641299060229</v>
      </c>
      <c r="L70" s="60">
        <f>VLOOKUP(B70,'NTN-B Princ 24'!A:F,2,FALSE)*100</f>
        <v>5.37</v>
      </c>
      <c r="M70" s="22">
        <f>TRUNC((100/((1+L70/100)^(NETWORKDAYS($B70,C70-1,Feriados!$A$1:$A$936)/252)))/100*T70,6)</f>
        <v>3451.8883259999998</v>
      </c>
      <c r="N70" s="91">
        <f t="shared" si="33"/>
        <v>1.7346458807132592E-5</v>
      </c>
      <c r="O70" s="91">
        <f t="shared" si="48"/>
        <v>1.0427906687482591</v>
      </c>
      <c r="P70" s="24">
        <f t="shared" si="49"/>
        <v>4.2790668748259097</v>
      </c>
      <c r="Q70" s="53">
        <f t="shared" si="50"/>
        <v>222.52113162550333</v>
      </c>
      <c r="R70" s="53">
        <f t="shared" si="51"/>
        <v>3.9658800414342728</v>
      </c>
      <c r="S70" s="53">
        <f t="shared" si="52"/>
        <v>158.31710704466693</v>
      </c>
      <c r="T70" s="62">
        <f>VLOOKUP(B70,'VNA IPCA'!B:D,2,FALSE)</f>
        <v>3900.7953910000001</v>
      </c>
      <c r="U70" s="63">
        <f>VLOOKUP(B70,'VNA IPCA'!B:D,3,FALSE)</f>
        <v>1.62</v>
      </c>
      <c r="V70" s="63">
        <f t="shared" si="34"/>
        <v>21.269136978970415</v>
      </c>
      <c r="W70" s="92">
        <f t="shared" si="35"/>
        <v>6.9896909721567368E-4</v>
      </c>
      <c r="X70" s="92">
        <f t="shared" si="53"/>
        <v>1.033024618411164</v>
      </c>
      <c r="Y70" s="48">
        <f t="shared" si="54"/>
        <v>3.3024618411163997</v>
      </c>
      <c r="Z70" s="53">
        <f t="shared" si="55"/>
        <v>175.02350538674224</v>
      </c>
      <c r="AA70" s="53">
        <f t="shared" si="56"/>
        <v>159.80365923949608</v>
      </c>
      <c r="AB70" s="53">
        <f t="shared" si="57"/>
        <v>122.18463045923396</v>
      </c>
      <c r="AC70" s="61">
        <f>VLOOKUP(B70,CDI!A:B,2,FALSE)</f>
        <v>11.65</v>
      </c>
      <c r="AD70" s="26">
        <f t="shared" si="58"/>
        <v>1.0270284554506079</v>
      </c>
      <c r="AE70" s="93">
        <f t="shared" si="36"/>
        <v>4.3739242301588099E-4</v>
      </c>
      <c r="AF70" s="93">
        <f t="shared" si="59"/>
        <v>1.0270284554506079</v>
      </c>
      <c r="AG70" s="27">
        <f t="shared" si="60"/>
        <v>2.7028455450607947</v>
      </c>
      <c r="AH70" s="98"/>
      <c r="AI70" s="21">
        <f t="shared" si="37"/>
        <v>27.550878274481082</v>
      </c>
      <c r="AJ70" s="60">
        <f t="shared" si="38"/>
        <v>27.781289634741135</v>
      </c>
      <c r="AK70" s="63">
        <f t="shared" si="39"/>
        <v>21.269136978970415</v>
      </c>
      <c r="AL70" s="61">
        <f t="shared" si="40"/>
        <v>11.65</v>
      </c>
    </row>
    <row r="71" spans="1:38" x14ac:dyDescent="0.3">
      <c r="A71" s="30">
        <f t="shared" si="41"/>
        <v>70</v>
      </c>
      <c r="B71" s="29">
        <f>WORKDAY(B70,1,Feriados!$A$2:$A$5000)</f>
        <v>44663</v>
      </c>
      <c r="C71" s="20">
        <f t="shared" si="42"/>
        <v>45519</v>
      </c>
      <c r="D71" s="21">
        <f t="shared" si="42"/>
        <v>5.18</v>
      </c>
      <c r="E71" s="52">
        <f>TRUNC((100/((1+D71/100)^(NETWORKDAYS($B71,C71-1,Feriados!$A$1:$A$936)/252)))/100*T71,6)</f>
        <v>3469.598606</v>
      </c>
      <c r="F71" s="19">
        <f t="shared" si="32"/>
        <v>8.9953776216034065E-4</v>
      </c>
      <c r="G71" s="19">
        <f t="shared" si="43"/>
        <v>1.0481408171252544</v>
      </c>
      <c r="H71" s="18">
        <f t="shared" si="44"/>
        <v>4.814081712525442</v>
      </c>
      <c r="I71" s="53">
        <f t="shared" si="45"/>
        <v>220.88213670930287</v>
      </c>
      <c r="J71" s="53">
        <f t="shared" si="46"/>
        <v>205.65920094314941</v>
      </c>
      <c r="K71" s="53">
        <f t="shared" si="47"/>
        <v>175.19977958010006</v>
      </c>
      <c r="L71" s="60">
        <f>VLOOKUP(B71,'NTN-B Princ 24'!A:F,2,FALSE)*100</f>
        <v>5.55</v>
      </c>
      <c r="M71" s="22">
        <f>TRUNC((100/((1+L71/100)^(NETWORKDAYS($B71,C71-1,Feriados!$A$1:$A$936)/252)))/100*T71,6)</f>
        <v>3441.2857429999999</v>
      </c>
      <c r="N71" s="91">
        <f t="shared" si="33"/>
        <v>-3.0715312891613777E-3</v>
      </c>
      <c r="O71" s="91">
        <f t="shared" si="48"/>
        <v>1.0395877045811532</v>
      </c>
      <c r="P71" s="24">
        <f t="shared" si="49"/>
        <v>3.9587704581153238</v>
      </c>
      <c r="Q71" s="53">
        <f t="shared" si="50"/>
        <v>224.07115057362316</v>
      </c>
      <c r="R71" s="53">
        <f t="shared" si="51"/>
        <v>-702.23696788864027</v>
      </c>
      <c r="S71" s="53">
        <f t="shared" si="52"/>
        <v>144.07227651858244</v>
      </c>
      <c r="T71" s="62">
        <f>VLOOKUP(B71,'VNA IPCA'!B:D,2,FALSE)</f>
        <v>3903.5219259999999</v>
      </c>
      <c r="U71" s="63">
        <f>VLOOKUP(B71,'VNA IPCA'!B:D,3,FALSE)</f>
        <v>1.62</v>
      </c>
      <c r="V71" s="63">
        <f t="shared" si="34"/>
        <v>21.269136978970415</v>
      </c>
      <c r="W71" s="92">
        <f t="shared" si="35"/>
        <v>6.9896898624577375E-4</v>
      </c>
      <c r="X71" s="92">
        <f t="shared" si="53"/>
        <v>1.0337466705814617</v>
      </c>
      <c r="Y71" s="48">
        <f t="shared" si="54"/>
        <v>3.3746670581461746</v>
      </c>
      <c r="Z71" s="53">
        <f t="shared" si="55"/>
        <v>175.02350538674224</v>
      </c>
      <c r="AA71" s="53">
        <f t="shared" si="56"/>
        <v>159.80363386870908</v>
      </c>
      <c r="AB71" s="53">
        <f t="shared" si="57"/>
        <v>122.81489182145032</v>
      </c>
      <c r="AC71" s="61">
        <f>VLOOKUP(B71,CDI!A:B,2,FALSE)</f>
        <v>11.65</v>
      </c>
      <c r="AD71" s="26">
        <f t="shared" si="58"/>
        <v>1.0274776699152437</v>
      </c>
      <c r="AE71" s="93">
        <f t="shared" si="36"/>
        <v>4.3739242301588099E-4</v>
      </c>
      <c r="AF71" s="93">
        <f t="shared" si="59"/>
        <v>1.0274776699152437</v>
      </c>
      <c r="AG71" s="27">
        <f t="shared" si="60"/>
        <v>2.7477669915243697</v>
      </c>
      <c r="AH71" s="98"/>
      <c r="AI71" s="21">
        <f t="shared" si="37"/>
        <v>27.550878274481082</v>
      </c>
      <c r="AJ71" s="60">
        <f t="shared" si="38"/>
        <v>27.99957408130329</v>
      </c>
      <c r="AK71" s="63">
        <f t="shared" si="39"/>
        <v>21.269136978970415</v>
      </c>
      <c r="AL71" s="61">
        <f t="shared" si="40"/>
        <v>11.65</v>
      </c>
    </row>
    <row r="72" spans="1:38" x14ac:dyDescent="0.3">
      <c r="A72" s="30">
        <f t="shared" si="41"/>
        <v>71</v>
      </c>
      <c r="B72" s="29">
        <f>WORKDAY(B71,1,Feriados!$A$2:$A$5000)</f>
        <v>44664</v>
      </c>
      <c r="C72" s="20">
        <f t="shared" si="42"/>
        <v>45519</v>
      </c>
      <c r="D72" s="21">
        <f t="shared" si="42"/>
        <v>5.18</v>
      </c>
      <c r="E72" s="52">
        <f>TRUNC((100/((1+D72/100)^(NETWORKDAYS($B72,C72-1,Feriados!$A$1:$A$936)/252)))/100*T72,6)</f>
        <v>3472.7196410000001</v>
      </c>
      <c r="F72" s="19">
        <f t="shared" si="32"/>
        <v>8.9953777206464025E-4</v>
      </c>
      <c r="G72" s="19">
        <f t="shared" si="43"/>
        <v>1.0490836593807014</v>
      </c>
      <c r="H72" s="18">
        <f t="shared" si="44"/>
        <v>4.9083659380701361</v>
      </c>
      <c r="I72" s="53">
        <f t="shared" si="45"/>
        <v>220.88213670930287</v>
      </c>
      <c r="J72" s="53">
        <f t="shared" si="46"/>
        <v>205.65920320754606</v>
      </c>
      <c r="K72" s="53">
        <f t="shared" si="47"/>
        <v>175.75649822369198</v>
      </c>
      <c r="L72" s="60">
        <f>VLOOKUP(B72,'NTN-B Princ 24'!A:F,2,FALSE)*100</f>
        <v>5.62</v>
      </c>
      <c r="M72" s="22">
        <f>TRUNC((100/((1+L72/100)^(NETWORKDAYS($B72,C72-1,Feriados!$A$1:$A$936)/252)))/100*T72,6)</f>
        <v>3439.1141590000002</v>
      </c>
      <c r="N72" s="91">
        <f t="shared" si="33"/>
        <v>-6.3103856005475301E-4</v>
      </c>
      <c r="O72" s="91">
        <f t="shared" si="48"/>
        <v>1.0389316846530037</v>
      </c>
      <c r="P72" s="24">
        <f t="shared" si="49"/>
        <v>3.8931684653003673</v>
      </c>
      <c r="Q72" s="53">
        <f t="shared" si="50"/>
        <v>224.67322480146998</v>
      </c>
      <c r="R72" s="53">
        <f t="shared" si="51"/>
        <v>-144.27286044501074</v>
      </c>
      <c r="S72" s="53">
        <f t="shared" si="52"/>
        <v>139.40477647539251</v>
      </c>
      <c r="T72" s="62">
        <f>VLOOKUP(B72,'VNA IPCA'!B:D,2,FALSE)</f>
        <v>3906.2503670000001</v>
      </c>
      <c r="U72" s="63">
        <f>VLOOKUP(B72,'VNA IPCA'!B:D,3,FALSE)</f>
        <v>1.62</v>
      </c>
      <c r="V72" s="63">
        <f t="shared" si="34"/>
        <v>21.269136978970415</v>
      </c>
      <c r="W72" s="92">
        <f t="shared" si="35"/>
        <v>6.9896904685662342E-4</v>
      </c>
      <c r="X72" s="92">
        <f t="shared" si="53"/>
        <v>1.0344692275064893</v>
      </c>
      <c r="Y72" s="48">
        <f t="shared" si="54"/>
        <v>3.4469227506489286</v>
      </c>
      <c r="Z72" s="53">
        <f t="shared" si="55"/>
        <v>175.02350538674224</v>
      </c>
      <c r="AA72" s="53">
        <f t="shared" si="56"/>
        <v>159.80364772602499</v>
      </c>
      <c r="AB72" s="53">
        <f t="shared" si="57"/>
        <v>123.42581623810773</v>
      </c>
      <c r="AC72" s="61">
        <f>VLOOKUP(B72,CDI!A:B,2,FALSE)</f>
        <v>11.65</v>
      </c>
      <c r="AD72" s="26">
        <f t="shared" si="58"/>
        <v>1.0279270808628826</v>
      </c>
      <c r="AE72" s="93">
        <f t="shared" si="36"/>
        <v>4.3739242301588099E-4</v>
      </c>
      <c r="AF72" s="93">
        <f t="shared" si="59"/>
        <v>1.0279270808628826</v>
      </c>
      <c r="AG72" s="27">
        <f t="shared" si="60"/>
        <v>2.7927080862882647</v>
      </c>
      <c r="AH72" s="98"/>
      <c r="AI72" s="21">
        <f t="shared" si="37"/>
        <v>27.550878274481082</v>
      </c>
      <c r="AJ72" s="60">
        <f t="shared" si="38"/>
        <v>28.084462477188566</v>
      </c>
      <c r="AK72" s="63">
        <f t="shared" si="39"/>
        <v>21.269136978970415</v>
      </c>
      <c r="AL72" s="61">
        <f t="shared" si="40"/>
        <v>11.65</v>
      </c>
    </row>
    <row r="73" spans="1:38" x14ac:dyDescent="0.3">
      <c r="A73" s="30">
        <f t="shared" si="41"/>
        <v>72</v>
      </c>
      <c r="B73" s="29">
        <f>WORKDAY(B72,1,Feriados!$A$2:$A$5000)</f>
        <v>44665</v>
      </c>
      <c r="C73" s="20">
        <f t="shared" si="42"/>
        <v>45519</v>
      </c>
      <c r="D73" s="21">
        <f t="shared" si="42"/>
        <v>5.18</v>
      </c>
      <c r="E73" s="52">
        <f>TRUNC((100/((1+D73/100)^(NETWORKDAYS($B73,C73-1,Feriados!$A$1:$A$936)/252)))/100*T73,6)</f>
        <v>3475.843484</v>
      </c>
      <c r="F73" s="19">
        <f t="shared" si="32"/>
        <v>8.9953791924890503E-4</v>
      </c>
      <c r="G73" s="19">
        <f t="shared" si="43"/>
        <v>1.0500273499127788</v>
      </c>
      <c r="H73" s="18">
        <f t="shared" si="44"/>
        <v>5.0027349912778796</v>
      </c>
      <c r="I73" s="53">
        <f t="shared" si="45"/>
        <v>220.88213670930287</v>
      </c>
      <c r="J73" s="53">
        <f t="shared" si="46"/>
        <v>205.65923685793805</v>
      </c>
      <c r="K73" s="53">
        <f t="shared" si="47"/>
        <v>176.2973509938586</v>
      </c>
      <c r="L73" s="60">
        <f>VLOOKUP(B73,'NTN-B Princ 24'!A:F,2,FALSE)*100</f>
        <v>5.56</v>
      </c>
      <c r="M73" s="22">
        <f>TRUNC((100/((1+L73/100)^(NETWORKDAYS($B73,C73-1,Feriados!$A$1:$A$936)/252)))/100*T73,6)</f>
        <v>3446.8163199999999</v>
      </c>
      <c r="N73" s="91">
        <f t="shared" si="33"/>
        <v>2.2395770084699951E-3</v>
      </c>
      <c r="O73" s="91">
        <f t="shared" si="48"/>
        <v>1.0412584521673236</v>
      </c>
      <c r="P73" s="24">
        <f t="shared" si="49"/>
        <v>4.12584521673236</v>
      </c>
      <c r="Q73" s="53">
        <f t="shared" si="50"/>
        <v>224.15718552280842</v>
      </c>
      <c r="R73" s="53">
        <f t="shared" si="51"/>
        <v>512.02921921413338</v>
      </c>
      <c r="S73" s="53">
        <f t="shared" si="52"/>
        <v>145.39558533257411</v>
      </c>
      <c r="T73" s="62">
        <f>VLOOKUP(B73,'VNA IPCA'!B:D,2,FALSE)</f>
        <v>3908.9807150000001</v>
      </c>
      <c r="U73" s="63">
        <f>VLOOKUP(B73,'VNA IPCA'!B:D,3,FALSE)</f>
        <v>1.62</v>
      </c>
      <c r="V73" s="63">
        <f t="shared" si="34"/>
        <v>21.269136978970415</v>
      </c>
      <c r="W73" s="92">
        <f t="shared" si="35"/>
        <v>6.9896902233046454E-4</v>
      </c>
      <c r="X73" s="92">
        <f t="shared" si="53"/>
        <v>1.0351922894510706</v>
      </c>
      <c r="Y73" s="48">
        <f t="shared" si="54"/>
        <v>3.5192289451070558</v>
      </c>
      <c r="Z73" s="53">
        <f t="shared" si="55"/>
        <v>175.02350538674224</v>
      </c>
      <c r="AA73" s="53">
        <f t="shared" si="56"/>
        <v>159.803642118667</v>
      </c>
      <c r="AB73" s="53">
        <f t="shared" si="57"/>
        <v>124.01831031325625</v>
      </c>
      <c r="AC73" s="61">
        <f>VLOOKUP(B73,CDI!A:B,2,FALSE)</f>
        <v>11.65</v>
      </c>
      <c r="AD73" s="26">
        <f t="shared" si="58"/>
        <v>1.0283766883794649</v>
      </c>
      <c r="AE73" s="93">
        <f t="shared" si="36"/>
        <v>4.3739242301588099E-4</v>
      </c>
      <c r="AF73" s="93">
        <f t="shared" si="59"/>
        <v>1.0283766883794649</v>
      </c>
      <c r="AG73" s="27">
        <f t="shared" si="60"/>
        <v>2.8376688379464943</v>
      </c>
      <c r="AH73" s="98"/>
      <c r="AI73" s="21">
        <f t="shared" si="37"/>
        <v>27.550878274481082</v>
      </c>
      <c r="AJ73" s="60">
        <f t="shared" si="38"/>
        <v>28.011700995001188</v>
      </c>
      <c r="AK73" s="63">
        <f t="shared" si="39"/>
        <v>21.269136978970415</v>
      </c>
      <c r="AL73" s="61">
        <f t="shared" si="40"/>
        <v>11.65</v>
      </c>
    </row>
    <row r="74" spans="1:38" x14ac:dyDescent="0.3">
      <c r="A74" s="30">
        <f t="shared" si="41"/>
        <v>73</v>
      </c>
      <c r="B74" s="29">
        <f>WORKDAY(B73,1,Feriados!$A$2:$A$5000)</f>
        <v>44669</v>
      </c>
      <c r="C74" s="20">
        <f t="shared" si="42"/>
        <v>45519</v>
      </c>
      <c r="D74" s="21">
        <f t="shared" si="42"/>
        <v>5.18</v>
      </c>
      <c r="E74" s="52">
        <f>TRUNC((100/((1+D74/100)^(NETWORKDAYS($B74,C74-1,Feriados!$A$1:$A$936)/252)))/100*T74,6)</f>
        <v>3478.9701369999998</v>
      </c>
      <c r="F74" s="19">
        <f t="shared" si="32"/>
        <v>8.995379148666327E-4</v>
      </c>
      <c r="G74" s="19">
        <f t="shared" si="43"/>
        <v>1.0509718893256723</v>
      </c>
      <c r="H74" s="18">
        <f t="shared" si="44"/>
        <v>5.0971889325672315</v>
      </c>
      <c r="I74" s="53">
        <f t="shared" si="45"/>
        <v>220.88213670930287</v>
      </c>
      <c r="J74" s="53">
        <f t="shared" si="46"/>
        <v>205.65923585602945</v>
      </c>
      <c r="K74" s="53">
        <f t="shared" si="47"/>
        <v>176.82307077612265</v>
      </c>
      <c r="L74" s="60">
        <f>VLOOKUP(B74,'NTN-B Princ 24'!A:F,2,FALSE)*100</f>
        <v>5.56</v>
      </c>
      <c r="M74" s="22">
        <f>TRUNC((100/((1+L74/100)^(NETWORKDAYS($B74,C74-1,Feriados!$A$1:$A$936)/252)))/100*T74,6)</f>
        <v>3449.966234</v>
      </c>
      <c r="N74" s="91">
        <f t="shared" si="33"/>
        <v>9.1386186775399558E-4</v>
      </c>
      <c r="O74" s="91">
        <f t="shared" si="48"/>
        <v>1.042210018561236</v>
      </c>
      <c r="P74" s="24">
        <f t="shared" si="49"/>
        <v>4.2210018561235962</v>
      </c>
      <c r="Q74" s="53">
        <f t="shared" si="50"/>
        <v>224.15718552280842</v>
      </c>
      <c r="R74" s="53">
        <f t="shared" si="51"/>
        <v>208.93408748436752</v>
      </c>
      <c r="S74" s="53">
        <f t="shared" si="52"/>
        <v>146.42786834577336</v>
      </c>
      <c r="T74" s="62">
        <f>VLOOKUP(B74,'VNA IPCA'!B:D,2,FALSE)</f>
        <v>3911.7129719999998</v>
      </c>
      <c r="U74" s="63">
        <f>VLOOKUP(B74,'VNA IPCA'!B:D,3,FALSE)</f>
        <v>1.62</v>
      </c>
      <c r="V74" s="63">
        <f t="shared" si="34"/>
        <v>21.269136978970415</v>
      </c>
      <c r="W74" s="92">
        <f t="shared" si="35"/>
        <v>6.9896916848821711E-4</v>
      </c>
      <c r="X74" s="92">
        <f t="shared" si="53"/>
        <v>1.0359158569448537</v>
      </c>
      <c r="Y74" s="48">
        <f t="shared" si="54"/>
        <v>3.5915856944853664</v>
      </c>
      <c r="Z74" s="53">
        <f t="shared" si="55"/>
        <v>175.02350538674224</v>
      </c>
      <c r="AA74" s="53">
        <f t="shared" si="56"/>
        <v>159.80367553436989</v>
      </c>
      <c r="AB74" s="53">
        <f t="shared" si="57"/>
        <v>124.59322576741056</v>
      </c>
      <c r="AC74" s="61">
        <f>VLOOKUP(B74,CDI!A:B,2,FALSE)</f>
        <v>11.65</v>
      </c>
      <c r="AD74" s="26">
        <f t="shared" si="58"/>
        <v>1.0288264925509683</v>
      </c>
      <c r="AE74" s="93">
        <f t="shared" si="36"/>
        <v>4.3739242301588099E-4</v>
      </c>
      <c r="AF74" s="93">
        <f t="shared" si="59"/>
        <v>1.0288264925509683</v>
      </c>
      <c r="AG74" s="27">
        <f t="shared" si="60"/>
        <v>2.8826492550968252</v>
      </c>
      <c r="AH74" s="98"/>
      <c r="AI74" s="21">
        <f t="shared" si="37"/>
        <v>27.550878274481082</v>
      </c>
      <c r="AJ74" s="60">
        <f t="shared" si="38"/>
        <v>28.011700995001188</v>
      </c>
      <c r="AK74" s="63">
        <f t="shared" si="39"/>
        <v>21.269136978970415</v>
      </c>
      <c r="AL74" s="61">
        <f t="shared" si="40"/>
        <v>11.65</v>
      </c>
    </row>
    <row r="75" spans="1:38" x14ac:dyDescent="0.3">
      <c r="A75" s="30">
        <f t="shared" si="41"/>
        <v>74</v>
      </c>
      <c r="B75" s="29">
        <f>WORKDAY(B74,1,Feriados!$A$2:$A$5000)</f>
        <v>44670</v>
      </c>
      <c r="C75" s="20">
        <f t="shared" si="42"/>
        <v>45519</v>
      </c>
      <c r="D75" s="21">
        <f t="shared" si="42"/>
        <v>5.18</v>
      </c>
      <c r="E75" s="52">
        <f>TRUNC((100/((1+D75/100)^(NETWORKDAYS($B75,C75-1,Feriados!$A$1:$A$936)/252)))/100*T75,6)</f>
        <v>3481.0543029999999</v>
      </c>
      <c r="F75" s="19">
        <f t="shared" si="32"/>
        <v>5.990755648730417E-4</v>
      </c>
      <c r="G75" s="19">
        <f t="shared" si="43"/>
        <v>1.0516015009039357</v>
      </c>
      <c r="H75" s="18">
        <f t="shared" si="44"/>
        <v>5.1601500903935671</v>
      </c>
      <c r="I75" s="53">
        <f t="shared" si="45"/>
        <v>128.28353698603533</v>
      </c>
      <c r="J75" s="53">
        <f t="shared" si="46"/>
        <v>136.96523610133281</v>
      </c>
      <c r="K75" s="53">
        <f t="shared" si="47"/>
        <v>176.25574240450342</v>
      </c>
      <c r="L75" s="60">
        <f>VLOOKUP(B75,'NTN-B Princ 24'!A:F,2,FALSE)*100</f>
        <v>5.37</v>
      </c>
      <c r="M75" s="22">
        <f>TRUNC((100/((1+L75/100)^(NETWORKDAYS($B75,C75-1,Feriados!$A$1:$A$936)/252)))/100*T75,6)</f>
        <v>3466.5250369999999</v>
      </c>
      <c r="N75" s="91">
        <f t="shared" si="33"/>
        <v>4.7997000193249484E-3</v>
      </c>
      <c r="O75" s="91">
        <f t="shared" si="48"/>
        <v>1.047212314007465</v>
      </c>
      <c r="P75" s="24">
        <f t="shared" si="49"/>
        <v>4.7212314007464951</v>
      </c>
      <c r="Q75" s="53">
        <f t="shared" si="50"/>
        <v>129.92186871839058</v>
      </c>
      <c r="R75" s="53">
        <f t="shared" si="51"/>
        <v>1097.3441163498799</v>
      </c>
      <c r="S75" s="53">
        <f t="shared" si="52"/>
        <v>161.26355455264655</v>
      </c>
      <c r="T75" s="62">
        <f>VLOOKUP(B75,'VNA IPCA'!B:D,2,FALSE)</f>
        <v>3913.2720509999999</v>
      </c>
      <c r="U75" s="63">
        <f>VLOOKUP(B75,'VNA IPCA'!B:D,3,FALSE)</f>
        <v>0.76</v>
      </c>
      <c r="V75" s="63">
        <f t="shared" si="34"/>
        <v>9.5110406408293926</v>
      </c>
      <c r="W75" s="92">
        <f t="shared" si="35"/>
        <v>3.9856681999927979E-4</v>
      </c>
      <c r="X75" s="92">
        <f t="shared" si="53"/>
        <v>1.036328738633743</v>
      </c>
      <c r="Y75" s="48">
        <f t="shared" si="54"/>
        <v>3.6328738633742974</v>
      </c>
      <c r="Z75" s="53">
        <f t="shared" si="55"/>
        <v>82.443461365279973</v>
      </c>
      <c r="AA75" s="53">
        <f t="shared" si="56"/>
        <v>91.123393782431506</v>
      </c>
      <c r="AB75" s="53">
        <f t="shared" si="57"/>
        <v>124.08842158351176</v>
      </c>
      <c r="AC75" s="61">
        <f>VLOOKUP(B75,CDI!A:B,2,FALSE)</f>
        <v>11.65</v>
      </c>
      <c r="AD75" s="26">
        <f t="shared" si="58"/>
        <v>1.029276493463408</v>
      </c>
      <c r="AE75" s="93">
        <f t="shared" si="36"/>
        <v>4.3739242301588099E-4</v>
      </c>
      <c r="AF75" s="93">
        <f t="shared" si="59"/>
        <v>1.029276493463408</v>
      </c>
      <c r="AG75" s="27">
        <f t="shared" si="60"/>
        <v>2.9276493463407993</v>
      </c>
      <c r="AH75" s="98"/>
      <c r="AI75" s="21">
        <f t="shared" si="37"/>
        <v>15.183712546024353</v>
      </c>
      <c r="AJ75" s="60">
        <f t="shared" si="38"/>
        <v>15.39178352324193</v>
      </c>
      <c r="AK75" s="63">
        <f t="shared" si="39"/>
        <v>9.5110406408293926</v>
      </c>
      <c r="AL75" s="61">
        <f t="shared" si="40"/>
        <v>11.65</v>
      </c>
    </row>
    <row r="76" spans="1:38" x14ac:dyDescent="0.3">
      <c r="A76" s="30">
        <f t="shared" si="41"/>
        <v>75</v>
      </c>
      <c r="B76" s="29">
        <f>WORKDAY(B75,1,Feriados!$A$2:$A$5000)</f>
        <v>44671</v>
      </c>
      <c r="C76" s="20">
        <f t="shared" si="42"/>
        <v>45519</v>
      </c>
      <c r="D76" s="21">
        <f t="shared" si="42"/>
        <v>5.18</v>
      </c>
      <c r="E76" s="52">
        <f>TRUNC((100/((1+D76/100)^(NETWORKDAYS($B76,C76-1,Feriados!$A$1:$A$936)/252)))/100*T76,6)</f>
        <v>3483.1397179999999</v>
      </c>
      <c r="F76" s="19">
        <f t="shared" si="32"/>
        <v>5.9907568755912521E-4</v>
      </c>
      <c r="G76" s="19">
        <f t="shared" si="43"/>
        <v>1.0522314897961278</v>
      </c>
      <c r="H76" s="18">
        <f t="shared" si="44"/>
        <v>5.2231489796127795</v>
      </c>
      <c r="I76" s="53">
        <f t="shared" si="45"/>
        <v>128.28353698603533</v>
      </c>
      <c r="J76" s="53">
        <f t="shared" si="46"/>
        <v>136.96526415076323</v>
      </c>
      <c r="K76" s="53">
        <f t="shared" si="47"/>
        <v>175.70569640506255</v>
      </c>
      <c r="L76" s="60">
        <f>VLOOKUP(B76,'NTN-B Princ 24'!A:F,2,FALSE)*100</f>
        <v>5.44</v>
      </c>
      <c r="M76" s="22">
        <f>TRUNC((100/((1+L76/100)^(NETWORKDAYS($B76,C76-1,Feriados!$A$1:$A$936)/252)))/100*T76,6)</f>
        <v>3463.3014779999999</v>
      </c>
      <c r="N76" s="91">
        <f t="shared" si="33"/>
        <v>-9.2991077969817315E-4</v>
      </c>
      <c r="O76" s="91">
        <f t="shared" si="48"/>
        <v>1.0462384999880368</v>
      </c>
      <c r="P76" s="24">
        <f t="shared" si="49"/>
        <v>4.6238499988036752</v>
      </c>
      <c r="Q76" s="53">
        <f t="shared" si="50"/>
        <v>130.5247229936648</v>
      </c>
      <c r="R76" s="53">
        <f t="shared" si="51"/>
        <v>-212.603312441105</v>
      </c>
      <c r="S76" s="53">
        <f t="shared" si="52"/>
        <v>155.5453974764047</v>
      </c>
      <c r="T76" s="62">
        <f>VLOOKUP(B76,'VNA IPCA'!B:D,2,FALSE)</f>
        <v>3914.8317529999999</v>
      </c>
      <c r="U76" s="63">
        <f>VLOOKUP(B76,'VNA IPCA'!B:D,3,FALSE)</f>
        <v>0.76</v>
      </c>
      <c r="V76" s="63">
        <f t="shared" si="34"/>
        <v>9.5110406408293926</v>
      </c>
      <c r="W76" s="92">
        <f t="shared" si="35"/>
        <v>3.9856722959030755E-4</v>
      </c>
      <c r="X76" s="92">
        <f t="shared" si="53"/>
        <v>1.0367417853080449</v>
      </c>
      <c r="Y76" s="48">
        <f t="shared" si="54"/>
        <v>3.674178530804495</v>
      </c>
      <c r="Z76" s="53">
        <f t="shared" si="55"/>
        <v>82.443461365279973</v>
      </c>
      <c r="AA76" s="53">
        <f t="shared" si="56"/>
        <v>91.123487426263949</v>
      </c>
      <c r="AB76" s="53">
        <f t="shared" si="57"/>
        <v>123.59863752524885</v>
      </c>
      <c r="AC76" s="61">
        <f>VLOOKUP(B76,CDI!A:B,2,FALSE)</f>
        <v>11.65</v>
      </c>
      <c r="AD76" s="26">
        <f t="shared" si="58"/>
        <v>1.0297266912028373</v>
      </c>
      <c r="AE76" s="93">
        <f t="shared" si="36"/>
        <v>4.3739242301588099E-4</v>
      </c>
      <c r="AF76" s="93">
        <f t="shared" si="59"/>
        <v>1.0297266912028373</v>
      </c>
      <c r="AG76" s="27">
        <f t="shared" si="60"/>
        <v>2.972669120283733</v>
      </c>
      <c r="AH76" s="98"/>
      <c r="AI76" s="21">
        <f t="shared" si="37"/>
        <v>15.183712546024353</v>
      </c>
      <c r="AJ76" s="60">
        <f t="shared" si="38"/>
        <v>15.468441251690512</v>
      </c>
      <c r="AK76" s="63">
        <f t="shared" si="39"/>
        <v>9.5110406408293926</v>
      </c>
      <c r="AL76" s="61">
        <f t="shared" si="40"/>
        <v>11.65</v>
      </c>
    </row>
    <row r="77" spans="1:38" x14ac:dyDescent="0.3">
      <c r="A77" s="30">
        <f t="shared" si="41"/>
        <v>76</v>
      </c>
      <c r="B77" s="29">
        <f>WORKDAY(B76,1,Feriados!$A$2:$A$5000)</f>
        <v>44673</v>
      </c>
      <c r="C77" s="20">
        <f t="shared" si="42"/>
        <v>45519</v>
      </c>
      <c r="D77" s="21">
        <f t="shared" si="42"/>
        <v>5.18</v>
      </c>
      <c r="E77" s="52">
        <f>TRUNC((100/((1+D77/100)^(NETWORKDAYS($B77,C77-1,Feriados!$A$1:$A$936)/252)))/100*T77,6)</f>
        <v>3485.2263830000002</v>
      </c>
      <c r="F77" s="19">
        <f t="shared" si="32"/>
        <v>5.9907588237617659E-4</v>
      </c>
      <c r="G77" s="19">
        <f t="shared" si="43"/>
        <v>1.0528618563043415</v>
      </c>
      <c r="H77" s="18">
        <f t="shared" si="44"/>
        <v>5.2861856304341481</v>
      </c>
      <c r="I77" s="53">
        <f t="shared" si="45"/>
        <v>128.28353698603533</v>
      </c>
      <c r="J77" s="53">
        <f t="shared" si="46"/>
        <v>136.9653086913271</v>
      </c>
      <c r="K77" s="53">
        <f t="shared" si="47"/>
        <v>175.1721705592573</v>
      </c>
      <c r="L77" s="60">
        <f>VLOOKUP(B77,'NTN-B Princ 24'!A:F,2,FALSE)*100</f>
        <v>5.52</v>
      </c>
      <c r="M77" s="22">
        <f>TRUNC((100/((1+L77/100)^(NETWORKDAYS($B77,C77-1,Feriados!$A$1:$A$936)/252)))/100*T77,6)</f>
        <v>3459.3454059999999</v>
      </c>
      <c r="N77" s="91">
        <f t="shared" si="33"/>
        <v>-1.1422834613533661E-3</v>
      </c>
      <c r="O77" s="91">
        <f t="shared" si="48"/>
        <v>1.0450433990528694</v>
      </c>
      <c r="P77" s="24">
        <f t="shared" si="49"/>
        <v>4.504339905286936</v>
      </c>
      <c r="Q77" s="53">
        <f t="shared" si="50"/>
        <v>131.21321137279753</v>
      </c>
      <c r="R77" s="53">
        <f t="shared" si="51"/>
        <v>-261.15757869721756</v>
      </c>
      <c r="S77" s="53">
        <f t="shared" si="52"/>
        <v>149.26358121120114</v>
      </c>
      <c r="T77" s="62">
        <f>VLOOKUP(B77,'VNA IPCA'!B:D,2,FALSE)</f>
        <v>3916.3920760000001</v>
      </c>
      <c r="U77" s="63">
        <f>VLOOKUP(B77,'VNA IPCA'!B:D,3,FALSE)</f>
        <v>0.76</v>
      </c>
      <c r="V77" s="63">
        <f t="shared" si="34"/>
        <v>9.5110406408293926</v>
      </c>
      <c r="W77" s="92">
        <f t="shared" si="35"/>
        <v>3.9856706454988178E-4</v>
      </c>
      <c r="X77" s="92">
        <f t="shared" si="53"/>
        <v>1.0371549964381115</v>
      </c>
      <c r="Y77" s="48">
        <f t="shared" si="54"/>
        <v>3.7154996438111487</v>
      </c>
      <c r="Z77" s="53">
        <f t="shared" si="55"/>
        <v>82.443461365279973</v>
      </c>
      <c r="AA77" s="53">
        <f t="shared" si="56"/>
        <v>91.123449693459932</v>
      </c>
      <c r="AB77" s="53">
        <f t="shared" si="57"/>
        <v>123.12320883538337</v>
      </c>
      <c r="AC77" s="61">
        <f>VLOOKUP(B77,CDI!A:B,2,FALSE)</f>
        <v>11.65</v>
      </c>
      <c r="AD77" s="26">
        <f t="shared" si="58"/>
        <v>1.0301770858553467</v>
      </c>
      <c r="AE77" s="93">
        <f t="shared" si="36"/>
        <v>4.3739242301588099E-4</v>
      </c>
      <c r="AF77" s="93">
        <f t="shared" si="59"/>
        <v>1.0301770858553467</v>
      </c>
      <c r="AG77" s="27">
        <f t="shared" si="60"/>
        <v>3.017708585534673</v>
      </c>
      <c r="AH77" s="98"/>
      <c r="AI77" s="21">
        <f t="shared" si="37"/>
        <v>15.183712546024353</v>
      </c>
      <c r="AJ77" s="60">
        <f t="shared" si="38"/>
        <v>15.556050084203177</v>
      </c>
      <c r="AK77" s="63">
        <f t="shared" si="39"/>
        <v>9.5110406408293926</v>
      </c>
      <c r="AL77" s="61">
        <f t="shared" si="40"/>
        <v>11.65</v>
      </c>
    </row>
    <row r="78" spans="1:38" x14ac:dyDescent="0.3">
      <c r="A78" s="30">
        <f t="shared" si="41"/>
        <v>77</v>
      </c>
      <c r="B78" s="29">
        <f>WORKDAY(B77,1,Feriados!$A$2:$A$5000)</f>
        <v>44676</v>
      </c>
      <c r="C78" s="20">
        <f t="shared" si="42"/>
        <v>45519</v>
      </c>
      <c r="D78" s="21">
        <f t="shared" si="42"/>
        <v>5.18</v>
      </c>
      <c r="E78" s="52">
        <f>TRUNC((100/((1+D78/100)^(NETWORKDAYS($B78,C78-1,Feriados!$A$1:$A$936)/252)))/100*T78,6)</f>
        <v>3487.3142969999999</v>
      </c>
      <c r="F78" s="19">
        <f t="shared" si="32"/>
        <v>5.9907557517191456E-4</v>
      </c>
      <c r="G78" s="19">
        <f t="shared" si="43"/>
        <v>1.0534926001264835</v>
      </c>
      <c r="H78" s="18">
        <f t="shared" si="44"/>
        <v>5.3492600126483492</v>
      </c>
      <c r="I78" s="53">
        <f t="shared" si="45"/>
        <v>128.28353698603533</v>
      </c>
      <c r="J78" s="53">
        <f t="shared" si="46"/>
        <v>136.96523845593987</v>
      </c>
      <c r="K78" s="53">
        <f t="shared" si="47"/>
        <v>174.65444486982463</v>
      </c>
      <c r="L78" s="60">
        <f>VLOOKUP(B78,'NTN-B Princ 24'!A:F,2,FALSE)*100</f>
        <v>5.5</v>
      </c>
      <c r="M78" s="22">
        <f>TRUNC((100/((1+L78/100)^(NETWORKDAYS($B78,C78-1,Feriados!$A$1:$A$936)/252)))/100*T78,6)</f>
        <v>3462.975242</v>
      </c>
      <c r="N78" s="91">
        <f t="shared" si="33"/>
        <v>1.0492840621536548E-3</v>
      </c>
      <c r="O78" s="91">
        <f t="shared" si="48"/>
        <v>1.0461399464357544</v>
      </c>
      <c r="P78" s="24">
        <f t="shared" si="49"/>
        <v>4.6139946435754364</v>
      </c>
      <c r="Q78" s="53">
        <f t="shared" si="50"/>
        <v>131.0411380315592</v>
      </c>
      <c r="R78" s="53">
        <f t="shared" si="51"/>
        <v>239.89534498990554</v>
      </c>
      <c r="S78" s="53">
        <f t="shared" si="52"/>
        <v>150.64787862256935</v>
      </c>
      <c r="T78" s="62">
        <f>VLOOKUP(B78,'VNA IPCA'!B:D,2,FALSE)</f>
        <v>3917.9530209999998</v>
      </c>
      <c r="U78" s="63">
        <f>VLOOKUP(B78,'VNA IPCA'!B:D,3,FALSE)</f>
        <v>0.76</v>
      </c>
      <c r="V78" s="63">
        <f t="shared" si="34"/>
        <v>9.5110406408293926</v>
      </c>
      <c r="W78" s="92">
        <f t="shared" si="35"/>
        <v>3.9856709177943372E-4</v>
      </c>
      <c r="X78" s="92">
        <f t="shared" si="53"/>
        <v>1.0375683722887663</v>
      </c>
      <c r="Y78" s="48">
        <f t="shared" si="54"/>
        <v>3.7568372288766305</v>
      </c>
      <c r="Z78" s="53">
        <f t="shared" si="55"/>
        <v>82.443461365279973</v>
      </c>
      <c r="AA78" s="53">
        <f t="shared" si="56"/>
        <v>91.123455918888297</v>
      </c>
      <c r="AB78" s="53">
        <f t="shared" si="57"/>
        <v>122.66151189590198</v>
      </c>
      <c r="AC78" s="61">
        <f>VLOOKUP(B78,CDI!A:B,2,FALSE)</f>
        <v>11.65</v>
      </c>
      <c r="AD78" s="26">
        <f t="shared" si="58"/>
        <v>1.0306276775070644</v>
      </c>
      <c r="AE78" s="93">
        <f t="shared" si="36"/>
        <v>4.3739242301588099E-4</v>
      </c>
      <c r="AF78" s="93">
        <f t="shared" si="59"/>
        <v>1.0306276775070644</v>
      </c>
      <c r="AG78" s="27">
        <f t="shared" si="60"/>
        <v>3.062767750706441</v>
      </c>
      <c r="AH78" s="98"/>
      <c r="AI78" s="21">
        <f t="shared" si="37"/>
        <v>15.183712546024353</v>
      </c>
      <c r="AJ78" s="60">
        <f t="shared" si="38"/>
        <v>15.534147876075011</v>
      </c>
      <c r="AK78" s="63">
        <f t="shared" si="39"/>
        <v>9.5110406408293926</v>
      </c>
      <c r="AL78" s="61">
        <f t="shared" si="40"/>
        <v>11.65</v>
      </c>
    </row>
    <row r="79" spans="1:38" x14ac:dyDescent="0.3">
      <c r="A79" s="30">
        <f t="shared" si="41"/>
        <v>78</v>
      </c>
      <c r="B79" s="29">
        <f>WORKDAY(B78,1,Feriados!$A$2:$A$5000)</f>
        <v>44677</v>
      </c>
      <c r="C79" s="20">
        <f t="shared" si="42"/>
        <v>45519</v>
      </c>
      <c r="D79" s="21">
        <f t="shared" si="42"/>
        <v>5.18</v>
      </c>
      <c r="E79" s="52">
        <f>TRUNC((100/((1+D79/100)^(NETWORKDAYS($B79,C79-1,Feriados!$A$1:$A$936)/252)))/100*T79,6)</f>
        <v>3489.4034620000002</v>
      </c>
      <c r="F79" s="19">
        <f t="shared" si="32"/>
        <v>5.9907562728067631E-4</v>
      </c>
      <c r="G79" s="19">
        <f t="shared" si="43"/>
        <v>1.0541237218667399</v>
      </c>
      <c r="H79" s="18">
        <f t="shared" si="44"/>
        <v>5.412372186673986</v>
      </c>
      <c r="I79" s="53">
        <f t="shared" si="45"/>
        <v>128.28353698603533</v>
      </c>
      <c r="J79" s="53">
        <f t="shared" si="46"/>
        <v>136.96525036944337</v>
      </c>
      <c r="K79" s="53">
        <f t="shared" si="47"/>
        <v>174.15184340673932</v>
      </c>
      <c r="L79" s="60">
        <f>VLOOKUP(B79,'NTN-B Princ 24'!A:F,2,FALSE)*100</f>
        <v>5.49</v>
      </c>
      <c r="M79" s="22">
        <f>TRUNC((100/((1+L79/100)^(NETWORKDAYS($B79,C79-1,Feriados!$A$1:$A$936)/252)))/100*T79,6)</f>
        <v>3465.847659</v>
      </c>
      <c r="N79" s="91">
        <f t="shared" si="33"/>
        <v>8.2946506956282917E-4</v>
      </c>
      <c r="O79" s="91">
        <f t="shared" si="48"/>
        <v>1.0470076829791972</v>
      </c>
      <c r="P79" s="24">
        <f t="shared" si="49"/>
        <v>4.7007682979197218</v>
      </c>
      <c r="Q79" s="53">
        <f t="shared" si="50"/>
        <v>130.95508917642468</v>
      </c>
      <c r="R79" s="53">
        <f t="shared" si="51"/>
        <v>189.63864619408659</v>
      </c>
      <c r="S79" s="53">
        <f t="shared" si="52"/>
        <v>151.25483545390762</v>
      </c>
      <c r="T79" s="62">
        <f>VLOOKUP(B79,'VNA IPCA'!B:D,2,FALSE)</f>
        <v>3919.514588</v>
      </c>
      <c r="U79" s="63">
        <f>VLOOKUP(B79,'VNA IPCA'!B:D,3,FALSE)</f>
        <v>0.76</v>
      </c>
      <c r="V79" s="63">
        <f t="shared" si="34"/>
        <v>9.5110406408293926</v>
      </c>
      <c r="W79" s="92">
        <f t="shared" si="35"/>
        <v>3.985670557125065E-4</v>
      </c>
      <c r="X79" s="92">
        <f t="shared" si="53"/>
        <v>1.0379819128600098</v>
      </c>
      <c r="Y79" s="48">
        <f t="shared" si="54"/>
        <v>3.7981912860009848</v>
      </c>
      <c r="Z79" s="53">
        <f t="shared" si="55"/>
        <v>82.443461365279973</v>
      </c>
      <c r="AA79" s="53">
        <f t="shared" si="56"/>
        <v>91.123447672991631</v>
      </c>
      <c r="AB79" s="53">
        <f t="shared" si="57"/>
        <v>122.21295787771153</v>
      </c>
      <c r="AC79" s="61">
        <f>VLOOKUP(B79,CDI!A:B,2,FALSE)</f>
        <v>11.65</v>
      </c>
      <c r="AD79" s="26">
        <f t="shared" si="58"/>
        <v>1.0310784662441566</v>
      </c>
      <c r="AE79" s="93">
        <f t="shared" si="36"/>
        <v>4.3739242301588099E-4</v>
      </c>
      <c r="AF79" s="93">
        <f t="shared" si="59"/>
        <v>1.0310784662441566</v>
      </c>
      <c r="AG79" s="27">
        <f t="shared" si="60"/>
        <v>3.1078466244156555</v>
      </c>
      <c r="AH79" s="98"/>
      <c r="AI79" s="21">
        <f t="shared" si="37"/>
        <v>15.183712546024353</v>
      </c>
      <c r="AJ79" s="60">
        <f t="shared" si="38"/>
        <v>15.523196772010927</v>
      </c>
      <c r="AK79" s="63">
        <f t="shared" si="39"/>
        <v>9.5110406408293926</v>
      </c>
      <c r="AL79" s="61">
        <f t="shared" si="40"/>
        <v>11.65</v>
      </c>
    </row>
    <row r="80" spans="1:38" x14ac:dyDescent="0.3">
      <c r="A80" s="30">
        <f t="shared" si="41"/>
        <v>79</v>
      </c>
      <c r="B80" s="29">
        <f>WORKDAY(B79,1,Feriados!$A$2:$A$5000)</f>
        <v>44678</v>
      </c>
      <c r="C80" s="20">
        <f t="shared" si="42"/>
        <v>45519</v>
      </c>
      <c r="D80" s="21">
        <f t="shared" si="42"/>
        <v>5.18</v>
      </c>
      <c r="E80" s="52">
        <f>TRUNC((100/((1+D80/100)^(NETWORKDAYS($B80,C80-1,Feriados!$A$1:$A$936)/252)))/100*T80,6)</f>
        <v>3491.4938790000001</v>
      </c>
      <c r="F80" s="19">
        <f t="shared" si="32"/>
        <v>5.9907575113182787E-4</v>
      </c>
      <c r="G80" s="19">
        <f t="shared" si="43"/>
        <v>1.0547552218272032</v>
      </c>
      <c r="H80" s="18">
        <f t="shared" si="44"/>
        <v>5.475522182720316</v>
      </c>
      <c r="I80" s="53">
        <f t="shared" si="45"/>
        <v>128.28353698603533</v>
      </c>
      <c r="J80" s="53">
        <f t="shared" si="46"/>
        <v>136.96527868524061</v>
      </c>
      <c r="K80" s="53">
        <f t="shared" si="47"/>
        <v>173.66372736766468</v>
      </c>
      <c r="L80" s="60">
        <f>VLOOKUP(B80,'NTN-B Princ 24'!A:F,2,FALSE)*100</f>
        <v>5.49</v>
      </c>
      <c r="M80" s="22">
        <f>TRUNC((100/((1+L80/100)^(NETWORKDAYS($B80,C80-1,Feriados!$A$1:$A$936)/252)))/100*T80,6)</f>
        <v>3467.9644640000001</v>
      </c>
      <c r="N80" s="91">
        <f t="shared" si="33"/>
        <v>6.1076112058855436E-4</v>
      </c>
      <c r="O80" s="91">
        <f t="shared" si="48"/>
        <v>1.0476471545649184</v>
      </c>
      <c r="P80" s="24">
        <f t="shared" si="49"/>
        <v>4.7647154564918415</v>
      </c>
      <c r="Q80" s="53">
        <f t="shared" si="50"/>
        <v>130.95508917642468</v>
      </c>
      <c r="R80" s="53">
        <f t="shared" si="51"/>
        <v>139.63687719537353</v>
      </c>
      <c r="S80" s="53">
        <f t="shared" si="52"/>
        <v>151.11951306342883</v>
      </c>
      <c r="T80" s="62">
        <f>VLOOKUP(B80,'VNA IPCA'!B:D,2,FALSE)</f>
        <v>3921.0767770000002</v>
      </c>
      <c r="U80" s="63">
        <f>VLOOKUP(B80,'VNA IPCA'!B:D,3,FALSE)</f>
        <v>0.76</v>
      </c>
      <c r="V80" s="63">
        <f t="shared" si="34"/>
        <v>9.5110406408293926</v>
      </c>
      <c r="W80" s="92">
        <f t="shared" si="35"/>
        <v>3.9856695642437323E-4</v>
      </c>
      <c r="X80" s="92">
        <f t="shared" si="53"/>
        <v>1.0383956181518421</v>
      </c>
      <c r="Y80" s="48">
        <f t="shared" si="54"/>
        <v>3.8395618151842115</v>
      </c>
      <c r="Z80" s="53">
        <f t="shared" si="55"/>
        <v>82.443461365279973</v>
      </c>
      <c r="AA80" s="53">
        <f t="shared" si="56"/>
        <v>91.12342497297945</v>
      </c>
      <c r="AB80" s="53">
        <f t="shared" si="57"/>
        <v>121.77699113113165</v>
      </c>
      <c r="AC80" s="61">
        <f>VLOOKUP(B80,CDI!A:B,2,FALSE)</f>
        <v>11.65</v>
      </c>
      <c r="AD80" s="26">
        <f t="shared" si="58"/>
        <v>1.0315294521528267</v>
      </c>
      <c r="AE80" s="93">
        <f t="shared" si="36"/>
        <v>4.3739242301588099E-4</v>
      </c>
      <c r="AF80" s="93">
        <f t="shared" si="59"/>
        <v>1.0315294521528267</v>
      </c>
      <c r="AG80" s="27">
        <f t="shared" si="60"/>
        <v>3.1529452152826654</v>
      </c>
      <c r="AH80" s="98"/>
      <c r="AI80" s="21">
        <f t="shared" si="37"/>
        <v>15.183712546024353</v>
      </c>
      <c r="AJ80" s="60">
        <f t="shared" si="38"/>
        <v>15.523196772010927</v>
      </c>
      <c r="AK80" s="63">
        <f t="shared" si="39"/>
        <v>9.5110406408293926</v>
      </c>
      <c r="AL80" s="61">
        <f t="shared" si="40"/>
        <v>11.65</v>
      </c>
    </row>
    <row r="81" spans="1:38" x14ac:dyDescent="0.3">
      <c r="A81" s="30">
        <f t="shared" si="41"/>
        <v>80</v>
      </c>
      <c r="B81" s="29">
        <f>WORKDAY(B80,1,Feriados!$A$2:$A$5000)</f>
        <v>44679</v>
      </c>
      <c r="C81" s="20">
        <f t="shared" si="42"/>
        <v>45519</v>
      </c>
      <c r="D81" s="21">
        <f t="shared" si="42"/>
        <v>5.18</v>
      </c>
      <c r="E81" s="52">
        <f>TRUNC((100/((1+D81/100)^(NETWORKDAYS($B81,C81-1,Feriados!$A$1:$A$936)/252)))/100*T81,6)</f>
        <v>3495.8835770000001</v>
      </c>
      <c r="F81" s="19">
        <f t="shared" si="32"/>
        <v>1.257254960806975E-3</v>
      </c>
      <c r="G81" s="19">
        <f t="shared" si="43"/>
        <v>1.0560813180622826</v>
      </c>
      <c r="H81" s="18">
        <f t="shared" si="44"/>
        <v>5.6081318062282559</v>
      </c>
      <c r="I81" s="53">
        <f t="shared" si="45"/>
        <v>147.7267591650116</v>
      </c>
      <c r="J81" s="53">
        <f t="shared" si="46"/>
        <v>287.44324196062399</v>
      </c>
      <c r="K81" s="53">
        <f t="shared" si="47"/>
        <v>175.36023753852717</v>
      </c>
      <c r="L81" s="60">
        <f>VLOOKUP(B81,'NTN-B Princ 24'!A:F,2,FALSE)*100</f>
        <v>5.54</v>
      </c>
      <c r="M81" s="22">
        <f>TRUNC((100/((1+L81/100)^(NETWORKDAYS($B81,C81-1,Feriados!$A$1:$A$936)/252)))/100*T81,6)</f>
        <v>3468.593124</v>
      </c>
      <c r="N81" s="91">
        <f t="shared" si="33"/>
        <v>1.8127636731168906E-4</v>
      </c>
      <c r="O81" s="91">
        <f t="shared" si="48"/>
        <v>1.0478370682353224</v>
      </c>
      <c r="P81" s="24">
        <f t="shared" si="49"/>
        <v>4.7837068235322411</v>
      </c>
      <c r="Q81" s="53">
        <f t="shared" si="50"/>
        <v>150.82873804296258</v>
      </c>
      <c r="R81" s="53">
        <f t="shared" si="51"/>
        <v>41.44478911220353</v>
      </c>
      <c r="S81" s="53">
        <f t="shared" si="52"/>
        <v>149.58135683573917</v>
      </c>
      <c r="T81" s="62">
        <f>VLOOKUP(B81,'VNA IPCA'!B:D,2,FALSE)</f>
        <v>3925.2198429999999</v>
      </c>
      <c r="U81" s="63">
        <f>VLOOKUP(B81,'VNA IPCA'!B:D,3,FALSE)</f>
        <v>0.94</v>
      </c>
      <c r="V81" s="63">
        <f t="shared" si="34"/>
        <v>11.881841195515698</v>
      </c>
      <c r="W81" s="92">
        <f t="shared" si="35"/>
        <v>1.056614352542562E-3</v>
      </c>
      <c r="X81" s="92">
        <f t="shared" si="53"/>
        <v>1.0394928018655987</v>
      </c>
      <c r="Y81" s="48">
        <f t="shared" si="54"/>
        <v>3.949280186559867</v>
      </c>
      <c r="Z81" s="53">
        <f t="shared" si="55"/>
        <v>101.88278734460377</v>
      </c>
      <c r="AA81" s="53">
        <f t="shared" si="56"/>
        <v>241.57125202514038</v>
      </c>
      <c r="AB81" s="53">
        <f t="shared" si="57"/>
        <v>123.48973518279503</v>
      </c>
      <c r="AC81" s="61">
        <f>VLOOKUP(B81,CDI!A:B,2,FALSE)</f>
        <v>11.65</v>
      </c>
      <c r="AD81" s="26">
        <f t="shared" si="58"/>
        <v>1.0319806353193159</v>
      </c>
      <c r="AE81" s="93">
        <f t="shared" si="36"/>
        <v>4.3739242301588099E-4</v>
      </c>
      <c r="AF81" s="93">
        <f t="shared" si="59"/>
        <v>1.0319806353193159</v>
      </c>
      <c r="AG81" s="27">
        <f t="shared" si="60"/>
        <v>3.1980635319315942</v>
      </c>
      <c r="AH81" s="98"/>
      <c r="AI81" s="21">
        <f t="shared" si="37"/>
        <v>17.677320569443424</v>
      </c>
      <c r="AJ81" s="60">
        <f t="shared" si="38"/>
        <v>18.080095197747248</v>
      </c>
      <c r="AK81" s="63">
        <f t="shared" si="39"/>
        <v>11.881841195515698</v>
      </c>
      <c r="AL81" s="61">
        <f t="shared" si="40"/>
        <v>11.65</v>
      </c>
    </row>
    <row r="82" spans="1:38" x14ac:dyDescent="0.3">
      <c r="A82" s="30">
        <f t="shared" si="41"/>
        <v>81</v>
      </c>
      <c r="B82" s="29">
        <f>WORKDAY(B81,1,Feriados!$A$2:$A$5000)</f>
        <v>44680</v>
      </c>
      <c r="C82" s="20">
        <f t="shared" si="42"/>
        <v>45519</v>
      </c>
      <c r="D82" s="21">
        <f t="shared" si="42"/>
        <v>5.18</v>
      </c>
      <c r="E82" s="52">
        <f>TRUNC((100/((1+D82/100)^(NETWORKDAYS($B82,C82-1,Feriados!$A$1:$A$936)/252)))/100*T82,6)</f>
        <v>3498.3064850000001</v>
      </c>
      <c r="F82" s="19">
        <f t="shared" si="32"/>
        <v>6.9307456802647494E-4</v>
      </c>
      <c r="G82" s="19">
        <f t="shared" si="43"/>
        <v>1.0568132611655994</v>
      </c>
      <c r="H82" s="18">
        <f t="shared" si="44"/>
        <v>5.6813261165599371</v>
      </c>
      <c r="I82" s="53">
        <f t="shared" si="45"/>
        <v>147.7267591650116</v>
      </c>
      <c r="J82" s="53">
        <f t="shared" si="46"/>
        <v>158.45600690739687</v>
      </c>
      <c r="K82" s="53">
        <f t="shared" si="47"/>
        <v>175.17647211190385</v>
      </c>
      <c r="L82" s="60">
        <f>VLOOKUP(B82,'NTN-B Princ 24'!A:F,2,FALSE)*100</f>
        <v>5.48</v>
      </c>
      <c r="M82" s="22">
        <f>TRUNC((100/((1+L82/100)^(NETWORKDAYS($B82,C82-1,Feriados!$A$1:$A$936)/252)))/100*T82,6)</f>
        <v>3475.5666529999999</v>
      </c>
      <c r="N82" s="91">
        <f t="shared" si="33"/>
        <v>2.010477663623389E-3</v>
      </c>
      <c r="O82" s="91">
        <f t="shared" si="48"/>
        <v>1.0499437212561262</v>
      </c>
      <c r="P82" s="24">
        <f t="shared" si="49"/>
        <v>4.9943721256126228</v>
      </c>
      <c r="Q82" s="53">
        <f t="shared" si="50"/>
        <v>150.31247413056394</v>
      </c>
      <c r="R82" s="53">
        <f t="shared" si="51"/>
        <v>459.65077532913546</v>
      </c>
      <c r="S82" s="53">
        <f t="shared" si="52"/>
        <v>153.99511864469463</v>
      </c>
      <c r="T82" s="62">
        <f>VLOOKUP(B82,'VNA IPCA'!B:D,2,FALSE)</f>
        <v>3927.1531989999999</v>
      </c>
      <c r="U82" s="63">
        <f>VLOOKUP(B82,'VNA IPCA'!B:D,3,FALSE)</f>
        <v>0.94</v>
      </c>
      <c r="V82" s="63">
        <f t="shared" si="34"/>
        <v>11.881841195515698</v>
      </c>
      <c r="W82" s="92">
        <f t="shared" si="35"/>
        <v>4.9254718903135597E-4</v>
      </c>
      <c r="X82" s="92">
        <f t="shared" si="53"/>
        <v>1.0400048011231759</v>
      </c>
      <c r="Y82" s="48">
        <f t="shared" si="54"/>
        <v>4.0004801123175948</v>
      </c>
      <c r="Z82" s="53">
        <f t="shared" si="55"/>
        <v>101.88278734460377</v>
      </c>
      <c r="AA82" s="53">
        <f t="shared" si="56"/>
        <v>112.60990431319667</v>
      </c>
      <c r="AB82" s="53">
        <f t="shared" si="57"/>
        <v>123.34972125380472</v>
      </c>
      <c r="AC82" s="61">
        <f>VLOOKUP(B82,CDI!A:B,2,FALSE)</f>
        <v>11.65</v>
      </c>
      <c r="AD82" s="26">
        <f t="shared" si="58"/>
        <v>1.0324320158299036</v>
      </c>
      <c r="AE82" s="93">
        <f t="shared" si="36"/>
        <v>4.3739242301588099E-4</v>
      </c>
      <c r="AF82" s="93">
        <f t="shared" si="59"/>
        <v>1.0324320158299036</v>
      </c>
      <c r="AG82" s="27">
        <f t="shared" si="60"/>
        <v>3.2432015829903627</v>
      </c>
      <c r="AH82" s="98"/>
      <c r="AI82" s="21">
        <f t="shared" si="37"/>
        <v>17.677320569443424</v>
      </c>
      <c r="AJ82" s="60">
        <f t="shared" si="38"/>
        <v>18.012966093029959</v>
      </c>
      <c r="AK82" s="63">
        <f t="shared" si="39"/>
        <v>11.881841195515698</v>
      </c>
      <c r="AL82" s="61">
        <f t="shared" si="40"/>
        <v>11.65</v>
      </c>
    </row>
    <row r="83" spans="1:38" x14ac:dyDescent="0.3">
      <c r="A83" s="30">
        <f t="shared" si="41"/>
        <v>82</v>
      </c>
      <c r="B83" s="29">
        <f>WORKDAY(B82,1,Feriados!$A$2:$A$5000)</f>
        <v>44683</v>
      </c>
      <c r="C83" s="20">
        <f t="shared" si="42"/>
        <v>45519</v>
      </c>
      <c r="D83" s="21">
        <f t="shared" si="42"/>
        <v>5.18</v>
      </c>
      <c r="E83" s="52">
        <f>TRUNC((100/((1+D83/100)^(NETWORKDAYS($B83,C83-1,Feriados!$A$1:$A$936)/252)))/100*T83,6)</f>
        <v>3500.7310729999999</v>
      </c>
      <c r="F83" s="19">
        <f t="shared" si="32"/>
        <v>6.9307478072500039E-4</v>
      </c>
      <c r="G83" s="19">
        <f t="shared" si="43"/>
        <v>1.057545711784849</v>
      </c>
      <c r="H83" s="18">
        <f t="shared" si="44"/>
        <v>5.7545711784849018</v>
      </c>
      <c r="I83" s="53">
        <f t="shared" si="45"/>
        <v>147.7267591650116</v>
      </c>
      <c r="J83" s="53">
        <f t="shared" si="46"/>
        <v>158.45605553616002</v>
      </c>
      <c r="K83" s="53">
        <f t="shared" si="47"/>
        <v>174.99824436999904</v>
      </c>
      <c r="L83" s="60">
        <f>VLOOKUP(B83,'NTN-B Princ 24'!A:F,2,FALSE)*100</f>
        <v>5.54</v>
      </c>
      <c r="M83" s="22">
        <f>TRUNC((100/((1+L83/100)^(NETWORKDAYS($B83,C83-1,Feriados!$A$1:$A$936)/252)))/100*T83,6)</f>
        <v>3473.4969719999999</v>
      </c>
      <c r="N83" s="91">
        <f t="shared" si="33"/>
        <v>-5.9549454999330287E-4</v>
      </c>
      <c r="O83" s="91">
        <f t="shared" si="48"/>
        <v>1.0493184854923185</v>
      </c>
      <c r="P83" s="24">
        <f t="shared" si="49"/>
        <v>4.9318485492318542</v>
      </c>
      <c r="Q83" s="53">
        <f t="shared" si="50"/>
        <v>150.82873804296258</v>
      </c>
      <c r="R83" s="53">
        <f t="shared" si="51"/>
        <v>-136.14651709951579</v>
      </c>
      <c r="S83" s="53">
        <f t="shared" si="52"/>
        <v>149.97900118797978</v>
      </c>
      <c r="T83" s="62">
        <f>VLOOKUP(B83,'VNA IPCA'!B:D,2,FALSE)</f>
        <v>3929.0875080000001</v>
      </c>
      <c r="U83" s="63">
        <f>VLOOKUP(B83,'VNA IPCA'!B:D,3,FALSE)</f>
        <v>0.94</v>
      </c>
      <c r="V83" s="63">
        <f t="shared" si="34"/>
        <v>11.881841195515698</v>
      </c>
      <c r="W83" s="92">
        <f t="shared" si="35"/>
        <v>4.9254737515536107E-4</v>
      </c>
      <c r="X83" s="92">
        <f t="shared" si="53"/>
        <v>1.0405170527581182</v>
      </c>
      <c r="Y83" s="48">
        <f t="shared" si="54"/>
        <v>4.0517052758118233</v>
      </c>
      <c r="Z83" s="53">
        <f t="shared" si="55"/>
        <v>101.88278734460377</v>
      </c>
      <c r="AA83" s="53">
        <f t="shared" si="56"/>
        <v>112.6099468662898</v>
      </c>
      <c r="AB83" s="53">
        <f t="shared" si="57"/>
        <v>123.21357890622397</v>
      </c>
      <c r="AC83" s="61">
        <f>VLOOKUP(B83,CDI!A:B,2,FALSE)</f>
        <v>11.65</v>
      </c>
      <c r="AD83" s="26">
        <f t="shared" si="58"/>
        <v>1.0328835937709067</v>
      </c>
      <c r="AE83" s="93">
        <f t="shared" si="36"/>
        <v>4.3739242301588099E-4</v>
      </c>
      <c r="AF83" s="93">
        <f t="shared" si="59"/>
        <v>1.0328835937709067</v>
      </c>
      <c r="AG83" s="27">
        <f t="shared" si="60"/>
        <v>3.2883593770906661</v>
      </c>
      <c r="AH83" s="98"/>
      <c r="AI83" s="21">
        <f t="shared" si="37"/>
        <v>17.677320569443424</v>
      </c>
      <c r="AJ83" s="60">
        <f t="shared" si="38"/>
        <v>18.080095197747248</v>
      </c>
      <c r="AK83" s="63">
        <f t="shared" si="39"/>
        <v>11.881841195515698</v>
      </c>
      <c r="AL83" s="61">
        <f t="shared" si="40"/>
        <v>11.65</v>
      </c>
    </row>
    <row r="84" spans="1:38" x14ac:dyDescent="0.3">
      <c r="A84" s="30">
        <f t="shared" si="41"/>
        <v>83</v>
      </c>
      <c r="B84" s="29">
        <f>WORKDAY(B83,1,Feriados!$A$2:$A$5000)</f>
        <v>44684</v>
      </c>
      <c r="C84" s="20">
        <f t="shared" ref="C84:D99" si="61">+C83</f>
        <v>45519</v>
      </c>
      <c r="D84" s="21">
        <f t="shared" si="61"/>
        <v>5.18</v>
      </c>
      <c r="E84" s="52">
        <f>TRUNC((100/((1+D84/100)^(NETWORKDAYS($B84,C84-1,Feriados!$A$1:$A$936)/252)))/100*T84,6)</f>
        <v>3503.1573410000001</v>
      </c>
      <c r="F84" s="19">
        <f t="shared" si="32"/>
        <v>6.9307466052248579E-4</v>
      </c>
      <c r="G84" s="19">
        <f t="shared" si="43"/>
        <v>1.0582786699200313</v>
      </c>
      <c r="H84" s="18">
        <f t="shared" si="44"/>
        <v>5.8278669920031279</v>
      </c>
      <c r="I84" s="53">
        <f t="shared" si="45"/>
        <v>147.7267591650116</v>
      </c>
      <c r="J84" s="53">
        <f t="shared" si="46"/>
        <v>158.45602805454209</v>
      </c>
      <c r="K84" s="53">
        <f t="shared" si="47"/>
        <v>174.82533197770076</v>
      </c>
      <c r="L84" s="60">
        <f>VLOOKUP(B84,'NTN-B Princ 24'!A:F,2,FALSE)*100</f>
        <v>5.54</v>
      </c>
      <c r="M84" s="22">
        <f>TRUNC((100/((1+L84/100)^(NETWORKDAYS($B84,C84-1,Feriados!$A$1:$A$936)/252)))/100*T84,6)</f>
        <v>3475.9514949999998</v>
      </c>
      <c r="N84" s="91">
        <f t="shared" si="33"/>
        <v>7.0664319554203381E-4</v>
      </c>
      <c r="O84" s="91">
        <f t="shared" si="48"/>
        <v>1.0500599792600482</v>
      </c>
      <c r="P84" s="24">
        <f t="shared" si="49"/>
        <v>5.0059979260048237</v>
      </c>
      <c r="Q84" s="53">
        <f t="shared" si="50"/>
        <v>150.82873804296258</v>
      </c>
      <c r="R84" s="53">
        <f t="shared" si="51"/>
        <v>161.55817027410572</v>
      </c>
      <c r="S84" s="53">
        <f t="shared" si="52"/>
        <v>150.17076582124665</v>
      </c>
      <c r="T84" s="62">
        <f>VLOOKUP(B84,'VNA IPCA'!B:D,2,FALSE)</f>
        <v>3931.0227690000002</v>
      </c>
      <c r="U84" s="63">
        <f>VLOOKUP(B84,'VNA IPCA'!B:D,3,FALSE)</f>
        <v>0.94</v>
      </c>
      <c r="V84" s="63">
        <f t="shared" si="34"/>
        <v>11.881841195515698</v>
      </c>
      <c r="W84" s="92">
        <f t="shared" si="35"/>
        <v>4.925471871164433E-4</v>
      </c>
      <c r="X84" s="92">
        <f t="shared" si="53"/>
        <v>1.0410295565056009</v>
      </c>
      <c r="Y84" s="48">
        <f t="shared" si="54"/>
        <v>4.1029556505600917</v>
      </c>
      <c r="Z84" s="53">
        <f t="shared" si="55"/>
        <v>101.88278734460377</v>
      </c>
      <c r="AA84" s="53">
        <f t="shared" si="56"/>
        <v>112.60990387539469</v>
      </c>
      <c r="AB84" s="53">
        <f t="shared" si="57"/>
        <v>123.08115210645943</v>
      </c>
      <c r="AC84" s="61">
        <f>VLOOKUP(B84,CDI!A:B,2,FALSE)</f>
        <v>11.65</v>
      </c>
      <c r="AD84" s="26">
        <f t="shared" si="58"/>
        <v>1.0333353692286795</v>
      </c>
      <c r="AE84" s="93">
        <f t="shared" si="36"/>
        <v>4.3739242301588099E-4</v>
      </c>
      <c r="AF84" s="93">
        <f t="shared" si="59"/>
        <v>1.0333353692286795</v>
      </c>
      <c r="AG84" s="27">
        <f t="shared" si="60"/>
        <v>3.3335369228679523</v>
      </c>
      <c r="AH84" s="98"/>
      <c r="AI84" s="21">
        <f t="shared" si="37"/>
        <v>17.677320569443424</v>
      </c>
      <c r="AJ84" s="60">
        <f t="shared" si="38"/>
        <v>18.080095197747248</v>
      </c>
      <c r="AK84" s="63">
        <f t="shared" si="39"/>
        <v>11.881841195515698</v>
      </c>
      <c r="AL84" s="61">
        <f t="shared" si="40"/>
        <v>11.65</v>
      </c>
    </row>
    <row r="85" spans="1:38" x14ac:dyDescent="0.3">
      <c r="A85" s="30">
        <f t="shared" si="41"/>
        <v>84</v>
      </c>
      <c r="B85" s="29">
        <f>WORKDAY(B84,1,Feriados!$A$2:$A$5000)</f>
        <v>44685</v>
      </c>
      <c r="C85" s="20">
        <f t="shared" si="61"/>
        <v>45519</v>
      </c>
      <c r="D85" s="21">
        <f t="shared" si="61"/>
        <v>5.18</v>
      </c>
      <c r="E85" s="52">
        <f>TRUNC((100/((1+D85/100)^(NETWORKDAYS($B85,C85-1,Feriados!$A$1:$A$936)/252)))/100*T85,6)</f>
        <v>3505.5852909999999</v>
      </c>
      <c r="F85" s="19">
        <f t="shared" si="32"/>
        <v>6.9307477902391668E-4</v>
      </c>
      <c r="G85" s="19">
        <f t="shared" si="43"/>
        <v>1.0590121361753317</v>
      </c>
      <c r="H85" s="18">
        <f t="shared" si="44"/>
        <v>5.9012136175331742</v>
      </c>
      <c r="I85" s="53">
        <f t="shared" si="45"/>
        <v>147.7267591650116</v>
      </c>
      <c r="J85" s="53">
        <f t="shared" si="46"/>
        <v>158.45605514724525</v>
      </c>
      <c r="K85" s="53">
        <f t="shared" si="47"/>
        <v>174.65752609216293</v>
      </c>
      <c r="L85" s="60">
        <f>VLOOKUP(B85,'NTN-B Princ 24'!A:F,2,FALSE)*100</f>
        <v>5.48</v>
      </c>
      <c r="M85" s="22">
        <f>TRUNC((100/((1+L85/100)^(NETWORKDAYS($B85,C85-1,Feriados!$A$1:$A$936)/252)))/100*T85,6)</f>
        <v>3482.9162390000001</v>
      </c>
      <c r="N85" s="91">
        <f t="shared" si="33"/>
        <v>2.003694243150056E-3</v>
      </c>
      <c r="O85" s="91">
        <f t="shared" si="48"/>
        <v>1.0521639783954539</v>
      </c>
      <c r="P85" s="24">
        <f t="shared" si="49"/>
        <v>5.2163978395453947</v>
      </c>
      <c r="Q85" s="53">
        <f t="shared" si="50"/>
        <v>150.31247413056394</v>
      </c>
      <c r="R85" s="53">
        <f t="shared" si="51"/>
        <v>458.09989787530111</v>
      </c>
      <c r="S85" s="53">
        <f t="shared" si="52"/>
        <v>154.38911397150085</v>
      </c>
      <c r="T85" s="62">
        <f>VLOOKUP(B85,'VNA IPCA'!B:D,2,FALSE)</f>
        <v>3932.9589839999999</v>
      </c>
      <c r="U85" s="63">
        <f>VLOOKUP(B85,'VNA IPCA'!B:D,3,FALSE)</f>
        <v>0.94</v>
      </c>
      <c r="V85" s="63">
        <f t="shared" si="34"/>
        <v>11.881841195515698</v>
      </c>
      <c r="W85" s="92">
        <f t="shared" si="35"/>
        <v>4.9254738875315063E-4</v>
      </c>
      <c r="X85" s="92">
        <f t="shared" si="53"/>
        <v>1.0415423128952725</v>
      </c>
      <c r="Y85" s="48">
        <f t="shared" si="54"/>
        <v>4.1542312895272548</v>
      </c>
      <c r="Z85" s="53">
        <f t="shared" si="55"/>
        <v>101.88278734460377</v>
      </c>
      <c r="AA85" s="53">
        <f t="shared" si="56"/>
        <v>112.60994997512041</v>
      </c>
      <c r="AB85" s="53">
        <f t="shared" si="57"/>
        <v>122.95229538678996</v>
      </c>
      <c r="AC85" s="61">
        <f>VLOOKUP(B85,CDI!A:B,2,FALSE)</f>
        <v>11.65</v>
      </c>
      <c r="AD85" s="26">
        <f t="shared" si="58"/>
        <v>1.0337873422896144</v>
      </c>
      <c r="AE85" s="93">
        <f t="shared" si="36"/>
        <v>4.3739242301588099E-4</v>
      </c>
      <c r="AF85" s="93">
        <f t="shared" si="59"/>
        <v>1.0337873422896144</v>
      </c>
      <c r="AG85" s="27">
        <f t="shared" si="60"/>
        <v>3.3787342289614442</v>
      </c>
      <c r="AH85" s="98"/>
      <c r="AI85" s="21">
        <f t="shared" si="37"/>
        <v>17.677320569443424</v>
      </c>
      <c r="AJ85" s="60">
        <f t="shared" si="38"/>
        <v>18.012966093029959</v>
      </c>
      <c r="AK85" s="63">
        <f t="shared" si="39"/>
        <v>11.881841195515698</v>
      </c>
      <c r="AL85" s="61">
        <f t="shared" si="40"/>
        <v>11.65</v>
      </c>
    </row>
    <row r="86" spans="1:38" x14ac:dyDescent="0.3">
      <c r="A86" s="30">
        <f t="shared" si="41"/>
        <v>85</v>
      </c>
      <c r="B86" s="29">
        <f>WORKDAY(B85,1,Feriados!$A$2:$A$5000)</f>
        <v>44686</v>
      </c>
      <c r="C86" s="20">
        <f t="shared" si="61"/>
        <v>45519</v>
      </c>
      <c r="D86" s="21">
        <f t="shared" si="61"/>
        <v>5.18</v>
      </c>
      <c r="E86" s="52">
        <f>TRUNC((100/((1+D86/100)^(NETWORKDAYS($B86,C86-1,Feriados!$A$1:$A$936)/252)))/100*T86,6)</f>
        <v>3508.0149240000001</v>
      </c>
      <c r="F86" s="19">
        <f t="shared" si="32"/>
        <v>6.9307485007930048E-4</v>
      </c>
      <c r="G86" s="19">
        <f t="shared" si="43"/>
        <v>1.0597461108528436</v>
      </c>
      <c r="H86" s="18">
        <f t="shared" si="44"/>
        <v>5.9746110852843648</v>
      </c>
      <c r="I86" s="53">
        <f t="shared" si="45"/>
        <v>147.7267591650116</v>
      </c>
      <c r="J86" s="53">
        <f t="shared" si="46"/>
        <v>158.45607139247039</v>
      </c>
      <c r="K86" s="53">
        <f t="shared" si="47"/>
        <v>174.49462783772273</v>
      </c>
      <c r="L86" s="60">
        <f>VLOOKUP(B86,'NTN-B Princ 24'!A:F,2,FALSE)*100</f>
        <v>5.33</v>
      </c>
      <c r="M86" s="22">
        <f>TRUNC((100/((1+L86/100)^(NETWORKDAYS($B86,C86-1,Feriados!$A$1:$A$936)/252)))/100*T86,6)</f>
        <v>3496.6658440000001</v>
      </c>
      <c r="N86" s="91">
        <f t="shared" si="33"/>
        <v>3.947727724841199E-3</v>
      </c>
      <c r="O86" s="91">
        <f t="shared" si="48"/>
        <v>1.0563176353040449</v>
      </c>
      <c r="P86" s="24">
        <f t="shared" si="49"/>
        <v>5.6317635304044877</v>
      </c>
      <c r="Q86" s="53">
        <f t="shared" si="50"/>
        <v>149.020533571409</v>
      </c>
      <c r="R86" s="53">
        <f t="shared" si="51"/>
        <v>902.55969630682512</v>
      </c>
      <c r="S86" s="53">
        <f t="shared" si="52"/>
        <v>164.48141431806985</v>
      </c>
      <c r="T86" s="62">
        <f>VLOOKUP(B86,'VNA IPCA'!B:D,2,FALSE)</f>
        <v>3934.8961519999998</v>
      </c>
      <c r="U86" s="63">
        <f>VLOOKUP(B86,'VNA IPCA'!B:D,3,FALSE)</f>
        <v>0.94</v>
      </c>
      <c r="V86" s="63">
        <f t="shared" si="34"/>
        <v>11.881841195515698</v>
      </c>
      <c r="W86" s="92">
        <f t="shared" si="35"/>
        <v>4.9254721645475286E-4</v>
      </c>
      <c r="X86" s="92">
        <f t="shared" si="53"/>
        <v>1.042055321662309</v>
      </c>
      <c r="Y86" s="48">
        <f t="shared" si="54"/>
        <v>4.2055321662308964</v>
      </c>
      <c r="Z86" s="53">
        <f t="shared" si="55"/>
        <v>101.88278734460377</v>
      </c>
      <c r="AA86" s="53">
        <f t="shared" si="56"/>
        <v>112.60991058294334</v>
      </c>
      <c r="AB86" s="53">
        <f t="shared" si="57"/>
        <v>122.8268685159286</v>
      </c>
      <c r="AC86" s="61">
        <f>VLOOKUP(B86,CDI!A:B,2,FALSE)</f>
        <v>12.65</v>
      </c>
      <c r="AD86" s="26">
        <f t="shared" si="58"/>
        <v>1.0342395130401416</v>
      </c>
      <c r="AE86" s="93">
        <f t="shared" si="36"/>
        <v>4.3739242301588099E-4</v>
      </c>
      <c r="AF86" s="93">
        <f t="shared" si="59"/>
        <v>1.0342395130401416</v>
      </c>
      <c r="AG86" s="27">
        <f t="shared" si="60"/>
        <v>3.4239513040141611</v>
      </c>
      <c r="AH86" s="98"/>
      <c r="AI86" s="21">
        <f t="shared" si="37"/>
        <v>17.677320569443424</v>
      </c>
      <c r="AJ86" s="60">
        <f t="shared" si="38"/>
        <v>17.845143331236677</v>
      </c>
      <c r="AK86" s="63">
        <f t="shared" si="39"/>
        <v>11.881841195515698</v>
      </c>
      <c r="AL86" s="61">
        <f t="shared" si="40"/>
        <v>12.65</v>
      </c>
    </row>
    <row r="87" spans="1:38" x14ac:dyDescent="0.3">
      <c r="A87" s="30">
        <f t="shared" si="41"/>
        <v>86</v>
      </c>
      <c r="B87" s="29">
        <f>WORKDAY(B86,1,Feriados!$A$2:$A$5000)</f>
        <v>44687</v>
      </c>
      <c r="C87" s="20">
        <f t="shared" si="61"/>
        <v>45519</v>
      </c>
      <c r="D87" s="21">
        <f t="shared" si="61"/>
        <v>5.18</v>
      </c>
      <c r="E87" s="52">
        <f>TRUNC((100/((1+D87/100)^(NETWORKDAYS($B87,C87-1,Feriados!$A$1:$A$936)/252)))/100*T87,6)</f>
        <v>3510.4462410000001</v>
      </c>
      <c r="F87" s="19">
        <f t="shared" si="32"/>
        <v>6.930748735891612E-4</v>
      </c>
      <c r="G87" s="19">
        <f t="shared" si="43"/>
        <v>1.0604805942546596</v>
      </c>
      <c r="H87" s="18">
        <f t="shared" si="44"/>
        <v>6.048059425465957</v>
      </c>
      <c r="I87" s="53">
        <f t="shared" si="45"/>
        <v>136.66588337762192</v>
      </c>
      <c r="J87" s="53">
        <f t="shared" si="46"/>
        <v>146.59185533062308</v>
      </c>
      <c r="K87" s="53">
        <f t="shared" si="47"/>
        <v>174.15265762569675</v>
      </c>
      <c r="L87" s="60">
        <f>VLOOKUP(B87,'NTN-B Princ 24'!A:F,2,FALSE)*100</f>
        <v>5.42</v>
      </c>
      <c r="M87" s="22">
        <f>TRUNC((100/((1+L87/100)^(NETWORKDAYS($B87,C87-1,Feriados!$A$1:$A$936)/252)))/100*T87,6)</f>
        <v>3492.3320910000002</v>
      </c>
      <c r="N87" s="91">
        <f t="shared" si="33"/>
        <v>-1.2393958111370784E-3</v>
      </c>
      <c r="O87" s="91">
        <f t="shared" si="48"/>
        <v>1.0550084396516188</v>
      </c>
      <c r="P87" s="24">
        <f t="shared" si="49"/>
        <v>5.5008439651618835</v>
      </c>
      <c r="Q87" s="53">
        <f t="shared" si="50"/>
        <v>138.58011592274207</v>
      </c>
      <c r="R87" s="53">
        <f t="shared" si="51"/>
        <v>-262.14387271422817</v>
      </c>
      <c r="S87" s="53">
        <f t="shared" si="52"/>
        <v>158.39569824388951</v>
      </c>
      <c r="T87" s="62">
        <f>VLOOKUP(B87,'VNA IPCA'!B:D,2,FALSE)</f>
        <v>3936.8342750000002</v>
      </c>
      <c r="U87" s="63">
        <f>VLOOKUP(B87,'VNA IPCA'!B:D,3,FALSE)</f>
        <v>0.94</v>
      </c>
      <c r="V87" s="63">
        <f t="shared" si="34"/>
        <v>11.881841195515698</v>
      </c>
      <c r="W87" s="92">
        <f t="shared" si="35"/>
        <v>4.9254743330773287E-4</v>
      </c>
      <c r="X87" s="92">
        <f t="shared" si="53"/>
        <v>1.0425685833363585</v>
      </c>
      <c r="Y87" s="48">
        <f t="shared" si="54"/>
        <v>4.256858333635849</v>
      </c>
      <c r="Z87" s="53">
        <f t="shared" si="55"/>
        <v>94.254427648220457</v>
      </c>
      <c r="AA87" s="53">
        <f t="shared" si="56"/>
        <v>104.17841540410168</v>
      </c>
      <c r="AB87" s="53">
        <f t="shared" si="57"/>
        <v>122.57538158723749</v>
      </c>
      <c r="AC87" s="61">
        <f>VLOOKUP(B87,CDI!A:B,2,FALSE)</f>
        <v>12.65</v>
      </c>
      <c r="AD87" s="26">
        <f t="shared" si="58"/>
        <v>1.0347284934259513</v>
      </c>
      <c r="AE87" s="93">
        <f t="shared" si="36"/>
        <v>4.727922107445881E-4</v>
      </c>
      <c r="AF87" s="93">
        <f t="shared" si="59"/>
        <v>1.0347284934259513</v>
      </c>
      <c r="AG87" s="27">
        <f t="shared" si="60"/>
        <v>3.4728493425951301</v>
      </c>
      <c r="AH87" s="98"/>
      <c r="AI87" s="21">
        <f t="shared" si="37"/>
        <v>17.677320569443424</v>
      </c>
      <c r="AJ87" s="60">
        <f t="shared" si="38"/>
        <v>17.945836988312646</v>
      </c>
      <c r="AK87" s="63">
        <f t="shared" si="39"/>
        <v>11.881841195515698</v>
      </c>
      <c r="AL87" s="61">
        <f t="shared" si="40"/>
        <v>12.65</v>
      </c>
    </row>
    <row r="88" spans="1:38" x14ac:dyDescent="0.3">
      <c r="A88" s="30">
        <f t="shared" si="41"/>
        <v>87</v>
      </c>
      <c r="B88" s="29">
        <f>WORKDAY(B87,1,Feriados!$A$2:$A$5000)</f>
        <v>44690</v>
      </c>
      <c r="C88" s="20">
        <f t="shared" si="61"/>
        <v>45519</v>
      </c>
      <c r="D88" s="21">
        <f t="shared" si="61"/>
        <v>5.18</v>
      </c>
      <c r="E88" s="52">
        <f>TRUNC((100/((1+D88/100)^(NETWORKDAYS($B88,C88-1,Feriados!$A$1:$A$936)/252)))/100*T88,6)</f>
        <v>3512.879242</v>
      </c>
      <c r="F88" s="19">
        <f t="shared" si="32"/>
        <v>6.9307456459055672E-4</v>
      </c>
      <c r="G88" s="19">
        <f t="shared" si="43"/>
        <v>1.0612155863807793</v>
      </c>
      <c r="H88" s="18">
        <f t="shared" si="44"/>
        <v>6.1215586380779285</v>
      </c>
      <c r="I88" s="53">
        <f t="shared" si="45"/>
        <v>136.66588337762192</v>
      </c>
      <c r="J88" s="53">
        <f t="shared" si="46"/>
        <v>146.59178997451156</v>
      </c>
      <c r="K88" s="53">
        <f t="shared" si="47"/>
        <v>173.82048712278885</v>
      </c>
      <c r="L88" s="60">
        <f>VLOOKUP(B88,'NTN-B Princ 24'!A:F,2,FALSE)*100</f>
        <v>5.5</v>
      </c>
      <c r="M88" s="22">
        <f>TRUNC((100/((1+L88/100)^(NETWORKDAYS($B88,C88-1,Feriados!$A$1:$A$936)/252)))/100*T88,6)</f>
        <v>3488.7822980000001</v>
      </c>
      <c r="N88" s="91">
        <f t="shared" si="33"/>
        <v>-1.0164534493005695E-3</v>
      </c>
      <c r="O88" s="91">
        <f t="shared" si="48"/>
        <v>1.0539360726840938</v>
      </c>
      <c r="P88" s="24">
        <f t="shared" si="49"/>
        <v>5.3936072684093839</v>
      </c>
      <c r="Q88" s="53">
        <f t="shared" si="50"/>
        <v>139.2172289650459</v>
      </c>
      <c r="R88" s="53">
        <f t="shared" si="51"/>
        <v>-214.98946602774686</v>
      </c>
      <c r="S88" s="53">
        <f t="shared" si="52"/>
        <v>153.15044716100272</v>
      </c>
      <c r="T88" s="62">
        <f>VLOOKUP(B88,'VNA IPCA'!B:D,2,FALSE)</f>
        <v>3938.7733520000002</v>
      </c>
      <c r="U88" s="63">
        <f>VLOOKUP(B88,'VNA IPCA'!B:D,3,FALSE)</f>
        <v>0.94</v>
      </c>
      <c r="V88" s="63">
        <f t="shared" si="34"/>
        <v>11.881841195515698</v>
      </c>
      <c r="W88" s="92">
        <f t="shared" si="35"/>
        <v>4.9254727645342555E-4</v>
      </c>
      <c r="X88" s="92">
        <f t="shared" si="53"/>
        <v>1.0430820976525967</v>
      </c>
      <c r="Y88" s="48">
        <f t="shared" si="54"/>
        <v>4.308209765259674</v>
      </c>
      <c r="Z88" s="53">
        <f t="shared" si="55"/>
        <v>94.254427648220457</v>
      </c>
      <c r="AA88" s="53">
        <f t="shared" si="56"/>
        <v>104.1783822279402</v>
      </c>
      <c r="AB88" s="53">
        <f t="shared" si="57"/>
        <v>122.33079258058382</v>
      </c>
      <c r="AC88" s="61">
        <f>VLOOKUP(B88,CDI!A:B,2,FALSE)</f>
        <v>12.65</v>
      </c>
      <c r="AD88" s="26">
        <f t="shared" si="58"/>
        <v>1.0352177049978786</v>
      </c>
      <c r="AE88" s="93">
        <f t="shared" si="36"/>
        <v>4.727922107445881E-4</v>
      </c>
      <c r="AF88" s="93">
        <f t="shared" si="59"/>
        <v>1.0352177049978786</v>
      </c>
      <c r="AG88" s="27">
        <f t="shared" si="60"/>
        <v>3.5217704997878574</v>
      </c>
      <c r="AH88" s="98"/>
      <c r="AI88" s="21">
        <f t="shared" si="37"/>
        <v>17.677320569443424</v>
      </c>
      <c r="AJ88" s="60">
        <f t="shared" si="38"/>
        <v>18.035342461269053</v>
      </c>
      <c r="AK88" s="63">
        <f t="shared" si="39"/>
        <v>11.881841195515698</v>
      </c>
      <c r="AL88" s="61">
        <f t="shared" si="40"/>
        <v>12.65</v>
      </c>
    </row>
    <row r="89" spans="1:38" x14ac:dyDescent="0.3">
      <c r="A89" s="30">
        <f t="shared" si="41"/>
        <v>88</v>
      </c>
      <c r="B89" s="29">
        <f>WORKDAY(B88,1,Feriados!$A$2:$A$5000)</f>
        <v>44691</v>
      </c>
      <c r="C89" s="20">
        <f t="shared" si="61"/>
        <v>45519</v>
      </c>
      <c r="D89" s="21">
        <f t="shared" si="61"/>
        <v>5.18</v>
      </c>
      <c r="E89" s="52">
        <f>TRUNC((100/((1+D89/100)^(NETWORKDAYS($B89,C89-1,Feriados!$A$1:$A$936)/252)))/100*T89,6)</f>
        <v>3515.3139299999998</v>
      </c>
      <c r="F89" s="19">
        <f t="shared" si="32"/>
        <v>6.9307477777513782E-4</v>
      </c>
      <c r="G89" s="19">
        <f t="shared" si="43"/>
        <v>1.0619510881374816</v>
      </c>
      <c r="H89" s="18">
        <f t="shared" si="44"/>
        <v>6.1951088137481625</v>
      </c>
      <c r="I89" s="53">
        <f t="shared" si="45"/>
        <v>136.66588337762192</v>
      </c>
      <c r="J89" s="53">
        <f t="shared" si="46"/>
        <v>146.59183506505585</v>
      </c>
      <c r="K89" s="53">
        <f t="shared" si="47"/>
        <v>173.49772200039803</v>
      </c>
      <c r="L89" s="60">
        <f>VLOOKUP(B89,'NTN-B Princ 24'!A:F,2,FALSE)*100</f>
        <v>5.43</v>
      </c>
      <c r="M89" s="22">
        <f>TRUNC((100/((1+L89/100)^(NETWORKDAYS($B89,C89-1,Feriados!$A$1:$A$936)/252)))/100*T89,6)</f>
        <v>3496.4876669999999</v>
      </c>
      <c r="N89" s="91">
        <f t="shared" si="33"/>
        <v>2.2086127312721526E-3</v>
      </c>
      <c r="O89" s="91">
        <f t="shared" si="48"/>
        <v>1.056263809312171</v>
      </c>
      <c r="P89" s="24">
        <f t="shared" si="49"/>
        <v>5.6263809312171009</v>
      </c>
      <c r="Q89" s="53">
        <f t="shared" si="50"/>
        <v>138.65978138372489</v>
      </c>
      <c r="R89" s="53">
        <f t="shared" si="51"/>
        <v>467.14236848231201</v>
      </c>
      <c r="S89" s="53">
        <f t="shared" si="52"/>
        <v>157.57015801019426</v>
      </c>
      <c r="T89" s="62">
        <f>VLOOKUP(B89,'VNA IPCA'!B:D,2,FALSE)</f>
        <v>3940.7133840000001</v>
      </c>
      <c r="U89" s="63">
        <f>VLOOKUP(B89,'VNA IPCA'!B:D,3,FALSE)</f>
        <v>0.94</v>
      </c>
      <c r="V89" s="63">
        <f t="shared" si="34"/>
        <v>11.881841195515698</v>
      </c>
      <c r="W89" s="92">
        <f t="shared" si="35"/>
        <v>4.9254725434111357E-4</v>
      </c>
      <c r="X89" s="92">
        <f t="shared" si="53"/>
        <v>1.0435958648758479</v>
      </c>
      <c r="Y89" s="48">
        <f t="shared" si="54"/>
        <v>4.3595864875847878</v>
      </c>
      <c r="Z89" s="53">
        <f t="shared" si="55"/>
        <v>94.254427648220457</v>
      </c>
      <c r="AA89" s="53">
        <f t="shared" si="56"/>
        <v>104.17837755097821</v>
      </c>
      <c r="AB89" s="53">
        <f t="shared" si="57"/>
        <v>122.09282309636357</v>
      </c>
      <c r="AC89" s="61">
        <f>VLOOKUP(B89,CDI!A:B,2,FALSE)</f>
        <v>12.65</v>
      </c>
      <c r="AD89" s="26">
        <f t="shared" si="58"/>
        <v>1.0357071478652264</v>
      </c>
      <c r="AE89" s="93">
        <f t="shared" si="36"/>
        <v>4.727922107445881E-4</v>
      </c>
      <c r="AF89" s="93">
        <f t="shared" si="59"/>
        <v>1.0357071478652264</v>
      </c>
      <c r="AG89" s="27">
        <f t="shared" si="60"/>
        <v>3.5707147865226441</v>
      </c>
      <c r="AH89" s="98"/>
      <c r="AI89" s="21">
        <f t="shared" si="37"/>
        <v>17.677320569443424</v>
      </c>
      <c r="AJ89" s="60">
        <f t="shared" si="38"/>
        <v>17.957025172432207</v>
      </c>
      <c r="AK89" s="63">
        <f t="shared" si="39"/>
        <v>11.881841195515698</v>
      </c>
      <c r="AL89" s="61">
        <f t="shared" si="40"/>
        <v>12.65</v>
      </c>
    </row>
    <row r="90" spans="1:38" x14ac:dyDescent="0.3">
      <c r="A90" s="30">
        <f t="shared" si="41"/>
        <v>89</v>
      </c>
      <c r="B90" s="29">
        <f>WORKDAY(B89,1,Feriados!$A$2:$A$5000)</f>
        <v>44692</v>
      </c>
      <c r="C90" s="20">
        <f t="shared" si="61"/>
        <v>45519</v>
      </c>
      <c r="D90" s="21">
        <f t="shared" si="61"/>
        <v>5.18</v>
      </c>
      <c r="E90" s="52">
        <f>TRUNC((100/((1+D90/100)^(NETWORKDAYS($B90,C90-1,Feriados!$A$1:$A$936)/252)))/100*T90,6)</f>
        <v>3521.2721809999998</v>
      </c>
      <c r="F90" s="19">
        <f t="shared" si="32"/>
        <v>1.6949413675837466E-3</v>
      </c>
      <c r="G90" s="19">
        <f t="shared" si="43"/>
        <v>1.0637510329671165</v>
      </c>
      <c r="H90" s="18">
        <f t="shared" si="44"/>
        <v>6.3751032967116483</v>
      </c>
      <c r="I90" s="53">
        <f t="shared" si="45"/>
        <v>148.64054163961876</v>
      </c>
      <c r="J90" s="53">
        <f t="shared" si="46"/>
        <v>358.49604309563978</v>
      </c>
      <c r="K90" s="53">
        <f t="shared" si="47"/>
        <v>176.12328708087071</v>
      </c>
      <c r="L90" s="60">
        <f>VLOOKUP(B90,'NTN-B Princ 24'!A:F,2,FALSE)*100</f>
        <v>5.64</v>
      </c>
      <c r="M90" s="22">
        <f>TRUNC((100/((1+L90/100)^(NETWORKDAYS($B90,C90-1,Feriados!$A$1:$A$936)/252)))/100*T90,6)</f>
        <v>3486.7458740000002</v>
      </c>
      <c r="N90" s="91">
        <f t="shared" si="33"/>
        <v>-2.7861654116337897E-3</v>
      </c>
      <c r="O90" s="91">
        <f t="shared" si="48"/>
        <v>1.053320883621105</v>
      </c>
      <c r="P90" s="24">
        <f t="shared" si="49"/>
        <v>5.3320883621104986</v>
      </c>
      <c r="Q90" s="53">
        <f t="shared" si="50"/>
        <v>152.30588540257241</v>
      </c>
      <c r="R90" s="53">
        <f t="shared" si="51"/>
        <v>-589.30019325951469</v>
      </c>
      <c r="S90" s="53">
        <f t="shared" si="52"/>
        <v>147.30819025708308</v>
      </c>
      <c r="T90" s="62">
        <f>VLOOKUP(B90,'VNA IPCA'!B:D,2,FALSE)</f>
        <v>3946.6016500000001</v>
      </c>
      <c r="U90" s="63">
        <f>VLOOKUP(B90,'VNA IPCA'!B:D,3,FALSE)</f>
        <v>1.06</v>
      </c>
      <c r="V90" s="63">
        <f t="shared" si="34"/>
        <v>13.488414009111604</v>
      </c>
      <c r="W90" s="92">
        <f t="shared" si="35"/>
        <v>1.4942132112190087E-3</v>
      </c>
      <c r="X90" s="92">
        <f t="shared" si="53"/>
        <v>1.045155219604319</v>
      </c>
      <c r="Y90" s="48">
        <f t="shared" si="54"/>
        <v>4.5155219604319008</v>
      </c>
      <c r="Z90" s="53">
        <f t="shared" si="55"/>
        <v>106.22668632546724</v>
      </c>
      <c r="AA90" s="53">
        <f t="shared" si="56"/>
        <v>316.04014982941686</v>
      </c>
      <c r="AB90" s="53">
        <f t="shared" si="57"/>
        <v>124.74912696196512</v>
      </c>
      <c r="AC90" s="61">
        <f>VLOOKUP(B90,CDI!A:B,2,FALSE)</f>
        <v>12.65</v>
      </c>
      <c r="AD90" s="26">
        <f t="shared" si="58"/>
        <v>1.0361968221373496</v>
      </c>
      <c r="AE90" s="93">
        <f t="shared" si="36"/>
        <v>4.727922107445881E-4</v>
      </c>
      <c r="AF90" s="93">
        <f t="shared" si="59"/>
        <v>1.0361968221373496</v>
      </c>
      <c r="AG90" s="27">
        <f t="shared" si="60"/>
        <v>3.6196822137349649</v>
      </c>
      <c r="AH90" s="98"/>
      <c r="AI90" s="21">
        <f t="shared" si="37"/>
        <v>19.367113854783604</v>
      </c>
      <c r="AJ90" s="60">
        <f t="shared" si="38"/>
        <v>19.889160559225495</v>
      </c>
      <c r="AK90" s="63">
        <f t="shared" si="39"/>
        <v>13.488414009111604</v>
      </c>
      <c r="AL90" s="61">
        <f t="shared" si="40"/>
        <v>12.65</v>
      </c>
    </row>
    <row r="91" spans="1:38" x14ac:dyDescent="0.3">
      <c r="A91" s="30">
        <f t="shared" si="41"/>
        <v>90</v>
      </c>
      <c r="B91" s="29">
        <f>WORKDAY(B90,1,Feriados!$A$2:$A$5000)</f>
        <v>44693</v>
      </c>
      <c r="C91" s="20">
        <f t="shared" si="61"/>
        <v>45519</v>
      </c>
      <c r="D91" s="21">
        <f t="shared" si="61"/>
        <v>5.18</v>
      </c>
      <c r="E91" s="52">
        <f>TRUNC((100/((1+D91/100)^(NETWORKDAYS($B91,C91-1,Feriados!$A$1:$A$936)/252)))/100*T91,6)</f>
        <v>3523.933074</v>
      </c>
      <c r="F91" s="19">
        <f t="shared" si="32"/>
        <v>7.5566240359314918E-4</v>
      </c>
      <c r="G91" s="19">
        <f t="shared" si="43"/>
        <v>1.0645548696295131</v>
      </c>
      <c r="H91" s="18">
        <f t="shared" si="44"/>
        <v>6.4554869629513068</v>
      </c>
      <c r="I91" s="53">
        <f t="shared" si="45"/>
        <v>148.64054163961876</v>
      </c>
      <c r="J91" s="53">
        <f t="shared" si="46"/>
        <v>159.82970667031003</v>
      </c>
      <c r="K91" s="53">
        <f t="shared" si="47"/>
        <v>175.9624618577393</v>
      </c>
      <c r="L91" s="60">
        <f>VLOOKUP(B91,'NTN-B Princ 24'!A:F,2,FALSE)*100</f>
        <v>5.54</v>
      </c>
      <c r="M91" s="22">
        <f>TRUNC((100/((1+L91/100)^(NETWORKDAYS($B91,C91-1,Feriados!$A$1:$A$936)/252)))/100*T91,6)</f>
        <v>3496.8977650000002</v>
      </c>
      <c r="N91" s="91">
        <f t="shared" si="33"/>
        <v>2.911566075319838E-3</v>
      </c>
      <c r="O91" s="91">
        <f t="shared" si="48"/>
        <v>1.0563876969722821</v>
      </c>
      <c r="P91" s="24">
        <f t="shared" si="49"/>
        <v>5.6387696972282075</v>
      </c>
      <c r="Q91" s="53">
        <f t="shared" si="50"/>
        <v>151.51042568526353</v>
      </c>
      <c r="R91" s="53">
        <f t="shared" si="51"/>
        <v>615.82361323899329</v>
      </c>
      <c r="S91" s="53">
        <f t="shared" si="52"/>
        <v>153.70053467189982</v>
      </c>
      <c r="T91" s="62">
        <f>VLOOKUP(B91,'VNA IPCA'!B:D,2,FALSE)</f>
        <v>3948.792496</v>
      </c>
      <c r="U91" s="63">
        <f>VLOOKUP(B91,'VNA IPCA'!B:D,3,FALSE)</f>
        <v>1.06</v>
      </c>
      <c r="V91" s="63">
        <f t="shared" si="34"/>
        <v>13.488414009111604</v>
      </c>
      <c r="W91" s="92">
        <f t="shared" si="35"/>
        <v>5.5512215173769697E-4</v>
      </c>
      <c r="X91" s="92">
        <f t="shared" si="53"/>
        <v>1.0457354084187256</v>
      </c>
      <c r="Y91" s="48">
        <f t="shared" si="54"/>
        <v>4.5735408418725587</v>
      </c>
      <c r="Z91" s="53">
        <f t="shared" si="55"/>
        <v>106.22668632546724</v>
      </c>
      <c r="AA91" s="53">
        <f t="shared" si="56"/>
        <v>117.4135569753676</v>
      </c>
      <c r="AB91" s="53">
        <f t="shared" si="57"/>
        <v>124.66472483973372</v>
      </c>
      <c r="AC91" s="61">
        <f>VLOOKUP(B91,CDI!A:B,2,FALSE)</f>
        <v>12.65</v>
      </c>
      <c r="AD91" s="26">
        <f t="shared" si="58"/>
        <v>1.0366867279236545</v>
      </c>
      <c r="AE91" s="93">
        <f t="shared" si="36"/>
        <v>4.727922107445881E-4</v>
      </c>
      <c r="AF91" s="93">
        <f t="shared" si="59"/>
        <v>1.0366867279236545</v>
      </c>
      <c r="AG91" s="27">
        <f t="shared" si="60"/>
        <v>3.6686727923654461</v>
      </c>
      <c r="AH91" s="98"/>
      <c r="AI91" s="21">
        <f t="shared" si="37"/>
        <v>19.367113854783604</v>
      </c>
      <c r="AJ91" s="60">
        <f t="shared" si="38"/>
        <v>19.775672145216383</v>
      </c>
      <c r="AK91" s="63">
        <f t="shared" si="39"/>
        <v>13.488414009111604</v>
      </c>
      <c r="AL91" s="61">
        <f t="shared" si="40"/>
        <v>12.65</v>
      </c>
    </row>
    <row r="92" spans="1:38" x14ac:dyDescent="0.3">
      <c r="A92" s="30">
        <f t="shared" si="41"/>
        <v>91</v>
      </c>
      <c r="B92" s="29">
        <f>WORKDAY(B91,1,Feriados!$A$2:$A$5000)</f>
        <v>44694</v>
      </c>
      <c r="C92" s="20">
        <f t="shared" si="61"/>
        <v>45519</v>
      </c>
      <c r="D92" s="21">
        <f t="shared" si="61"/>
        <v>5.18</v>
      </c>
      <c r="E92" s="52">
        <f>TRUNC((100/((1+D92/100)^(NETWORKDAYS($B92,C92-1,Feriados!$A$1:$A$936)/252)))/100*T92,6)</f>
        <v>3526.5959760000001</v>
      </c>
      <c r="F92" s="19">
        <f t="shared" si="32"/>
        <v>7.5566191073472844E-4</v>
      </c>
      <c r="G92" s="19">
        <f t="shared" si="43"/>
        <v>1.0653593131963792</v>
      </c>
      <c r="H92" s="18">
        <f t="shared" si="44"/>
        <v>6.5359313196379221</v>
      </c>
      <c r="I92" s="53">
        <f t="shared" si="45"/>
        <v>148.64054163961876</v>
      </c>
      <c r="J92" s="53">
        <f t="shared" si="46"/>
        <v>159.82960242611784</v>
      </c>
      <c r="K92" s="53">
        <f t="shared" si="47"/>
        <v>175.80641242851064</v>
      </c>
      <c r="L92" s="60">
        <f>VLOOKUP(B92,'NTN-B Princ 24'!A:F,2,FALSE)*100</f>
        <v>5.53</v>
      </c>
      <c r="M92" s="22">
        <f>TRUNC((100/((1+L92/100)^(NETWORKDAYS($B92,C92-1,Feriados!$A$1:$A$936)/252)))/100*T92,6)</f>
        <v>3500.3338789999998</v>
      </c>
      <c r="N92" s="91">
        <f t="shared" si="33"/>
        <v>9.8261780324016001E-4</v>
      </c>
      <c r="O92" s="91">
        <f t="shared" si="48"/>
        <v>1.0574257223304508</v>
      </c>
      <c r="P92" s="24">
        <f t="shared" si="49"/>
        <v>5.7425722330450846</v>
      </c>
      <c r="Q92" s="53">
        <f t="shared" si="50"/>
        <v>151.4308384281949</v>
      </c>
      <c r="R92" s="53">
        <f t="shared" si="51"/>
        <v>207.83290860326588</v>
      </c>
      <c r="S92" s="53">
        <f t="shared" si="52"/>
        <v>154.46628384387097</v>
      </c>
      <c r="T92" s="62">
        <f>VLOOKUP(B92,'VNA IPCA'!B:D,2,FALSE)</f>
        <v>3950.9845580000001</v>
      </c>
      <c r="U92" s="63">
        <f>VLOOKUP(B92,'VNA IPCA'!B:D,3,FALSE)</f>
        <v>1.06</v>
      </c>
      <c r="V92" s="63">
        <f t="shared" si="34"/>
        <v>13.488414009111604</v>
      </c>
      <c r="W92" s="92">
        <f t="shared" si="35"/>
        <v>5.5512210434471854E-4</v>
      </c>
      <c r="X92" s="92">
        <f t="shared" si="53"/>
        <v>1.0463159192592348</v>
      </c>
      <c r="Y92" s="48">
        <f t="shared" si="54"/>
        <v>4.6315919259234839</v>
      </c>
      <c r="Z92" s="53">
        <f t="shared" si="55"/>
        <v>106.22668632546724</v>
      </c>
      <c r="AA92" s="53">
        <f t="shared" si="56"/>
        <v>117.41354695130684</v>
      </c>
      <c r="AB92" s="53">
        <f t="shared" si="57"/>
        <v>124.58263719554698</v>
      </c>
      <c r="AC92" s="61">
        <f>VLOOKUP(B92,CDI!A:B,2,FALSE)</f>
        <v>12.65</v>
      </c>
      <c r="AD92" s="26">
        <f t="shared" si="58"/>
        <v>1.0371768653335991</v>
      </c>
      <c r="AE92" s="93">
        <f t="shared" si="36"/>
        <v>4.727922107445881E-4</v>
      </c>
      <c r="AF92" s="93">
        <f t="shared" si="59"/>
        <v>1.0371768653335991</v>
      </c>
      <c r="AG92" s="27">
        <f t="shared" si="60"/>
        <v>3.7176865333599096</v>
      </c>
      <c r="AH92" s="98"/>
      <c r="AI92" s="21">
        <f t="shared" si="37"/>
        <v>19.367113854783604</v>
      </c>
      <c r="AJ92" s="60">
        <f t="shared" si="38"/>
        <v>19.764323303815456</v>
      </c>
      <c r="AK92" s="63">
        <f t="shared" si="39"/>
        <v>13.488414009111604</v>
      </c>
      <c r="AL92" s="61">
        <f t="shared" si="40"/>
        <v>12.65</v>
      </c>
    </row>
    <row r="93" spans="1:38" x14ac:dyDescent="0.3">
      <c r="A93" s="30">
        <f t="shared" si="41"/>
        <v>92</v>
      </c>
      <c r="B93" s="29">
        <f>WORKDAY(B92,1,Feriados!$A$2:$A$5000)</f>
        <v>44697</v>
      </c>
      <c r="C93" s="20">
        <f t="shared" si="61"/>
        <v>45519</v>
      </c>
      <c r="D93" s="21">
        <f t="shared" si="61"/>
        <v>5.18</v>
      </c>
      <c r="E93" s="52">
        <f>TRUNC((100/((1+D93/100)^(NETWORKDAYS($B93,C93-1,Feriados!$A$1:$A$936)/252)))/100*T93,6)</f>
        <v>3529.2608909999999</v>
      </c>
      <c r="F93" s="19">
        <f t="shared" si="32"/>
        <v>7.5566212237965225E-4</v>
      </c>
      <c r="G93" s="19">
        <f t="shared" si="43"/>
        <v>1.0661643648760861</v>
      </c>
      <c r="H93" s="18">
        <f t="shared" si="44"/>
        <v>6.6164364876086124</v>
      </c>
      <c r="I93" s="53">
        <f t="shared" si="45"/>
        <v>148.64054163961876</v>
      </c>
      <c r="J93" s="53">
        <f t="shared" si="46"/>
        <v>159.82964719101014</v>
      </c>
      <c r="K93" s="53">
        <f t="shared" si="47"/>
        <v>175.65495793705142</v>
      </c>
      <c r="L93" s="60">
        <f>VLOOKUP(B93,'NTN-B Princ 24'!A:F,2,FALSE)*100</f>
        <v>5.53</v>
      </c>
      <c r="M93" s="22">
        <f>TRUNC((100/((1+L93/100)^(NETWORKDAYS($B93,C93-1,Feriados!$A$1:$A$936)/252)))/100*T93,6)</f>
        <v>3503.0251280000002</v>
      </c>
      <c r="N93" s="91">
        <f t="shared" si="33"/>
        <v>7.6885494156608836E-4</v>
      </c>
      <c r="O93" s="91">
        <f t="shared" si="48"/>
        <v>1.0582387293224036</v>
      </c>
      <c r="P93" s="24">
        <f t="shared" si="49"/>
        <v>5.8238729322403593</v>
      </c>
      <c r="Q93" s="53">
        <f t="shared" si="50"/>
        <v>151.4308384281949</v>
      </c>
      <c r="R93" s="53">
        <f t="shared" si="51"/>
        <v>162.62005255019722</v>
      </c>
      <c r="S93" s="53">
        <f t="shared" si="52"/>
        <v>154.61376480516236</v>
      </c>
      <c r="T93" s="62">
        <f>VLOOKUP(B93,'VNA IPCA'!B:D,2,FALSE)</f>
        <v>3953.1778370000002</v>
      </c>
      <c r="U93" s="63">
        <f>VLOOKUP(B93,'VNA IPCA'!B:D,3,FALSE)</f>
        <v>1.06</v>
      </c>
      <c r="V93" s="63">
        <f t="shared" si="34"/>
        <v>13.488414009111604</v>
      </c>
      <c r="W93" s="92">
        <f t="shared" si="35"/>
        <v>5.5512213925501541E-4</v>
      </c>
      <c r="X93" s="92">
        <f t="shared" si="53"/>
        <v>1.0468967523906707</v>
      </c>
      <c r="Y93" s="48">
        <f t="shared" si="54"/>
        <v>4.6896752390670704</v>
      </c>
      <c r="Z93" s="53">
        <f t="shared" si="55"/>
        <v>106.22668632546724</v>
      </c>
      <c r="AA93" s="53">
        <f t="shared" si="56"/>
        <v>117.41355433516303</v>
      </c>
      <c r="AB93" s="53">
        <f t="shared" si="57"/>
        <v>124.50277553476406</v>
      </c>
      <c r="AC93" s="61">
        <f>VLOOKUP(B93,CDI!A:B,2,FALSE)</f>
        <v>12.65</v>
      </c>
      <c r="AD93" s="26">
        <f t="shared" si="58"/>
        <v>1.0376672344766933</v>
      </c>
      <c r="AE93" s="93">
        <f t="shared" si="36"/>
        <v>4.727922107445881E-4</v>
      </c>
      <c r="AF93" s="93">
        <f t="shared" si="59"/>
        <v>1.0376672344766933</v>
      </c>
      <c r="AG93" s="27">
        <f t="shared" si="60"/>
        <v>3.766723447669329</v>
      </c>
      <c r="AH93" s="98"/>
      <c r="AI93" s="21">
        <f t="shared" si="37"/>
        <v>19.367113854783604</v>
      </c>
      <c r="AJ93" s="60">
        <f t="shared" si="38"/>
        <v>19.764323303815456</v>
      </c>
      <c r="AK93" s="63">
        <f t="shared" si="39"/>
        <v>13.488414009111604</v>
      </c>
      <c r="AL93" s="61">
        <f t="shared" si="40"/>
        <v>12.65</v>
      </c>
    </row>
    <row r="94" spans="1:38" x14ac:dyDescent="0.3">
      <c r="A94" s="30">
        <f t="shared" si="41"/>
        <v>93</v>
      </c>
      <c r="B94" s="29">
        <f>WORKDAY(B93,1,Feriados!$A$2:$A$5000)</f>
        <v>44698</v>
      </c>
      <c r="C94" s="20">
        <f t="shared" si="61"/>
        <v>45519</v>
      </c>
      <c r="D94" s="21">
        <f t="shared" si="61"/>
        <v>5.18</v>
      </c>
      <c r="E94" s="52">
        <f>TRUNC((100/((1+D94/100)^(NETWORKDAYS($B94,C94-1,Feriados!$A$1:$A$936)/252)))/100*T94,6)</f>
        <v>3530.7047250000001</v>
      </c>
      <c r="F94" s="19">
        <f t="shared" si="32"/>
        <v>4.0910378818459492E-4</v>
      </c>
      <c r="G94" s="19">
        <f t="shared" si="43"/>
        <v>1.0666005367565843</v>
      </c>
      <c r="H94" s="18">
        <f t="shared" si="44"/>
        <v>6.6600536756584283</v>
      </c>
      <c r="I94" s="53">
        <f t="shared" si="45"/>
        <v>88.631278733205889</v>
      </c>
      <c r="J94" s="53">
        <f t="shared" si="46"/>
        <v>86.529299528921612</v>
      </c>
      <c r="K94" s="53">
        <f t="shared" si="47"/>
        <v>174.53960883614283</v>
      </c>
      <c r="L94" s="60">
        <f>VLOOKUP(B94,'NTN-B Princ 24'!A:F,2,FALSE)*100</f>
        <v>5.34</v>
      </c>
      <c r="M94" s="22">
        <f>TRUNC((100/((1+L94/100)^(NETWORKDAYS($B94,C94-1,Feriados!$A$1:$A$936)/252)))/100*T94,6)</f>
        <v>3518.6924250000002</v>
      </c>
      <c r="N94" s="91">
        <f t="shared" si="33"/>
        <v>4.4725048857827687E-3</v>
      </c>
      <c r="O94" s="91">
        <f t="shared" si="48"/>
        <v>1.0629717072096225</v>
      </c>
      <c r="P94" s="24">
        <f t="shared" si="49"/>
        <v>6.2971707209622529</v>
      </c>
      <c r="Q94" s="53">
        <f t="shared" si="50"/>
        <v>89.907626744783343</v>
      </c>
      <c r="R94" s="53">
        <f t="shared" si="51"/>
        <v>945.97685497803297</v>
      </c>
      <c r="S94" s="53">
        <f t="shared" si="52"/>
        <v>165.02955800915569</v>
      </c>
      <c r="T94" s="62">
        <f>VLOOKUP(B94,'VNA IPCA'!B:D,2,FALSE)</f>
        <v>3954.0026010000001</v>
      </c>
      <c r="U94" s="63">
        <f>VLOOKUP(B94,'VNA IPCA'!B:D,3,FALSE)</f>
        <v>0.46</v>
      </c>
      <c r="V94" s="63">
        <f t="shared" si="34"/>
        <v>5.6618197194086672</v>
      </c>
      <c r="W94" s="92">
        <f t="shared" si="35"/>
        <v>2.0863316400299148E-4</v>
      </c>
      <c r="X94" s="92">
        <f t="shared" si="53"/>
        <v>1.0471151697725065</v>
      </c>
      <c r="Y94" s="48">
        <f t="shared" si="54"/>
        <v>4.7115169772506515</v>
      </c>
      <c r="Z94" s="53">
        <f t="shared" si="55"/>
        <v>46.22944858997694</v>
      </c>
      <c r="AA94" s="53">
        <f t="shared" si="56"/>
        <v>44.127876741966745</v>
      </c>
      <c r="AB94" s="53">
        <f t="shared" si="57"/>
        <v>123.47442982925745</v>
      </c>
      <c r="AC94" s="61">
        <f>VLOOKUP(B94,CDI!A:B,2,FALSE)</f>
        <v>12.65</v>
      </c>
      <c r="AD94" s="26">
        <f t="shared" si="58"/>
        <v>1.0381578354624987</v>
      </c>
      <c r="AE94" s="93">
        <f t="shared" si="36"/>
        <v>4.727922107445881E-4</v>
      </c>
      <c r="AF94" s="93">
        <f t="shared" si="59"/>
        <v>1.0381578354624987</v>
      </c>
      <c r="AG94" s="27">
        <f t="shared" si="60"/>
        <v>3.8157835462498735</v>
      </c>
      <c r="AH94" s="98"/>
      <c r="AI94" s="21">
        <f t="shared" si="37"/>
        <v>11.13510198087404</v>
      </c>
      <c r="AJ94" s="60">
        <f t="shared" si="38"/>
        <v>11.304160892425074</v>
      </c>
      <c r="AK94" s="63">
        <f t="shared" si="39"/>
        <v>5.6618197194086672</v>
      </c>
      <c r="AL94" s="61">
        <f t="shared" si="40"/>
        <v>12.65</v>
      </c>
    </row>
    <row r="95" spans="1:38" x14ac:dyDescent="0.3">
      <c r="A95" s="30">
        <f t="shared" si="41"/>
        <v>94</v>
      </c>
      <c r="B95" s="29">
        <f>WORKDAY(B94,1,Feriados!$A$2:$A$5000)</f>
        <v>44699</v>
      </c>
      <c r="C95" s="20">
        <f t="shared" si="61"/>
        <v>45519</v>
      </c>
      <c r="D95" s="21">
        <f t="shared" si="61"/>
        <v>5.18</v>
      </c>
      <c r="E95" s="52">
        <f>TRUNC((100/((1+D95/100)^(NETWORKDAYS($B95,C95-1,Feriados!$A$1:$A$936)/252)))/100*T95,6)</f>
        <v>3532.1491489999999</v>
      </c>
      <c r="F95" s="19">
        <f t="shared" si="32"/>
        <v>4.0910359616663783E-4</v>
      </c>
      <c r="G95" s="19">
        <f t="shared" si="43"/>
        <v>1.0670368868718447</v>
      </c>
      <c r="H95" s="18">
        <f t="shared" si="44"/>
        <v>6.7036886871844725</v>
      </c>
      <c r="I95" s="53">
        <f t="shared" si="45"/>
        <v>88.631278733205889</v>
      </c>
      <c r="J95" s="53">
        <f t="shared" si="46"/>
        <v>86.529258915317413</v>
      </c>
      <c r="K95" s="53">
        <f t="shared" si="47"/>
        <v>173.45199626788167</v>
      </c>
      <c r="L95" s="60">
        <f>VLOOKUP(B95,'NTN-B Princ 24'!A:F,2,FALSE)*100</f>
        <v>5.48</v>
      </c>
      <c r="M95" s="22">
        <f>TRUNC((100/((1+L95/100)^(NETWORKDAYS($B95,C95-1,Feriados!$A$1:$A$936)/252)))/100*T95,6)</f>
        <v>3509.7049780000002</v>
      </c>
      <c r="N95" s="91">
        <f t="shared" si="33"/>
        <v>-2.5542007980421388E-3</v>
      </c>
      <c r="O95" s="91">
        <f t="shared" si="48"/>
        <v>1.0602566640267714</v>
      </c>
      <c r="P95" s="24">
        <f t="shared" si="49"/>
        <v>6.0256664026771434</v>
      </c>
      <c r="Q95" s="53">
        <f t="shared" si="50"/>
        <v>91.022848276949418</v>
      </c>
      <c r="R95" s="53">
        <f t="shared" si="51"/>
        <v>-540.23749545695659</v>
      </c>
      <c r="S95" s="53">
        <f t="shared" si="52"/>
        <v>155.9087712988088</v>
      </c>
      <c r="T95" s="62">
        <f>VLOOKUP(B95,'VNA IPCA'!B:D,2,FALSE)</f>
        <v>3954.8275370000001</v>
      </c>
      <c r="U95" s="63">
        <f>VLOOKUP(B95,'VNA IPCA'!B:D,3,FALSE)</f>
        <v>0.46</v>
      </c>
      <c r="V95" s="63">
        <f t="shared" si="34"/>
        <v>5.6618197194086672</v>
      </c>
      <c r="W95" s="92">
        <f t="shared" si="35"/>
        <v>2.0863314550956247E-4</v>
      </c>
      <c r="X95" s="92">
        <f t="shared" si="53"/>
        <v>1.047333632704087</v>
      </c>
      <c r="Y95" s="48">
        <f t="shared" si="54"/>
        <v>4.733363270408697</v>
      </c>
      <c r="Z95" s="53">
        <f t="shared" si="55"/>
        <v>46.22944858997694</v>
      </c>
      <c r="AA95" s="53">
        <f t="shared" si="56"/>
        <v>44.127872830432544</v>
      </c>
      <c r="AB95" s="53">
        <f t="shared" si="57"/>
        <v>122.4715744755563</v>
      </c>
      <c r="AC95" s="61">
        <f>VLOOKUP(B95,CDI!A:B,2,FALSE)</f>
        <v>12.65</v>
      </c>
      <c r="AD95" s="26">
        <f t="shared" si="58"/>
        <v>1.0386486684006289</v>
      </c>
      <c r="AE95" s="93">
        <f t="shared" si="36"/>
        <v>4.727922107445881E-4</v>
      </c>
      <c r="AF95" s="93">
        <f t="shared" si="59"/>
        <v>1.0386486684006289</v>
      </c>
      <c r="AG95" s="27">
        <f t="shared" si="60"/>
        <v>3.8648668400628861</v>
      </c>
      <c r="AH95" s="98"/>
      <c r="AI95" s="21">
        <f t="shared" si="37"/>
        <v>11.13510198087404</v>
      </c>
      <c r="AJ95" s="60">
        <f t="shared" si="38"/>
        <v>11.452087440032255</v>
      </c>
      <c r="AK95" s="63">
        <f t="shared" si="39"/>
        <v>5.6618197194086672</v>
      </c>
      <c r="AL95" s="61">
        <f t="shared" si="40"/>
        <v>12.65</v>
      </c>
    </row>
    <row r="96" spans="1:38" x14ac:dyDescent="0.3">
      <c r="A96" s="30">
        <f t="shared" si="41"/>
        <v>95</v>
      </c>
      <c r="B96" s="29">
        <f>WORKDAY(B95,1,Feriados!$A$2:$A$5000)</f>
        <v>44700</v>
      </c>
      <c r="C96" s="20">
        <f t="shared" si="61"/>
        <v>45519</v>
      </c>
      <c r="D96" s="21">
        <f t="shared" si="61"/>
        <v>5.18</v>
      </c>
      <c r="E96" s="52">
        <f>TRUNC((100/((1+D96/100)^(NETWORKDAYS($B96,C96-1,Feriados!$A$1:$A$936)/252)))/100*T96,6)</f>
        <v>3533.5941659999999</v>
      </c>
      <c r="F96" s="19">
        <f t="shared" si="32"/>
        <v>4.0910418531137083E-4</v>
      </c>
      <c r="G96" s="19">
        <f t="shared" si="43"/>
        <v>1.0674734161281456</v>
      </c>
      <c r="H96" s="18">
        <f t="shared" si="44"/>
        <v>6.7473416128145614</v>
      </c>
      <c r="I96" s="53">
        <f t="shared" si="45"/>
        <v>88.631278733205889</v>
      </c>
      <c r="J96" s="53">
        <f t="shared" si="46"/>
        <v>86.52938352497037</v>
      </c>
      <c r="K96" s="53">
        <f t="shared" si="47"/>
        <v>172.39109790884447</v>
      </c>
      <c r="L96" s="60">
        <f>VLOOKUP(B96,'NTN-B Princ 24'!A:F,2,FALSE)*100</f>
        <v>5.49</v>
      </c>
      <c r="M96" s="22">
        <f>TRUNC((100/((1+L96/100)^(NETWORKDAYS($B96,C96-1,Feriados!$A$1:$A$936)/252)))/100*T96,6)</f>
        <v>3510.4369219999999</v>
      </c>
      <c r="N96" s="91">
        <f t="shared" si="33"/>
        <v>2.0854858302565837E-4</v>
      </c>
      <c r="O96" s="91">
        <f t="shared" si="48"/>
        <v>1.0604777790516977</v>
      </c>
      <c r="P96" s="24">
        <f t="shared" si="49"/>
        <v>6.0477779051697711</v>
      </c>
      <c r="Q96" s="53">
        <f t="shared" si="50"/>
        <v>91.102450533453379</v>
      </c>
      <c r="R96" s="53">
        <f t="shared" si="51"/>
        <v>44.109987069630577</v>
      </c>
      <c r="S96" s="53">
        <f t="shared" si="52"/>
        <v>154.51760601552957</v>
      </c>
      <c r="T96" s="62">
        <f>VLOOKUP(B96,'VNA IPCA'!B:D,2,FALSE)</f>
        <v>3955.652646</v>
      </c>
      <c r="U96" s="63">
        <f>VLOOKUP(B96,'VNA IPCA'!B:D,3,FALSE)</f>
        <v>0.46</v>
      </c>
      <c r="V96" s="63">
        <f t="shared" si="34"/>
        <v>5.6618197194086672</v>
      </c>
      <c r="W96" s="92">
        <f t="shared" si="35"/>
        <v>2.0863337080578859E-4</v>
      </c>
      <c r="X96" s="92">
        <f t="shared" si="53"/>
        <v>1.0475521414502362</v>
      </c>
      <c r="Y96" s="48">
        <f t="shared" si="54"/>
        <v>4.7552141450236229</v>
      </c>
      <c r="Z96" s="53">
        <f t="shared" si="55"/>
        <v>46.22944858997694</v>
      </c>
      <c r="AA96" s="53">
        <f t="shared" si="56"/>
        <v>44.127920482703672</v>
      </c>
      <c r="AB96" s="53">
        <f t="shared" si="57"/>
        <v>121.493268651969</v>
      </c>
      <c r="AC96" s="61">
        <f>VLOOKUP(B96,CDI!A:B,2,FALSE)</f>
        <v>12.65</v>
      </c>
      <c r="AD96" s="26">
        <f t="shared" si="58"/>
        <v>1.0391397334007488</v>
      </c>
      <c r="AE96" s="93">
        <f t="shared" si="36"/>
        <v>4.727922107445881E-4</v>
      </c>
      <c r="AF96" s="93">
        <f t="shared" si="59"/>
        <v>1.0391397334007488</v>
      </c>
      <c r="AG96" s="27">
        <f t="shared" si="60"/>
        <v>3.9139733400748833</v>
      </c>
      <c r="AH96" s="98"/>
      <c r="AI96" s="21">
        <f t="shared" si="37"/>
        <v>11.13510198087404</v>
      </c>
      <c r="AJ96" s="60">
        <f t="shared" si="38"/>
        <v>11.462653622004204</v>
      </c>
      <c r="AK96" s="63">
        <f t="shared" si="39"/>
        <v>5.6618197194086672</v>
      </c>
      <c r="AL96" s="61">
        <f t="shared" si="40"/>
        <v>12.65</v>
      </c>
    </row>
    <row r="97" spans="1:38" x14ac:dyDescent="0.3">
      <c r="A97" s="30">
        <f t="shared" si="41"/>
        <v>96</v>
      </c>
      <c r="B97" s="29">
        <f>WORKDAY(B96,1,Feriados!$A$2:$A$5000)</f>
        <v>44701</v>
      </c>
      <c r="C97" s="20">
        <f t="shared" si="61"/>
        <v>45519</v>
      </c>
      <c r="D97" s="21">
        <f t="shared" si="61"/>
        <v>5.18</v>
      </c>
      <c r="E97" s="52">
        <f>TRUNC((100/((1+D97/100)^(NETWORKDAYS($B97,C97-1,Feriados!$A$1:$A$936)/252)))/100*T97,6)</f>
        <v>3535.0397720000001</v>
      </c>
      <c r="F97" s="19">
        <f t="shared" si="32"/>
        <v>4.0910357332757386E-4</v>
      </c>
      <c r="G97" s="19">
        <f t="shared" si="43"/>
        <v>1.0679101233171158</v>
      </c>
      <c r="H97" s="18">
        <f t="shared" si="44"/>
        <v>6.7910123317115767</v>
      </c>
      <c r="I97" s="53">
        <f t="shared" si="45"/>
        <v>88.631278733205889</v>
      </c>
      <c r="J97" s="53">
        <f t="shared" si="46"/>
        <v>86.529254084640556</v>
      </c>
      <c r="K97" s="53">
        <f t="shared" si="47"/>
        <v>171.3559358310213</v>
      </c>
      <c r="L97" s="60">
        <f>VLOOKUP(B97,'NTN-B Princ 24'!A:F,2,FALSE)*100</f>
        <v>5.61</v>
      </c>
      <c r="M97" s="22">
        <f>TRUNC((100/((1+L97/100)^(NETWORKDAYS($B97,C97-1,Feriados!$A$1:$A$936)/252)))/100*T97,6)</f>
        <v>3503.0209869999999</v>
      </c>
      <c r="N97" s="91">
        <f t="shared" si="33"/>
        <v>-2.1125390271291566E-3</v>
      </c>
      <c r="O97" s="91">
        <f t="shared" si="48"/>
        <v>1.0582374783560478</v>
      </c>
      <c r="P97" s="24">
        <f t="shared" si="49"/>
        <v>5.8237478356047756</v>
      </c>
      <c r="Q97" s="53">
        <f t="shared" si="50"/>
        <v>92.057091797085363</v>
      </c>
      <c r="R97" s="53">
        <f t="shared" si="51"/>
        <v>-446.82187631690755</v>
      </c>
      <c r="S97" s="53">
        <f t="shared" si="52"/>
        <v>146.94918985111406</v>
      </c>
      <c r="T97" s="62">
        <f>VLOOKUP(B97,'VNA IPCA'!B:D,2,FALSE)</f>
        <v>3956.477926</v>
      </c>
      <c r="U97" s="63">
        <f>VLOOKUP(B97,'VNA IPCA'!B:D,3,FALSE)</f>
        <v>0.46</v>
      </c>
      <c r="V97" s="63">
        <f t="shared" si="34"/>
        <v>5.6618197194086672</v>
      </c>
      <c r="W97" s="92">
        <f t="shared" si="35"/>
        <v>2.0863308127783142E-4</v>
      </c>
      <c r="X97" s="92">
        <f t="shared" si="53"/>
        <v>1.0477706954813062</v>
      </c>
      <c r="Y97" s="48">
        <f t="shared" si="54"/>
        <v>4.7770695481306191</v>
      </c>
      <c r="Z97" s="53">
        <f t="shared" si="55"/>
        <v>46.22944858997694</v>
      </c>
      <c r="AA97" s="53">
        <f t="shared" si="56"/>
        <v>44.127859244817216</v>
      </c>
      <c r="AB97" s="53">
        <f t="shared" si="57"/>
        <v>120.53861530000862</v>
      </c>
      <c r="AC97" s="61">
        <f>VLOOKUP(B97,CDI!A:B,2,FALSE)</f>
        <v>12.65</v>
      </c>
      <c r="AD97" s="26">
        <f t="shared" si="58"/>
        <v>1.039631030572576</v>
      </c>
      <c r="AE97" s="93">
        <f t="shared" si="36"/>
        <v>4.727922107445881E-4</v>
      </c>
      <c r="AF97" s="93">
        <f t="shared" si="59"/>
        <v>1.039631030572576</v>
      </c>
      <c r="AG97" s="27">
        <f t="shared" si="60"/>
        <v>3.9631030572575998</v>
      </c>
      <c r="AH97" s="98"/>
      <c r="AI97" s="21">
        <f t="shared" si="37"/>
        <v>11.13510198087404</v>
      </c>
      <c r="AJ97" s="60">
        <f t="shared" si="38"/>
        <v>11.589447805667508</v>
      </c>
      <c r="AK97" s="63">
        <f t="shared" si="39"/>
        <v>5.6618197194086672</v>
      </c>
      <c r="AL97" s="61">
        <f t="shared" si="40"/>
        <v>12.65</v>
      </c>
    </row>
    <row r="98" spans="1:38" x14ac:dyDescent="0.3">
      <c r="A98" s="30">
        <f t="shared" si="41"/>
        <v>97</v>
      </c>
      <c r="B98" s="29">
        <f>WORKDAY(B97,1,Feriados!$A$2:$A$5000)</f>
        <v>44704</v>
      </c>
      <c r="C98" s="20">
        <f t="shared" si="61"/>
        <v>45519</v>
      </c>
      <c r="D98" s="21">
        <f t="shared" si="61"/>
        <v>5.18</v>
      </c>
      <c r="E98" s="52">
        <f>TRUNC((100/((1+D98/100)^(NETWORKDAYS($B98,C98-1,Feriados!$A$1:$A$936)/252)))/100*T98,6)</f>
        <v>3536.4859700000002</v>
      </c>
      <c r="F98" s="19">
        <f t="shared" si="32"/>
        <v>4.0910374232705493E-4</v>
      </c>
      <c r="G98" s="19">
        <f t="shared" si="43"/>
        <v>1.0683470093450338</v>
      </c>
      <c r="H98" s="18">
        <f t="shared" si="44"/>
        <v>6.8347009345033793</v>
      </c>
      <c r="I98" s="53">
        <f t="shared" si="45"/>
        <v>88.631278733205889</v>
      </c>
      <c r="J98" s="53">
        <f t="shared" si="46"/>
        <v>86.529289829620524</v>
      </c>
      <c r="K98" s="53">
        <f t="shared" si="47"/>
        <v>170.34558438182924</v>
      </c>
      <c r="L98" s="60">
        <f>VLOOKUP(B98,'NTN-B Princ 24'!A:F,2,FALSE)*100</f>
        <v>5.58</v>
      </c>
      <c r="M98" s="22">
        <f>TRUNC((100/((1+L98/100)^(NETWORKDAYS($B98,C98-1,Feriados!$A$1:$A$936)/252)))/100*T98,6)</f>
        <v>3506.7280249999999</v>
      </c>
      <c r="N98" s="91">
        <f t="shared" si="33"/>
        <v>1.058240305655378E-3</v>
      </c>
      <c r="O98" s="91">
        <f t="shared" si="48"/>
        <v>1.0593573479085991</v>
      </c>
      <c r="P98" s="24">
        <f t="shared" si="49"/>
        <v>5.9357347908599145</v>
      </c>
      <c r="Q98" s="53">
        <f t="shared" si="50"/>
        <v>91.818532808262148</v>
      </c>
      <c r="R98" s="53">
        <f t="shared" si="51"/>
        <v>223.82777922436219</v>
      </c>
      <c r="S98" s="53">
        <f t="shared" si="52"/>
        <v>147.94008126678293</v>
      </c>
      <c r="T98" s="62">
        <f>VLOOKUP(B98,'VNA IPCA'!B:D,2,FALSE)</f>
        <v>3957.3033789999999</v>
      </c>
      <c r="U98" s="63">
        <f>VLOOKUP(B98,'VNA IPCA'!B:D,3,FALSE)</f>
        <v>0.46</v>
      </c>
      <c r="V98" s="63">
        <f t="shared" si="34"/>
        <v>5.6618197194086672</v>
      </c>
      <c r="W98" s="92">
        <f t="shared" si="35"/>
        <v>2.0863328835352135E-4</v>
      </c>
      <c r="X98" s="92">
        <f t="shared" si="53"/>
        <v>1.047989295326945</v>
      </c>
      <c r="Y98" s="48">
        <f t="shared" si="54"/>
        <v>4.7989295326944958</v>
      </c>
      <c r="Z98" s="53">
        <f t="shared" si="55"/>
        <v>46.22944858997694</v>
      </c>
      <c r="AA98" s="53">
        <f t="shared" si="56"/>
        <v>44.127903043273541</v>
      </c>
      <c r="AB98" s="53">
        <f t="shared" si="57"/>
        <v>119.60676311778693</v>
      </c>
      <c r="AC98" s="61">
        <f>VLOOKUP(B98,CDI!A:B,2,FALSE)</f>
        <v>12.65</v>
      </c>
      <c r="AD98" s="26">
        <f t="shared" si="58"/>
        <v>1.040122560025879</v>
      </c>
      <c r="AE98" s="93">
        <f t="shared" si="36"/>
        <v>4.727922107445881E-4</v>
      </c>
      <c r="AF98" s="93">
        <f t="shared" si="59"/>
        <v>1.040122560025879</v>
      </c>
      <c r="AG98" s="27">
        <f t="shared" si="60"/>
        <v>4.0122560025878995</v>
      </c>
      <c r="AH98" s="98"/>
      <c r="AI98" s="21">
        <f t="shared" si="37"/>
        <v>11.13510198087404</v>
      </c>
      <c r="AJ98" s="60">
        <f t="shared" si="38"/>
        <v>11.557749259751681</v>
      </c>
      <c r="AK98" s="63">
        <f t="shared" si="39"/>
        <v>5.6618197194086672</v>
      </c>
      <c r="AL98" s="61">
        <f t="shared" si="40"/>
        <v>12.65</v>
      </c>
    </row>
    <row r="99" spans="1:38" x14ac:dyDescent="0.3">
      <c r="A99" s="30">
        <f t="shared" si="41"/>
        <v>98</v>
      </c>
      <c r="B99" s="29">
        <f>WORKDAY(B98,1,Feriados!$A$2:$A$5000)</f>
        <v>44705</v>
      </c>
      <c r="C99" s="20">
        <f t="shared" si="61"/>
        <v>45519</v>
      </c>
      <c r="D99" s="21">
        <f t="shared" si="61"/>
        <v>5.18</v>
      </c>
      <c r="E99" s="52">
        <f>TRUNC((100/((1+D99/100)^(NETWORKDAYS($B99,C99-1,Feriados!$A$1:$A$936)/252)))/100*T99,6)</f>
        <v>3537.9327600000001</v>
      </c>
      <c r="F99" s="19">
        <f t="shared" si="32"/>
        <v>4.0910384270520517E-4</v>
      </c>
      <c r="G99" s="19">
        <f t="shared" si="43"/>
        <v>1.0687840742118995</v>
      </c>
      <c r="H99" s="18">
        <f t="shared" si="44"/>
        <v>6.8784074211899471</v>
      </c>
      <c r="I99" s="53">
        <f t="shared" si="45"/>
        <v>88.631278733205889</v>
      </c>
      <c r="J99" s="53">
        <f t="shared" si="46"/>
        <v>86.529311060543534</v>
      </c>
      <c r="K99" s="53">
        <f t="shared" si="47"/>
        <v>169.35915963648335</v>
      </c>
      <c r="L99" s="60">
        <f>VLOOKUP(B99,'NTN-B Princ 24'!A:F,2,FALSE)*100</f>
        <v>5.77</v>
      </c>
      <c r="M99" s="22">
        <f>TRUNC((100/((1+L99/100)^(NETWORKDAYS($B99,C99-1,Feriados!$A$1:$A$936)/252)))/100*T99,6)</f>
        <v>3494.2264439999999</v>
      </c>
      <c r="N99" s="91">
        <f t="shared" si="33"/>
        <v>-3.5650272592782084E-3</v>
      </c>
      <c r="O99" s="91">
        <f t="shared" si="48"/>
        <v>1.0555807100859884</v>
      </c>
      <c r="P99" s="24">
        <f t="shared" si="49"/>
        <v>5.5580710085988416</v>
      </c>
      <c r="Q99" s="53">
        <f t="shared" si="50"/>
        <v>93.328267546607549</v>
      </c>
      <c r="R99" s="53">
        <f t="shared" si="51"/>
        <v>-754.03680057751808</v>
      </c>
      <c r="S99" s="53">
        <f t="shared" si="52"/>
        <v>136.85002611452711</v>
      </c>
      <c r="T99" s="62">
        <f>VLOOKUP(B99,'VNA IPCA'!B:D,2,FALSE)</f>
        <v>3958.1290039999999</v>
      </c>
      <c r="U99" s="63">
        <f>VLOOKUP(B99,'VNA IPCA'!B:D,3,FALSE)</f>
        <v>0.46</v>
      </c>
      <c r="V99" s="63">
        <f t="shared" si="34"/>
        <v>5.6618197194086672</v>
      </c>
      <c r="W99" s="92">
        <f t="shared" si="35"/>
        <v>2.0863323352493524E-4</v>
      </c>
      <c r="X99" s="92">
        <f t="shared" si="53"/>
        <v>1.0482079407223286</v>
      </c>
      <c r="Y99" s="48">
        <f t="shared" si="54"/>
        <v>4.8207940722328591</v>
      </c>
      <c r="Z99" s="53">
        <f t="shared" si="55"/>
        <v>46.22944858997694</v>
      </c>
      <c r="AA99" s="53">
        <f t="shared" si="56"/>
        <v>44.127891446511818</v>
      </c>
      <c r="AB99" s="53">
        <f t="shared" si="57"/>
        <v>118.69689927623601</v>
      </c>
      <c r="AC99" s="61">
        <f>VLOOKUP(B99,CDI!A:B,2,FALSE)</f>
        <v>12.65</v>
      </c>
      <c r="AD99" s="26">
        <f t="shared" si="58"/>
        <v>1.0406143218704789</v>
      </c>
      <c r="AE99" s="93">
        <f t="shared" si="36"/>
        <v>4.727922107445881E-4</v>
      </c>
      <c r="AF99" s="93">
        <f t="shared" si="59"/>
        <v>1.0406143218704789</v>
      </c>
      <c r="AG99" s="27">
        <f t="shared" si="60"/>
        <v>4.0614321870478864</v>
      </c>
      <c r="AH99" s="98"/>
      <c r="AI99" s="21">
        <f t="shared" si="37"/>
        <v>11.13510198087404</v>
      </c>
      <c r="AJ99" s="60">
        <f t="shared" si="38"/>
        <v>11.758506717218564</v>
      </c>
      <c r="AK99" s="63">
        <f t="shared" si="39"/>
        <v>5.6618197194086672</v>
      </c>
      <c r="AL99" s="61">
        <f t="shared" si="40"/>
        <v>12.65</v>
      </c>
    </row>
    <row r="100" spans="1:38" x14ac:dyDescent="0.3">
      <c r="A100" s="30">
        <f t="shared" si="41"/>
        <v>99</v>
      </c>
      <c r="B100" s="29">
        <f>WORKDAY(B99,1,Feriados!$A$2:$A$5000)</f>
        <v>44706</v>
      </c>
      <c r="C100" s="20">
        <f t="shared" ref="C100:D115" si="62">+C99</f>
        <v>45519</v>
      </c>
      <c r="D100" s="21">
        <f t="shared" si="62"/>
        <v>5.18</v>
      </c>
      <c r="E100" s="52">
        <f>TRUNC((100/((1+D100/100)^(NETWORKDAYS($B100,C100-1,Feriados!$A$1:$A$936)/252)))/100*T100,6)</f>
        <v>3540.836812</v>
      </c>
      <c r="F100" s="19">
        <f t="shared" si="32"/>
        <v>8.2083301096980144E-4</v>
      </c>
      <c r="G100" s="19">
        <f t="shared" si="43"/>
        <v>1.0696613674616113</v>
      </c>
      <c r="H100" s="18">
        <f t="shared" si="44"/>
        <v>6.9661367461611334</v>
      </c>
      <c r="I100" s="53">
        <f t="shared" si="45"/>
        <v>101.66219773021689</v>
      </c>
      <c r="J100" s="53">
        <f t="shared" si="46"/>
        <v>173.61390317262058</v>
      </c>
      <c r="K100" s="53">
        <f t="shared" si="47"/>
        <v>169.46633479668458</v>
      </c>
      <c r="L100" s="60">
        <f>VLOOKUP(B100,'NTN-B Princ 24'!A:F,2,FALSE)*100</f>
        <v>5.82</v>
      </c>
      <c r="M100" s="22">
        <f>TRUNC((100/((1+L100/100)^(NETWORKDAYS($B100,C100-1,Feriados!$A$1:$A$936)/252)))/100*T100,6)</f>
        <v>3493.5078250000001</v>
      </c>
      <c r="N100" s="91">
        <f t="shared" si="33"/>
        <v>-2.0565896673174766E-4</v>
      </c>
      <c r="O100" s="91">
        <f t="shared" si="48"/>
        <v>1.0553636204478503</v>
      </c>
      <c r="P100" s="24">
        <f t="shared" si="49"/>
        <v>5.5363620447850259</v>
      </c>
      <c r="Q100" s="53">
        <f t="shared" si="50"/>
        <v>106.7563498994344</v>
      </c>
      <c r="R100" s="53">
        <f t="shared" si="51"/>
        <v>-43.498806041635227</v>
      </c>
      <c r="S100" s="53">
        <f t="shared" si="52"/>
        <v>134.68397449335606</v>
      </c>
      <c r="T100" s="62">
        <f>VLOOKUP(B100,'VNA IPCA'!B:D,2,FALSE)</f>
        <v>3960.5841519999999</v>
      </c>
      <c r="U100" s="63">
        <f>VLOOKUP(B100,'VNA IPCA'!B:D,3,FALSE)</f>
        <v>0.59</v>
      </c>
      <c r="V100" s="63">
        <f t="shared" si="34"/>
        <v>7.3143248890743306</v>
      </c>
      <c r="W100" s="92">
        <f t="shared" si="35"/>
        <v>6.2027993466573506E-4</v>
      </c>
      <c r="X100" s="92">
        <f t="shared" si="53"/>
        <v>1.048858123075316</v>
      </c>
      <c r="Y100" s="48">
        <f t="shared" si="54"/>
        <v>4.8858123075316007</v>
      </c>
      <c r="Z100" s="53">
        <f t="shared" si="55"/>
        <v>59.257756339615383</v>
      </c>
      <c r="AA100" s="53">
        <f t="shared" si="56"/>
        <v>131.19504098616014</v>
      </c>
      <c r="AB100" s="53">
        <f t="shared" si="57"/>
        <v>118.85794586478539</v>
      </c>
      <c r="AC100" s="61">
        <f>VLOOKUP(B100,CDI!A:B,2,FALSE)</f>
        <v>12.65</v>
      </c>
      <c r="AD100" s="26">
        <f t="shared" si="58"/>
        <v>1.0411063162162484</v>
      </c>
      <c r="AE100" s="93">
        <f t="shared" si="36"/>
        <v>4.727922107445881E-4</v>
      </c>
      <c r="AF100" s="93">
        <f t="shared" si="59"/>
        <v>1.0411063162162484</v>
      </c>
      <c r="AG100" s="27">
        <f t="shared" si="60"/>
        <v>4.1106316216248384</v>
      </c>
      <c r="AH100" s="98"/>
      <c r="AI100" s="21">
        <f t="shared" si="37"/>
        <v>12.873206918328384</v>
      </c>
      <c r="AJ100" s="60">
        <f t="shared" si="38"/>
        <v>13.560018597618463</v>
      </c>
      <c r="AK100" s="63">
        <f t="shared" si="39"/>
        <v>7.3143248890743306</v>
      </c>
      <c r="AL100" s="61">
        <f t="shared" si="40"/>
        <v>12.65</v>
      </c>
    </row>
    <row r="101" spans="1:38" x14ac:dyDescent="0.3">
      <c r="A101" s="30">
        <f t="shared" si="41"/>
        <v>100</v>
      </c>
      <c r="B101" s="29">
        <f>WORKDAY(B100,1,Feriados!$A$2:$A$5000)</f>
        <v>44707</v>
      </c>
      <c r="C101" s="20">
        <f t="shared" si="62"/>
        <v>45519</v>
      </c>
      <c r="D101" s="21">
        <f t="shared" si="62"/>
        <v>5.18</v>
      </c>
      <c r="E101" s="52">
        <f>TRUNC((100/((1+D101/100)^(NETWORKDAYS($B101,C101-1,Feriados!$A$1:$A$936)/252)))/100*T101,6)</f>
        <v>3542.4936109999999</v>
      </c>
      <c r="F101" s="19">
        <f t="shared" si="32"/>
        <v>4.6791170787230385E-4</v>
      </c>
      <c r="G101" s="19">
        <f t="shared" si="43"/>
        <v>1.0701618745389052</v>
      </c>
      <c r="H101" s="18">
        <f t="shared" si="44"/>
        <v>7.0161874538905211</v>
      </c>
      <c r="I101" s="53">
        <f t="shared" si="45"/>
        <v>101.66219773021689</v>
      </c>
      <c r="J101" s="53">
        <f t="shared" si="46"/>
        <v>98.967727732950991</v>
      </c>
      <c r="K101" s="53">
        <f t="shared" si="47"/>
        <v>168.66425885860059</v>
      </c>
      <c r="L101" s="60">
        <f>VLOOKUP(B101,'NTN-B Princ 24'!A:F,2,FALSE)*100</f>
        <v>5.84</v>
      </c>
      <c r="M101" s="22">
        <f>TRUNC((100/((1+L101/100)^(NETWORKDAYS($B101,C101-1,Feriados!$A$1:$A$936)/252)))/100*T101,6)</f>
        <v>3493.7643090000001</v>
      </c>
      <c r="N101" s="91">
        <f t="shared" si="33"/>
        <v>7.341732517796018E-5</v>
      </c>
      <c r="O101" s="91">
        <f t="shared" si="48"/>
        <v>1.0554411024219537</v>
      </c>
      <c r="P101" s="24">
        <f t="shared" si="49"/>
        <v>5.5441102421953659</v>
      </c>
      <c r="Q101" s="53">
        <f t="shared" si="50"/>
        <v>106.91504724350146</v>
      </c>
      <c r="R101" s="53">
        <f t="shared" si="51"/>
        <v>15.528454891914812</v>
      </c>
      <c r="S101" s="53">
        <f t="shared" si="52"/>
        <v>133.27654815034094</v>
      </c>
      <c r="T101" s="62">
        <f>VLOOKUP(B101,'VNA IPCA'!B:D,2,FALSE)</f>
        <v>3961.643329</v>
      </c>
      <c r="U101" s="63">
        <f>VLOOKUP(B101,'VNA IPCA'!B:D,3,FALSE)</f>
        <v>0.59</v>
      </c>
      <c r="V101" s="63">
        <f t="shared" si="34"/>
        <v>7.3143248890743306</v>
      </c>
      <c r="W101" s="92">
        <f t="shared" si="35"/>
        <v>2.6742949003244476E-4</v>
      </c>
      <c r="X101" s="92">
        <f t="shared" si="53"/>
        <v>1.0491386186682865</v>
      </c>
      <c r="Y101" s="48">
        <f t="shared" si="54"/>
        <v>4.9138618668286504</v>
      </c>
      <c r="Z101" s="53">
        <f t="shared" si="55"/>
        <v>59.257756339615383</v>
      </c>
      <c r="AA101" s="53">
        <f t="shared" si="56"/>
        <v>56.563852778216685</v>
      </c>
      <c r="AB101" s="53">
        <f t="shared" si="57"/>
        <v>118.12581624264085</v>
      </c>
      <c r="AC101" s="61">
        <f>VLOOKUP(B101,CDI!A:B,2,FALSE)</f>
        <v>12.65</v>
      </c>
      <c r="AD101" s="26">
        <f t="shared" si="58"/>
        <v>1.0415985431731125</v>
      </c>
      <c r="AE101" s="93">
        <f t="shared" si="36"/>
        <v>4.727922107445881E-4</v>
      </c>
      <c r="AF101" s="93">
        <f t="shared" si="59"/>
        <v>1.0415985431731125</v>
      </c>
      <c r="AG101" s="27">
        <f t="shared" si="60"/>
        <v>4.1598543173112512</v>
      </c>
      <c r="AH101" s="98"/>
      <c r="AI101" s="21">
        <f t="shared" si="37"/>
        <v>12.873206918328384</v>
      </c>
      <c r="AJ101" s="60">
        <f t="shared" si="38"/>
        <v>13.58148146259628</v>
      </c>
      <c r="AK101" s="63">
        <f t="shared" si="39"/>
        <v>7.3143248890743306</v>
      </c>
      <c r="AL101" s="61">
        <f t="shared" si="40"/>
        <v>12.65</v>
      </c>
    </row>
    <row r="102" spans="1:38" x14ac:dyDescent="0.3">
      <c r="A102" s="30">
        <f t="shared" si="41"/>
        <v>101</v>
      </c>
      <c r="B102" s="29">
        <f>WORKDAY(B101,1,Feriados!$A$2:$A$5000)</f>
        <v>44708</v>
      </c>
      <c r="C102" s="20">
        <f t="shared" si="62"/>
        <v>45519</v>
      </c>
      <c r="D102" s="21">
        <f t="shared" si="62"/>
        <v>5.18</v>
      </c>
      <c r="E102" s="52">
        <f>TRUNC((100/((1+D102/100)^(NETWORKDAYS($B102,C102-1,Feriados!$A$1:$A$936)/252)))/100*T102,6)</f>
        <v>3544.1511860000001</v>
      </c>
      <c r="F102" s="19">
        <f t="shared" si="32"/>
        <v>4.6791192363859757E-4</v>
      </c>
      <c r="G102" s="19">
        <f t="shared" si="43"/>
        <v>1.0706626160402255</v>
      </c>
      <c r="H102" s="18">
        <f t="shared" si="44"/>
        <v>7.0662616040225501</v>
      </c>
      <c r="I102" s="53">
        <f t="shared" si="45"/>
        <v>101.66219773021689</v>
      </c>
      <c r="J102" s="53">
        <f t="shared" si="46"/>
        <v>98.967773369551765</v>
      </c>
      <c r="K102" s="53">
        <f t="shared" si="47"/>
        <v>167.88057127146016</v>
      </c>
      <c r="L102" s="60">
        <f>VLOOKUP(B102,'NTN-B Princ 24'!A:F,2,FALSE)*100</f>
        <v>5.78</v>
      </c>
      <c r="M102" s="22">
        <f>TRUNC((100/((1+L102/100)^(NETWORKDAYS($B102,C102-1,Feriados!$A$1:$A$936)/252)))/100*T102,6)</f>
        <v>3499.8697320000001</v>
      </c>
      <c r="N102" s="91">
        <f t="shared" si="33"/>
        <v>1.7475199984933187E-3</v>
      </c>
      <c r="O102" s="91">
        <f t="shared" si="48"/>
        <v>1.0572855068556679</v>
      </c>
      <c r="P102" s="24">
        <f t="shared" si="49"/>
        <v>5.7285506855667911</v>
      </c>
      <c r="Q102" s="53">
        <f t="shared" si="50"/>
        <v>106.43886556711017</v>
      </c>
      <c r="R102" s="53">
        <f t="shared" si="51"/>
        <v>369.61691812587077</v>
      </c>
      <c r="S102" s="53">
        <f t="shared" si="52"/>
        <v>136.09917316152035</v>
      </c>
      <c r="T102" s="62">
        <f>VLOOKUP(B102,'VNA IPCA'!B:D,2,FALSE)</f>
        <v>3962.7027889999999</v>
      </c>
      <c r="U102" s="63">
        <f>VLOOKUP(B102,'VNA IPCA'!B:D,3,FALSE)</f>
        <v>0.59</v>
      </c>
      <c r="V102" s="63">
        <f t="shared" si="34"/>
        <v>7.3143248890743306</v>
      </c>
      <c r="W102" s="92">
        <f t="shared" si="35"/>
        <v>2.6742942562352212E-4</v>
      </c>
      <c r="X102" s="92">
        <f t="shared" si="53"/>
        <v>1.0494191892064764</v>
      </c>
      <c r="Y102" s="48">
        <f t="shared" si="54"/>
        <v>4.9419189206476366</v>
      </c>
      <c r="Z102" s="53">
        <f t="shared" si="55"/>
        <v>59.257756339615383</v>
      </c>
      <c r="AA102" s="53">
        <f t="shared" si="56"/>
        <v>56.563839155123659</v>
      </c>
      <c r="AB102" s="53">
        <f t="shared" si="57"/>
        <v>117.41033916764052</v>
      </c>
      <c r="AC102" s="61">
        <f>VLOOKUP(B102,CDI!A:B,2,FALSE)</f>
        <v>12.65</v>
      </c>
      <c r="AD102" s="26">
        <f t="shared" si="58"/>
        <v>1.0420910028510477</v>
      </c>
      <c r="AE102" s="93">
        <f t="shared" si="36"/>
        <v>4.727922107445881E-4</v>
      </c>
      <c r="AF102" s="93">
        <f t="shared" si="59"/>
        <v>1.0420910028510477</v>
      </c>
      <c r="AG102" s="27">
        <f t="shared" si="60"/>
        <v>4.2091002851047721</v>
      </c>
      <c r="AH102" s="98"/>
      <c r="AI102" s="21">
        <f t="shared" si="37"/>
        <v>12.873206918328384</v>
      </c>
      <c r="AJ102" s="60">
        <f t="shared" si="38"/>
        <v>13.517092867662829</v>
      </c>
      <c r="AK102" s="63">
        <f t="shared" si="39"/>
        <v>7.3143248890743306</v>
      </c>
      <c r="AL102" s="61">
        <f t="shared" si="40"/>
        <v>12.65</v>
      </c>
    </row>
    <row r="103" spans="1:38" x14ac:dyDescent="0.3">
      <c r="A103" s="30">
        <f t="shared" si="41"/>
        <v>102</v>
      </c>
      <c r="B103" s="29">
        <f>WORKDAY(B102,1,Feriados!$A$2:$A$5000)</f>
        <v>44711</v>
      </c>
      <c r="C103" s="20">
        <f t="shared" si="62"/>
        <v>45519</v>
      </c>
      <c r="D103" s="21">
        <f t="shared" si="62"/>
        <v>5.18</v>
      </c>
      <c r="E103" s="52">
        <f>TRUNC((100/((1+D103/100)^(NETWORKDAYS($B103,C103-1,Feriados!$A$1:$A$936)/252)))/100*T103,6)</f>
        <v>3545.8095360000002</v>
      </c>
      <c r="F103" s="19">
        <f t="shared" si="32"/>
        <v>4.6791175459759415E-4</v>
      </c>
      <c r="G103" s="19">
        <f t="shared" si="43"/>
        <v>1.071163591663479</v>
      </c>
      <c r="H103" s="18">
        <f t="shared" si="44"/>
        <v>7.1163591663478964</v>
      </c>
      <c r="I103" s="53">
        <f t="shared" si="45"/>
        <v>101.66219773021689</v>
      </c>
      <c r="J103" s="53">
        <f t="shared" si="46"/>
        <v>98.967737615789432</v>
      </c>
      <c r="K103" s="53">
        <f t="shared" si="47"/>
        <v>167.11464578573583</v>
      </c>
      <c r="L103" s="60">
        <f>VLOOKUP(B103,'NTN-B Princ 24'!A:F,2,FALSE)*100</f>
        <v>5.87</v>
      </c>
      <c r="M103" s="22">
        <f>TRUNC((100/((1+L103/100)^(NETWORKDAYS($B103,C103-1,Feriados!$A$1:$A$936)/252)))/100*T103,6)</f>
        <v>3495.0221390000002</v>
      </c>
      <c r="N103" s="91">
        <f t="shared" si="33"/>
        <v>-1.3850781232448428E-3</v>
      </c>
      <c r="O103" s="91">
        <f t="shared" si="48"/>
        <v>1.0558210838300983</v>
      </c>
      <c r="P103" s="24">
        <f t="shared" si="49"/>
        <v>5.5821083830098317</v>
      </c>
      <c r="Q103" s="53">
        <f t="shared" si="50"/>
        <v>107.15303726375471</v>
      </c>
      <c r="R103" s="53">
        <f t="shared" si="51"/>
        <v>-292.95705211884086</v>
      </c>
      <c r="S103" s="53">
        <f t="shared" si="52"/>
        <v>131.0855794878342</v>
      </c>
      <c r="T103" s="62">
        <f>VLOOKUP(B103,'VNA IPCA'!B:D,2,FALSE)</f>
        <v>3963.7625330000001</v>
      </c>
      <c r="U103" s="63">
        <f>VLOOKUP(B103,'VNA IPCA'!B:D,3,FALSE)</f>
        <v>0.59</v>
      </c>
      <c r="V103" s="63">
        <f t="shared" si="34"/>
        <v>7.3143248890743306</v>
      </c>
      <c r="W103" s="92">
        <f t="shared" si="35"/>
        <v>2.674295945035432E-4</v>
      </c>
      <c r="X103" s="92">
        <f t="shared" si="53"/>
        <v>1.0496998349547102</v>
      </c>
      <c r="Y103" s="48">
        <f t="shared" si="54"/>
        <v>4.9699834954710198</v>
      </c>
      <c r="Z103" s="53">
        <f t="shared" si="55"/>
        <v>59.257756339615383</v>
      </c>
      <c r="AA103" s="53">
        <f t="shared" si="56"/>
        <v>56.563874874836728</v>
      </c>
      <c r="AB103" s="53">
        <f t="shared" si="57"/>
        <v>116.71094895465109</v>
      </c>
      <c r="AC103" s="61">
        <f>VLOOKUP(B103,CDI!A:B,2,FALSE)</f>
        <v>12.65</v>
      </c>
      <c r="AD103" s="26">
        <f t="shared" si="58"/>
        <v>1.0425836953600827</v>
      </c>
      <c r="AE103" s="93">
        <f t="shared" si="36"/>
        <v>4.727922107445881E-4</v>
      </c>
      <c r="AF103" s="93">
        <f t="shared" si="59"/>
        <v>1.0425836953600827</v>
      </c>
      <c r="AG103" s="27">
        <f t="shared" si="60"/>
        <v>4.2583695360082663</v>
      </c>
      <c r="AH103" s="98"/>
      <c r="AI103" s="21">
        <f t="shared" si="37"/>
        <v>12.873206918328384</v>
      </c>
      <c r="AJ103" s="60">
        <f t="shared" si="38"/>
        <v>13.613675760062982</v>
      </c>
      <c r="AK103" s="63">
        <f t="shared" si="39"/>
        <v>7.3143248890743306</v>
      </c>
      <c r="AL103" s="61">
        <f t="shared" si="40"/>
        <v>12.65</v>
      </c>
    </row>
    <row r="104" spans="1:38" x14ac:dyDescent="0.3">
      <c r="A104" s="30">
        <f t="shared" si="41"/>
        <v>103</v>
      </c>
      <c r="B104" s="29">
        <f>WORKDAY(B103,1,Feriados!$A$2:$A$5000)</f>
        <v>44712</v>
      </c>
      <c r="C104" s="20">
        <f t="shared" si="62"/>
        <v>45519</v>
      </c>
      <c r="D104" s="21">
        <f t="shared" si="62"/>
        <v>5.18</v>
      </c>
      <c r="E104" s="52">
        <f>TRUNC((100/((1+D104/100)^(NETWORKDAYS($B104,C104-1,Feriados!$A$1:$A$936)/252)))/100*T104,6)</f>
        <v>3547.4686630000001</v>
      </c>
      <c r="F104" s="19">
        <f t="shared" si="32"/>
        <v>4.6791204749019322E-4</v>
      </c>
      <c r="G104" s="19">
        <f t="shared" si="43"/>
        <v>1.0716648020128512</v>
      </c>
      <c r="H104" s="18">
        <f t="shared" si="44"/>
        <v>7.1664802012851192</v>
      </c>
      <c r="I104" s="53">
        <f t="shared" si="45"/>
        <v>101.66219773021689</v>
      </c>
      <c r="J104" s="53">
        <f t="shared" si="46"/>
        <v>98.967799565329301</v>
      </c>
      <c r="K104" s="53">
        <f t="shared" si="47"/>
        <v>166.3658863318233</v>
      </c>
      <c r="L104" s="60">
        <f>VLOOKUP(B104,'NTN-B Princ 24'!A:F,2,FALSE)*100</f>
        <v>5.97</v>
      </c>
      <c r="M104" s="22">
        <f>TRUNC((100/((1+L104/100)^(NETWORKDAYS($B104,C104-1,Feriados!$A$1:$A$936)/252)))/100*T104,6)</f>
        <v>3489.4850409999999</v>
      </c>
      <c r="N104" s="91">
        <f t="shared" si="33"/>
        <v>-1.5842812376531956E-3</v>
      </c>
      <c r="O104" s="91">
        <f t="shared" si="48"/>
        <v>1.0541483662966675</v>
      </c>
      <c r="P104" s="24">
        <f t="shared" si="49"/>
        <v>5.4148366296667527</v>
      </c>
      <c r="Q104" s="53">
        <f t="shared" si="50"/>
        <v>107.94585249079296</v>
      </c>
      <c r="R104" s="53">
        <f t="shared" si="51"/>
        <v>-335.09038466563408</v>
      </c>
      <c r="S104" s="53">
        <f t="shared" si="52"/>
        <v>125.70244665923857</v>
      </c>
      <c r="T104" s="62">
        <f>VLOOKUP(B104,'VNA IPCA'!B:D,2,FALSE)</f>
        <v>3964.8225600000001</v>
      </c>
      <c r="U104" s="63">
        <f>VLOOKUP(B104,'VNA IPCA'!B:D,3,FALSE)</f>
        <v>0.59</v>
      </c>
      <c r="V104" s="63">
        <f t="shared" si="34"/>
        <v>7.3143248890743306</v>
      </c>
      <c r="W104" s="92">
        <f t="shared" si="35"/>
        <v>2.6742949184632714E-4</v>
      </c>
      <c r="X104" s="92">
        <f t="shared" si="53"/>
        <v>1.0499805556481634</v>
      </c>
      <c r="Y104" s="48">
        <f t="shared" si="54"/>
        <v>4.9980555648163394</v>
      </c>
      <c r="Z104" s="53">
        <f t="shared" si="55"/>
        <v>59.257756339615383</v>
      </c>
      <c r="AA104" s="53">
        <f t="shared" si="56"/>
        <v>56.563853161869872</v>
      </c>
      <c r="AB104" s="53">
        <f t="shared" si="57"/>
        <v>116.02710404854859</v>
      </c>
      <c r="AC104" s="61">
        <f>VLOOKUP(B104,CDI!A:B,2,FALSE)</f>
        <v>12.65</v>
      </c>
      <c r="AD104" s="26">
        <f t="shared" si="58"/>
        <v>1.0430766208102982</v>
      </c>
      <c r="AE104" s="93">
        <f t="shared" si="36"/>
        <v>4.727922107445881E-4</v>
      </c>
      <c r="AF104" s="93">
        <f t="shared" si="59"/>
        <v>1.0430766208102982</v>
      </c>
      <c r="AG104" s="27">
        <f t="shared" si="60"/>
        <v>4.3076620810298172</v>
      </c>
      <c r="AH104" s="98"/>
      <c r="AI104" s="21">
        <f t="shared" si="37"/>
        <v>12.873206918328384</v>
      </c>
      <c r="AJ104" s="60">
        <f t="shared" si="38"/>
        <v>13.720990084952067</v>
      </c>
      <c r="AK104" s="63">
        <f t="shared" si="39"/>
        <v>7.3143248890743306</v>
      </c>
      <c r="AL104" s="61">
        <f t="shared" si="40"/>
        <v>12.65</v>
      </c>
    </row>
    <row r="105" spans="1:38" x14ac:dyDescent="0.3">
      <c r="A105" s="30">
        <f t="shared" si="41"/>
        <v>104</v>
      </c>
      <c r="B105" s="29">
        <f>WORKDAY(B104,1,Feriados!$A$2:$A$5000)</f>
        <v>44713</v>
      </c>
      <c r="C105" s="20">
        <f t="shared" si="62"/>
        <v>45519</v>
      </c>
      <c r="D105" s="21">
        <f t="shared" si="62"/>
        <v>5.18</v>
      </c>
      <c r="E105" s="52">
        <f>TRUNC((100/((1+D105/100)^(NETWORKDAYS($B105,C105-1,Feriados!$A$1:$A$936)/252)))/100*T105,6)</f>
        <v>3549.1285659999999</v>
      </c>
      <c r="F105" s="19">
        <f t="shared" si="32"/>
        <v>4.6791195573137045E-4</v>
      </c>
      <c r="G105" s="19">
        <f t="shared" si="43"/>
        <v>1.0721662467862494</v>
      </c>
      <c r="H105" s="18">
        <f t="shared" si="44"/>
        <v>7.2166246786249388</v>
      </c>
      <c r="I105" s="53">
        <f t="shared" si="45"/>
        <v>101.66219773021689</v>
      </c>
      <c r="J105" s="53">
        <f t="shared" si="46"/>
        <v>98.967780157475133</v>
      </c>
      <c r="K105" s="53">
        <f t="shared" si="47"/>
        <v>165.63372118494945</v>
      </c>
      <c r="L105" s="60">
        <f>VLOOKUP(B105,'NTN-B Princ 24'!A:F,2,FALSE)*100</f>
        <v>5.8</v>
      </c>
      <c r="M105" s="22">
        <f>TRUNC((100/((1+L105/100)^(NETWORKDAYS($B105,C105-1,Feriados!$A$1:$A$936)/252)))/100*T105,6)</f>
        <v>3503.5658189999999</v>
      </c>
      <c r="N105" s="91">
        <f t="shared" si="33"/>
        <v>4.0352022818717082E-3</v>
      </c>
      <c r="O105" s="91">
        <f t="shared" si="48"/>
        <v>1.0584020681897792</v>
      </c>
      <c r="P105" s="24">
        <f t="shared" si="49"/>
        <v>5.8402068189779222</v>
      </c>
      <c r="Q105" s="53">
        <f t="shared" si="50"/>
        <v>106.59762267766519</v>
      </c>
      <c r="R105" s="53">
        <f t="shared" si="51"/>
        <v>853.48324066438681</v>
      </c>
      <c r="S105" s="53">
        <f t="shared" si="52"/>
        <v>134.04260731227976</v>
      </c>
      <c r="T105" s="62">
        <f>VLOOKUP(B105,'VNA IPCA'!B:D,2,FALSE)</f>
        <v>3965.8828709999998</v>
      </c>
      <c r="U105" s="63">
        <f>VLOOKUP(B105,'VNA IPCA'!B:D,3,FALSE)</f>
        <v>0.59</v>
      </c>
      <c r="V105" s="63">
        <f t="shared" si="34"/>
        <v>7.3143248890743306</v>
      </c>
      <c r="W105" s="92">
        <f t="shared" si="35"/>
        <v>2.6742962237369383E-4</v>
      </c>
      <c r="X105" s="92">
        <f t="shared" si="53"/>
        <v>1.0502613515516601</v>
      </c>
      <c r="Y105" s="48">
        <f t="shared" si="54"/>
        <v>5.0261351551660116</v>
      </c>
      <c r="Z105" s="53">
        <f t="shared" si="55"/>
        <v>59.257756339615383</v>
      </c>
      <c r="AA105" s="53">
        <f t="shared" si="56"/>
        <v>56.563880769635752</v>
      </c>
      <c r="AB105" s="53">
        <f t="shared" si="57"/>
        <v>115.35828811971203</v>
      </c>
      <c r="AC105" s="61">
        <f>VLOOKUP(B105,CDI!A:B,2,FALSE)</f>
        <v>12.65</v>
      </c>
      <c r="AD105" s="26">
        <f t="shared" si="58"/>
        <v>1.043569779311827</v>
      </c>
      <c r="AE105" s="93">
        <f t="shared" si="36"/>
        <v>4.727922107445881E-4</v>
      </c>
      <c r="AF105" s="93">
        <f t="shared" si="59"/>
        <v>1.043569779311827</v>
      </c>
      <c r="AG105" s="27">
        <f t="shared" si="60"/>
        <v>4.3569779311827039</v>
      </c>
      <c r="AH105" s="98"/>
      <c r="AI105" s="21">
        <f t="shared" si="37"/>
        <v>12.873206918328384</v>
      </c>
      <c r="AJ105" s="60">
        <f t="shared" si="38"/>
        <v>13.538555732640646</v>
      </c>
      <c r="AK105" s="63">
        <f t="shared" si="39"/>
        <v>7.3143248890743306</v>
      </c>
      <c r="AL105" s="61">
        <f t="shared" si="40"/>
        <v>12.65</v>
      </c>
    </row>
    <row r="106" spans="1:38" x14ac:dyDescent="0.3">
      <c r="A106" s="30">
        <f t="shared" si="41"/>
        <v>105</v>
      </c>
      <c r="B106" s="29">
        <f>WORKDAY(B105,1,Feriados!$A$2:$A$5000)</f>
        <v>44714</v>
      </c>
      <c r="C106" s="20">
        <f t="shared" si="62"/>
        <v>45519</v>
      </c>
      <c r="D106" s="21">
        <f t="shared" si="62"/>
        <v>5.18</v>
      </c>
      <c r="E106" s="52">
        <f>TRUNC((100/((1+D106/100)^(NETWORKDAYS($B106,C106-1,Feriados!$A$1:$A$936)/252)))/100*T106,6)</f>
        <v>3550.7892449999999</v>
      </c>
      <c r="F106" s="19">
        <f t="shared" si="32"/>
        <v>4.6791176175164928E-4</v>
      </c>
      <c r="G106" s="19">
        <f t="shared" si="43"/>
        <v>1.0726679259836738</v>
      </c>
      <c r="H106" s="18">
        <f t="shared" si="44"/>
        <v>7.2667925983673776</v>
      </c>
      <c r="I106" s="53">
        <f t="shared" si="45"/>
        <v>101.66219773021689</v>
      </c>
      <c r="J106" s="53">
        <f t="shared" si="46"/>
        <v>98.967739128939385</v>
      </c>
      <c r="K106" s="53">
        <f t="shared" si="47"/>
        <v>164.91760437564497</v>
      </c>
      <c r="L106" s="60">
        <f>VLOOKUP(B106,'NTN-B Princ 24'!A:F,2,FALSE)*100</f>
        <v>5.71</v>
      </c>
      <c r="M106" s="22">
        <f>TRUNC((100/((1+L106/100)^(NETWORKDAYS($B106,C106-1,Feriados!$A$1:$A$936)/252)))/100*T106,6)</f>
        <v>3511.8392549999999</v>
      </c>
      <c r="N106" s="91">
        <f t="shared" si="33"/>
        <v>2.3614330163665986E-3</v>
      </c>
      <c r="O106" s="91">
        <f t="shared" si="48"/>
        <v>1.0609014137781934</v>
      </c>
      <c r="P106" s="24">
        <f t="shared" si="49"/>
        <v>6.0901413778193358</v>
      </c>
      <c r="Q106" s="53">
        <f t="shared" si="50"/>
        <v>105.88298014204986</v>
      </c>
      <c r="R106" s="53">
        <f t="shared" si="51"/>
        <v>499.46529631857504</v>
      </c>
      <c r="S106" s="53">
        <f t="shared" si="52"/>
        <v>138.21386983916477</v>
      </c>
      <c r="T106" s="62">
        <f>VLOOKUP(B106,'VNA IPCA'!B:D,2,FALSE)</f>
        <v>3966.9434649999998</v>
      </c>
      <c r="U106" s="63">
        <f>VLOOKUP(B106,'VNA IPCA'!B:D,3,FALSE)</f>
        <v>0.59</v>
      </c>
      <c r="V106" s="63">
        <f t="shared" si="34"/>
        <v>7.3143248890743306</v>
      </c>
      <c r="W106" s="92">
        <f t="shared" si="35"/>
        <v>2.6742948152991275E-4</v>
      </c>
      <c r="X106" s="92">
        <f t="shared" si="53"/>
        <v>1.0505422224003764</v>
      </c>
      <c r="Y106" s="48">
        <f t="shared" si="54"/>
        <v>5.0542222400376424</v>
      </c>
      <c r="Z106" s="53">
        <f t="shared" si="55"/>
        <v>59.257756339615383</v>
      </c>
      <c r="AA106" s="53">
        <f t="shared" si="56"/>
        <v>56.563850979851182</v>
      </c>
      <c r="AB106" s="53">
        <f t="shared" si="57"/>
        <v>114.70400627594385</v>
      </c>
      <c r="AC106" s="61">
        <f>VLOOKUP(B106,CDI!A:B,2,FALSE)</f>
        <v>12.65</v>
      </c>
      <c r="AD106" s="26">
        <f t="shared" si="58"/>
        <v>1.044063170974854</v>
      </c>
      <c r="AE106" s="93">
        <f t="shared" si="36"/>
        <v>4.727922107445881E-4</v>
      </c>
      <c r="AF106" s="93">
        <f t="shared" si="59"/>
        <v>1.044063170974854</v>
      </c>
      <c r="AG106" s="27">
        <f t="shared" si="60"/>
        <v>4.4063170974854016</v>
      </c>
      <c r="AH106" s="98"/>
      <c r="AI106" s="21">
        <f t="shared" si="37"/>
        <v>12.873206918328384</v>
      </c>
      <c r="AJ106" s="60">
        <f t="shared" si="38"/>
        <v>13.441972840240467</v>
      </c>
      <c r="AK106" s="63">
        <f t="shared" si="39"/>
        <v>7.3143248890743306</v>
      </c>
      <c r="AL106" s="61">
        <f t="shared" si="40"/>
        <v>12.65</v>
      </c>
    </row>
    <row r="107" spans="1:38" x14ac:dyDescent="0.3">
      <c r="A107" s="30">
        <f t="shared" si="41"/>
        <v>106</v>
      </c>
      <c r="B107" s="29">
        <f>WORKDAY(B106,1,Feriados!$A$2:$A$5000)</f>
        <v>44715</v>
      </c>
      <c r="C107" s="20">
        <f t="shared" si="62"/>
        <v>45519</v>
      </c>
      <c r="D107" s="21">
        <f t="shared" si="62"/>
        <v>5.18</v>
      </c>
      <c r="E107" s="52">
        <f>TRUNC((100/((1+D107/100)^(NETWORKDAYS($B107,C107-1,Feriados!$A$1:$A$936)/252)))/100*T107,6)</f>
        <v>3552.4507020000001</v>
      </c>
      <c r="F107" s="19">
        <f t="shared" si="32"/>
        <v>4.6791202894946871E-4</v>
      </c>
      <c r="G107" s="19">
        <f t="shared" si="43"/>
        <v>1.0731698402093097</v>
      </c>
      <c r="H107" s="18">
        <f t="shared" si="44"/>
        <v>7.3169840209309722</v>
      </c>
      <c r="I107" s="53">
        <f t="shared" si="45"/>
        <v>101.66219773021689</v>
      </c>
      <c r="J107" s="53">
        <f t="shared" si="46"/>
        <v>98.967795643791646</v>
      </c>
      <c r="K107" s="53">
        <f t="shared" si="47"/>
        <v>164.2170149705899</v>
      </c>
      <c r="L107" s="60">
        <f>VLOOKUP(B107,'NTN-B Princ 24'!A:F,2,FALSE)*100</f>
        <v>5.73</v>
      </c>
      <c r="M107" s="22">
        <f>TRUNC((100/((1+L107/100)^(NETWORKDAYS($B107,C107-1,Feriados!$A$1:$A$936)/252)))/100*T107,6)</f>
        <v>3512.0968800000001</v>
      </c>
      <c r="N107" s="91">
        <f t="shared" si="33"/>
        <v>7.335899547045166E-5</v>
      </c>
      <c r="O107" s="91">
        <f t="shared" si="48"/>
        <v>1.0609792404402012</v>
      </c>
      <c r="P107" s="24">
        <f t="shared" si="49"/>
        <v>6.0979240440201199</v>
      </c>
      <c r="Q107" s="53">
        <f t="shared" si="50"/>
        <v>106.04184195268166</v>
      </c>
      <c r="R107" s="53">
        <f t="shared" si="51"/>
        <v>15.516117610085093</v>
      </c>
      <c r="S107" s="53">
        <f t="shared" si="52"/>
        <v>136.85732826008851</v>
      </c>
      <c r="T107" s="62">
        <f>VLOOKUP(B107,'VNA IPCA'!B:D,2,FALSE)</f>
        <v>3968.0043430000001</v>
      </c>
      <c r="U107" s="63">
        <f>VLOOKUP(B107,'VNA IPCA'!B:D,3,FALSE)</f>
        <v>0.59</v>
      </c>
      <c r="V107" s="63">
        <f t="shared" si="34"/>
        <v>7.3143248890743306</v>
      </c>
      <c r="W107" s="92">
        <f t="shared" si="35"/>
        <v>2.6742957376635346E-4</v>
      </c>
      <c r="X107" s="92">
        <f t="shared" si="53"/>
        <v>1.0508231684591365</v>
      </c>
      <c r="Y107" s="48">
        <f t="shared" si="54"/>
        <v>5.0823168459136481</v>
      </c>
      <c r="Z107" s="53">
        <f t="shared" si="55"/>
        <v>59.257756339615383</v>
      </c>
      <c r="AA107" s="53">
        <f t="shared" si="56"/>
        <v>56.563870488726032</v>
      </c>
      <c r="AB107" s="53">
        <f t="shared" si="57"/>
        <v>114.06378627904843</v>
      </c>
      <c r="AC107" s="61">
        <f>VLOOKUP(B107,CDI!A:B,2,FALSE)</f>
        <v>12.65</v>
      </c>
      <c r="AD107" s="26">
        <f t="shared" si="58"/>
        <v>1.0445567959096163</v>
      </c>
      <c r="AE107" s="93">
        <f t="shared" si="36"/>
        <v>4.727922107445881E-4</v>
      </c>
      <c r="AF107" s="93">
        <f t="shared" si="59"/>
        <v>1.0445567959096163</v>
      </c>
      <c r="AG107" s="27">
        <f t="shared" si="60"/>
        <v>4.4556795909616254</v>
      </c>
      <c r="AH107" s="98"/>
      <c r="AI107" s="21">
        <f t="shared" si="37"/>
        <v>12.873206918328384</v>
      </c>
      <c r="AJ107" s="60">
        <f t="shared" si="38"/>
        <v>13.463435705218284</v>
      </c>
      <c r="AK107" s="63">
        <f t="shared" si="39"/>
        <v>7.3143248890743306</v>
      </c>
      <c r="AL107" s="61">
        <f t="shared" si="40"/>
        <v>12.65</v>
      </c>
    </row>
    <row r="108" spans="1:38" x14ac:dyDescent="0.3">
      <c r="A108" s="30">
        <f t="shared" si="41"/>
        <v>107</v>
      </c>
      <c r="B108" s="29">
        <f>WORKDAY(B107,1,Feriados!$A$2:$A$5000)</f>
        <v>44718</v>
      </c>
      <c r="C108" s="20">
        <f t="shared" si="62"/>
        <v>45519</v>
      </c>
      <c r="D108" s="21">
        <f t="shared" si="62"/>
        <v>5.18</v>
      </c>
      <c r="E108" s="52">
        <f>TRUNC((100/((1+D108/100)^(NETWORKDAYS($B108,C108-1,Feriados!$A$1:$A$936)/252)))/100*T108,6)</f>
        <v>3554.112936</v>
      </c>
      <c r="F108" s="19">
        <f t="shared" si="32"/>
        <v>4.6791191192707693E-4</v>
      </c>
      <c r="G108" s="19">
        <f t="shared" si="43"/>
        <v>1.0736719891610644</v>
      </c>
      <c r="H108" s="18">
        <f t="shared" si="44"/>
        <v>7.3671989161064433</v>
      </c>
      <c r="I108" s="53">
        <f t="shared" si="45"/>
        <v>101.66219773021689</v>
      </c>
      <c r="J108" s="53">
        <f t="shared" si="46"/>
        <v>98.967770892454993</v>
      </c>
      <c r="K108" s="53">
        <f t="shared" si="47"/>
        <v>163.53145237541924</v>
      </c>
      <c r="L108" s="60">
        <f>VLOOKUP(B108,'NTN-B Princ 24'!A:F,2,FALSE)*100</f>
        <v>5.7</v>
      </c>
      <c r="M108" s="22">
        <f>TRUNC((100/((1+L108/100)^(NETWORKDAYS($B108,C108-1,Feriados!$A$1:$A$936)/252)))/100*T108,6)</f>
        <v>3515.9939220000001</v>
      </c>
      <c r="N108" s="91">
        <f t="shared" si="33"/>
        <v>1.1096054958483759E-3</v>
      </c>
      <c r="O108" s="91">
        <f t="shared" si="48"/>
        <v>1.0621565088363747</v>
      </c>
      <c r="P108" s="24">
        <f t="shared" si="49"/>
        <v>6.2156508836374691</v>
      </c>
      <c r="Q108" s="53">
        <f t="shared" si="50"/>
        <v>105.80353801009963</v>
      </c>
      <c r="R108" s="53">
        <f t="shared" si="51"/>
        <v>234.69200012853153</v>
      </c>
      <c r="S108" s="53">
        <f t="shared" si="52"/>
        <v>137.97026903095869</v>
      </c>
      <c r="T108" s="62">
        <f>VLOOKUP(B108,'VNA IPCA'!B:D,2,FALSE)</f>
        <v>3969.065505</v>
      </c>
      <c r="U108" s="63">
        <f>VLOOKUP(B108,'VNA IPCA'!B:D,3,FALSE)</f>
        <v>0.59</v>
      </c>
      <c r="V108" s="63">
        <f t="shared" si="34"/>
        <v>7.3143248890743306</v>
      </c>
      <c r="W108" s="92">
        <f t="shared" si="35"/>
        <v>2.6742964681281123E-4</v>
      </c>
      <c r="X108" s="92">
        <f t="shared" si="53"/>
        <v>1.0511041897279403</v>
      </c>
      <c r="Y108" s="48">
        <f t="shared" si="54"/>
        <v>5.1104189727940286</v>
      </c>
      <c r="Z108" s="53">
        <f t="shared" si="55"/>
        <v>59.257756339615383</v>
      </c>
      <c r="AA108" s="53">
        <f t="shared" si="56"/>
        <v>56.563885938738977</v>
      </c>
      <c r="AB108" s="53">
        <f t="shared" si="57"/>
        <v>113.43717556489975</v>
      </c>
      <c r="AC108" s="61">
        <f>VLOOKUP(B108,CDI!A:B,2,FALSE)</f>
        <v>12.65</v>
      </c>
      <c r="AD108" s="26">
        <f t="shared" si="58"/>
        <v>1.0450506542264026</v>
      </c>
      <c r="AE108" s="93">
        <f t="shared" si="36"/>
        <v>4.727922107445881E-4</v>
      </c>
      <c r="AF108" s="93">
        <f t="shared" si="59"/>
        <v>1.0450506542264026</v>
      </c>
      <c r="AG108" s="27">
        <f t="shared" si="60"/>
        <v>4.5050654226402642</v>
      </c>
      <c r="AH108" s="98"/>
      <c r="AI108" s="21">
        <f t="shared" si="37"/>
        <v>12.873206918328384</v>
      </c>
      <c r="AJ108" s="60">
        <f t="shared" si="38"/>
        <v>13.431241407751561</v>
      </c>
      <c r="AK108" s="63">
        <f t="shared" si="39"/>
        <v>7.3143248890743306</v>
      </c>
      <c r="AL108" s="61">
        <f t="shared" si="40"/>
        <v>12.65</v>
      </c>
    </row>
    <row r="109" spans="1:38" x14ac:dyDescent="0.3">
      <c r="A109" s="30">
        <f t="shared" si="41"/>
        <v>108</v>
      </c>
      <c r="B109" s="29">
        <f>WORKDAY(B108,1,Feriados!$A$2:$A$5000)</f>
        <v>44719</v>
      </c>
      <c r="C109" s="20">
        <f t="shared" si="62"/>
        <v>45519</v>
      </c>
      <c r="D109" s="21">
        <f t="shared" si="62"/>
        <v>5.18</v>
      </c>
      <c r="E109" s="52">
        <f>TRUNC((100/((1+D109/100)^(NETWORKDAYS($B109,C109-1,Feriados!$A$1:$A$936)/252)))/100*T109,6)</f>
        <v>3555.7759470000001</v>
      </c>
      <c r="F109" s="19">
        <f t="shared" si="32"/>
        <v>4.6791169271953592E-4</v>
      </c>
      <c r="G109" s="19">
        <f t="shared" si="43"/>
        <v>1.0741743728389384</v>
      </c>
      <c r="H109" s="18">
        <f t="shared" si="44"/>
        <v>7.4174372838938352</v>
      </c>
      <c r="I109" s="53">
        <f t="shared" si="45"/>
        <v>101.66219773021689</v>
      </c>
      <c r="J109" s="53">
        <f t="shared" si="46"/>
        <v>98.967724527998044</v>
      </c>
      <c r="K109" s="53">
        <f t="shared" si="47"/>
        <v>162.86043791095943</v>
      </c>
      <c r="L109" s="60">
        <f>VLOOKUP(B109,'NTN-B Princ 24'!A:F,2,FALSE)*100</f>
        <v>5.73</v>
      </c>
      <c r="M109" s="22">
        <f>TRUNC((100/((1+L109/100)^(NETWORKDAYS($B109,C109-1,Feriados!$A$1:$A$936)/252)))/100*T109,6)</f>
        <v>3515.5298680000001</v>
      </c>
      <c r="N109" s="91">
        <f t="shared" si="33"/>
        <v>-1.3198373213796355E-4</v>
      </c>
      <c r="O109" s="91">
        <f t="shared" si="48"/>
        <v>1.0620163214562239</v>
      </c>
      <c r="P109" s="24">
        <f t="shared" si="49"/>
        <v>6.2016321456223933</v>
      </c>
      <c r="Q109" s="53">
        <f t="shared" si="50"/>
        <v>106.04184195268166</v>
      </c>
      <c r="R109" s="53">
        <f t="shared" si="51"/>
        <v>-27.915800882190045</v>
      </c>
      <c r="S109" s="53">
        <f t="shared" si="52"/>
        <v>136.16569825158524</v>
      </c>
      <c r="T109" s="62">
        <f>VLOOKUP(B109,'VNA IPCA'!B:D,2,FALSE)</f>
        <v>3970.1269499999999</v>
      </c>
      <c r="U109" s="63">
        <f>VLOOKUP(B109,'VNA IPCA'!B:D,3,FALSE)</f>
        <v>0.59</v>
      </c>
      <c r="V109" s="63">
        <f t="shared" si="34"/>
        <v>7.3143248890743306</v>
      </c>
      <c r="W109" s="92">
        <f t="shared" si="35"/>
        <v>2.6742944873614505E-4</v>
      </c>
      <c r="X109" s="92">
        <f t="shared" si="53"/>
        <v>1.0513852859419635</v>
      </c>
      <c r="Y109" s="48">
        <f t="shared" si="54"/>
        <v>5.1385285941963454</v>
      </c>
      <c r="Z109" s="53">
        <f t="shared" si="55"/>
        <v>59.257756339615383</v>
      </c>
      <c r="AA109" s="53">
        <f t="shared" si="56"/>
        <v>56.563844043660829</v>
      </c>
      <c r="AB109" s="53">
        <f t="shared" si="57"/>
        <v>112.82374020013101</v>
      </c>
      <c r="AC109" s="61">
        <f>VLOOKUP(B109,CDI!A:B,2,FALSE)</f>
        <v>12.65</v>
      </c>
      <c r="AD109" s="26">
        <f t="shared" si="58"/>
        <v>1.0455447460355545</v>
      </c>
      <c r="AE109" s="93">
        <f t="shared" si="36"/>
        <v>4.727922107445881E-4</v>
      </c>
      <c r="AF109" s="93">
        <f t="shared" si="59"/>
        <v>1.0455447460355545</v>
      </c>
      <c r="AG109" s="27">
        <f t="shared" si="60"/>
        <v>4.5544746035554473</v>
      </c>
      <c r="AH109" s="98"/>
      <c r="AI109" s="21">
        <f t="shared" si="37"/>
        <v>12.873206918328384</v>
      </c>
      <c r="AJ109" s="60">
        <f t="shared" si="38"/>
        <v>13.463435705218284</v>
      </c>
      <c r="AK109" s="63">
        <f t="shared" si="39"/>
        <v>7.3143248890743306</v>
      </c>
      <c r="AL109" s="61">
        <f t="shared" si="40"/>
        <v>12.65</v>
      </c>
    </row>
    <row r="110" spans="1:38" x14ac:dyDescent="0.3">
      <c r="A110" s="30">
        <f t="shared" si="41"/>
        <v>109</v>
      </c>
      <c r="B110" s="29">
        <f>WORKDAY(B109,1,Feriados!$A$2:$A$5000)</f>
        <v>44720</v>
      </c>
      <c r="C110" s="20">
        <f t="shared" si="62"/>
        <v>45519</v>
      </c>
      <c r="D110" s="21">
        <f t="shared" si="62"/>
        <v>5.18</v>
      </c>
      <c r="E110" s="52">
        <f>TRUNC((100/((1+D110/100)^(NETWORKDAYS($B110,C110-1,Feriados!$A$1:$A$936)/252)))/100*T110,6)</f>
        <v>3557.4397370000002</v>
      </c>
      <c r="F110" s="19">
        <f t="shared" si="32"/>
        <v>4.6791193393502795E-4</v>
      </c>
      <c r="G110" s="19">
        <f t="shared" si="43"/>
        <v>1.0746769918471168</v>
      </c>
      <c r="H110" s="18">
        <f t="shared" si="44"/>
        <v>7.4676991847116847</v>
      </c>
      <c r="I110" s="53">
        <f t="shared" si="45"/>
        <v>101.66219773021689</v>
      </c>
      <c r="J110" s="53">
        <f t="shared" si="46"/>
        <v>98.967775547343649</v>
      </c>
      <c r="K110" s="53">
        <f t="shared" si="47"/>
        <v>162.20351431789945</v>
      </c>
      <c r="L110" s="60">
        <f>VLOOKUP(B110,'NTN-B Princ 24'!A:F,2,FALSE)*100</f>
        <v>5.81</v>
      </c>
      <c r="M110" s="22">
        <f>TRUNC((100/((1+L110/100)^(NETWORKDAYS($B110,C110-1,Feriados!$A$1:$A$936)/252)))/100*T110,6)</f>
        <v>3511.4567400000001</v>
      </c>
      <c r="N110" s="91">
        <f t="shared" si="33"/>
        <v>-1.1586099828294616E-3</v>
      </c>
      <c r="O110" s="91">
        <f t="shared" si="48"/>
        <v>1.0607858587442569</v>
      </c>
      <c r="P110" s="24">
        <f t="shared" si="49"/>
        <v>6.0785858744256904</v>
      </c>
      <c r="Q110" s="53">
        <f t="shared" si="50"/>
        <v>106.67699002392007</v>
      </c>
      <c r="R110" s="53">
        <f t="shared" si="51"/>
        <v>-245.05691009688948</v>
      </c>
      <c r="S110" s="53">
        <f t="shared" si="52"/>
        <v>132.03102676303845</v>
      </c>
      <c r="T110" s="62">
        <f>VLOOKUP(B110,'VNA IPCA'!B:D,2,FALSE)</f>
        <v>3971.1886789999999</v>
      </c>
      <c r="U110" s="63">
        <f>VLOOKUP(B110,'VNA IPCA'!B:D,3,FALSE)</f>
        <v>0.59</v>
      </c>
      <c r="V110" s="63">
        <f t="shared" si="34"/>
        <v>7.3143248890743306</v>
      </c>
      <c r="W110" s="92">
        <f t="shared" si="35"/>
        <v>2.674294835836033E-4</v>
      </c>
      <c r="X110" s="92">
        <f t="shared" si="53"/>
        <v>1.0516664573660304</v>
      </c>
      <c r="Y110" s="48">
        <f t="shared" si="54"/>
        <v>5.1666457366030372</v>
      </c>
      <c r="Z110" s="53">
        <f t="shared" si="55"/>
        <v>59.257756339615383</v>
      </c>
      <c r="AA110" s="53">
        <f t="shared" si="56"/>
        <v>56.56385141422605</v>
      </c>
      <c r="AB110" s="53">
        <f t="shared" si="57"/>
        <v>112.22306563021533</v>
      </c>
      <c r="AC110" s="61">
        <f>VLOOKUP(B110,CDI!A:B,2,FALSE)</f>
        <v>12.65</v>
      </c>
      <c r="AD110" s="26">
        <f t="shared" si="58"/>
        <v>1.046039071447465</v>
      </c>
      <c r="AE110" s="93">
        <f t="shared" si="36"/>
        <v>4.727922107445881E-4</v>
      </c>
      <c r="AF110" s="93">
        <f t="shared" si="59"/>
        <v>1.046039071447465</v>
      </c>
      <c r="AG110" s="27">
        <f t="shared" si="60"/>
        <v>4.6039071447464996</v>
      </c>
      <c r="AH110" s="98"/>
      <c r="AI110" s="21">
        <f t="shared" si="37"/>
        <v>12.873206918328384</v>
      </c>
      <c r="AJ110" s="60">
        <f t="shared" si="38"/>
        <v>13.549287165129552</v>
      </c>
      <c r="AK110" s="63">
        <f t="shared" si="39"/>
        <v>7.3143248890743306</v>
      </c>
      <c r="AL110" s="61">
        <f t="shared" si="40"/>
        <v>12.65</v>
      </c>
    </row>
    <row r="111" spans="1:38" x14ac:dyDescent="0.3">
      <c r="A111" s="30">
        <f t="shared" si="41"/>
        <v>110</v>
      </c>
      <c r="B111" s="29">
        <f>WORKDAY(B110,1,Feriados!$A$2:$A$5000)</f>
        <v>44721</v>
      </c>
      <c r="C111" s="20">
        <f t="shared" si="62"/>
        <v>45519</v>
      </c>
      <c r="D111" s="21">
        <f t="shared" si="62"/>
        <v>5.18</v>
      </c>
      <c r="E111" s="52">
        <f>TRUNC((100/((1+D111/100)^(NETWORKDAYS($B111,C111-1,Feriados!$A$1:$A$936)/252)))/100*T111,6)</f>
        <v>3555.6302420000002</v>
      </c>
      <c r="F111" s="19">
        <f t="shared" si="32"/>
        <v>-5.086509213859669E-4</v>
      </c>
      <c r="G111" s="19">
        <f t="shared" si="43"/>
        <v>1.0741303564050215</v>
      </c>
      <c r="H111" s="18">
        <f t="shared" si="44"/>
        <v>7.4130356405021525</v>
      </c>
      <c r="I111" s="53">
        <f t="shared" si="45"/>
        <v>89.63422711679776</v>
      </c>
      <c r="J111" s="53">
        <f t="shared" si="46"/>
        <v>-107.58445461377333</v>
      </c>
      <c r="K111" s="53">
        <f t="shared" si="47"/>
        <v>159.30490592045734</v>
      </c>
      <c r="L111" s="60">
        <f>VLOOKUP(B111,'NTN-B Princ 24'!A:F,2,FALSE)*100</f>
        <v>5.69</v>
      </c>
      <c r="M111" s="22">
        <f>TRUNC((100/((1+L111/100)^(NETWORKDAYS($B111,C111-1,Feriados!$A$1:$A$936)/252)))/100*T111,6)</f>
        <v>3518.4252940000001</v>
      </c>
      <c r="N111" s="91">
        <f t="shared" si="33"/>
        <v>1.9845193935095207E-3</v>
      </c>
      <c r="O111" s="91">
        <f t="shared" si="48"/>
        <v>1.0628910088532955</v>
      </c>
      <c r="P111" s="24">
        <f t="shared" si="49"/>
        <v>6.289100885329546</v>
      </c>
      <c r="Q111" s="53">
        <f t="shared" si="50"/>
        <v>93.695886900522353</v>
      </c>
      <c r="R111" s="53">
        <f t="shared" si="51"/>
        <v>419.74451956053861</v>
      </c>
      <c r="S111" s="53">
        <f t="shared" si="52"/>
        <v>135.15173451854895</v>
      </c>
      <c r="T111" s="62">
        <f>VLOOKUP(B111,'VNA IPCA'!B:D,2,FALSE)</f>
        <v>3968.3733539999998</v>
      </c>
      <c r="U111" s="63">
        <f>VLOOKUP(B111,'VNA IPCA'!B:D,3,FALSE)</f>
        <v>0.47</v>
      </c>
      <c r="V111" s="63">
        <f t="shared" si="34"/>
        <v>5.7881024430622041</v>
      </c>
      <c r="W111" s="92">
        <f t="shared" si="35"/>
        <v>-7.0893760724277666E-4</v>
      </c>
      <c r="X111" s="92">
        <f t="shared" si="53"/>
        <v>1.0509208914641277</v>
      </c>
      <c r="Y111" s="48">
        <f t="shared" si="54"/>
        <v>5.0920891464127704</v>
      </c>
      <c r="Z111" s="53">
        <f t="shared" si="55"/>
        <v>47.232195994154146</v>
      </c>
      <c r="AA111" s="53">
        <f t="shared" si="56"/>
        <v>-149.94697271477662</v>
      </c>
      <c r="AB111" s="53">
        <f t="shared" si="57"/>
        <v>109.42815086113882</v>
      </c>
      <c r="AC111" s="61">
        <f>VLOOKUP(B111,CDI!A:B,2,FALSE)</f>
        <v>12.65</v>
      </c>
      <c r="AD111" s="26">
        <f t="shared" si="58"/>
        <v>1.0465336305725799</v>
      </c>
      <c r="AE111" s="93">
        <f t="shared" si="36"/>
        <v>4.727922107445881E-4</v>
      </c>
      <c r="AF111" s="93">
        <f t="shared" si="59"/>
        <v>1.0465336305725799</v>
      </c>
      <c r="AG111" s="27">
        <f t="shared" si="60"/>
        <v>4.6533630572579865</v>
      </c>
      <c r="AH111" s="98"/>
      <c r="AI111" s="21">
        <f t="shared" si="37"/>
        <v>11.267926149612828</v>
      </c>
      <c r="AJ111" s="60">
        <f t="shared" si="38"/>
        <v>11.807445472072441</v>
      </c>
      <c r="AK111" s="63">
        <f t="shared" si="39"/>
        <v>5.7881024430622041</v>
      </c>
      <c r="AL111" s="61">
        <f t="shared" si="40"/>
        <v>12.65</v>
      </c>
    </row>
    <row r="112" spans="1:38" x14ac:dyDescent="0.3">
      <c r="A112" s="30">
        <f t="shared" si="41"/>
        <v>111</v>
      </c>
      <c r="B112" s="29">
        <f>WORKDAY(B111,1,Feriados!$A$2:$A$5000)</f>
        <v>44722</v>
      </c>
      <c r="C112" s="20">
        <f t="shared" si="62"/>
        <v>45519</v>
      </c>
      <c r="D112" s="21">
        <f t="shared" si="62"/>
        <v>5.18</v>
      </c>
      <c r="E112" s="52">
        <f>TRUNC((100/((1+D112/100)^(NETWORKDAYS($B112,C112-1,Feriados!$A$1:$A$936)/252)))/100*T112,6)</f>
        <v>3557.1009690000001</v>
      </c>
      <c r="F112" s="19">
        <f t="shared" si="32"/>
        <v>4.136332801503162E-4</v>
      </c>
      <c r="G112" s="19">
        <f t="shared" si="43"/>
        <v>1.0745746524676503</v>
      </c>
      <c r="H112" s="18">
        <f t="shared" si="44"/>
        <v>7.4574652467650271</v>
      </c>
      <c r="I112" s="53">
        <f t="shared" si="45"/>
        <v>89.63422711679776</v>
      </c>
      <c r="J112" s="53">
        <f t="shared" si="46"/>
        <v>87.487329687368572</v>
      </c>
      <c r="K112" s="53">
        <f t="shared" si="47"/>
        <v>158.57357505024686</v>
      </c>
      <c r="L112" s="60">
        <f>VLOOKUP(B112,'NTN-B Princ 24'!A:F,2,FALSE)*100</f>
        <v>5.83</v>
      </c>
      <c r="M112" s="22">
        <f>TRUNC((100/((1+L112/100)^(NETWORKDAYS($B112,C112-1,Feriados!$A$1:$A$936)/252)))/100*T112,6)</f>
        <v>3509.8485559999999</v>
      </c>
      <c r="N112" s="91">
        <f t="shared" si="33"/>
        <v>-2.4376638079046664E-3</v>
      </c>
      <c r="O112" s="91">
        <f t="shared" si="48"/>
        <v>1.0603000379092664</v>
      </c>
      <c r="P112" s="24">
        <f t="shared" si="49"/>
        <v>6.0300037909266413</v>
      </c>
      <c r="Q112" s="53">
        <f t="shared" si="50"/>
        <v>94.80743763013264</v>
      </c>
      <c r="R112" s="53">
        <f t="shared" si="51"/>
        <v>-515.58882581116416</v>
      </c>
      <c r="S112" s="53">
        <f t="shared" si="52"/>
        <v>128.22041096451213</v>
      </c>
      <c r="T112" s="62">
        <f>VLOOKUP(B112,'VNA IPCA'!B:D,2,FALSE)</f>
        <v>3969.2192599999998</v>
      </c>
      <c r="U112" s="63">
        <f>VLOOKUP(B112,'VNA IPCA'!B:D,3,FALSE)</f>
        <v>0.47</v>
      </c>
      <c r="V112" s="63">
        <f t="shared" si="34"/>
        <v>5.7881024430622041</v>
      </c>
      <c r="W112" s="92">
        <f t="shared" si="35"/>
        <v>2.131618989800188E-4</v>
      </c>
      <c r="X112" s="92">
        <f t="shared" si="53"/>
        <v>1.0511449077570301</v>
      </c>
      <c r="Y112" s="48">
        <f t="shared" si="54"/>
        <v>5.1144907757030067</v>
      </c>
      <c r="Z112" s="53">
        <f t="shared" si="55"/>
        <v>47.232195994154146</v>
      </c>
      <c r="AA112" s="53">
        <f t="shared" si="56"/>
        <v>45.085746790184153</v>
      </c>
      <c r="AB112" s="53">
        <f t="shared" si="57"/>
        <v>108.75318355879024</v>
      </c>
      <c r="AC112" s="61">
        <f>VLOOKUP(B112,CDI!A:B,2,FALSE)</f>
        <v>12.65</v>
      </c>
      <c r="AD112" s="26">
        <f t="shared" si="58"/>
        <v>1.0470284235213969</v>
      </c>
      <c r="AE112" s="93">
        <f t="shared" si="36"/>
        <v>4.727922107445881E-4</v>
      </c>
      <c r="AF112" s="93">
        <f t="shared" si="59"/>
        <v>1.0470284235213969</v>
      </c>
      <c r="AG112" s="27">
        <f t="shared" si="60"/>
        <v>4.7028423521396912</v>
      </c>
      <c r="AH112" s="98"/>
      <c r="AI112" s="21">
        <f t="shared" si="37"/>
        <v>11.267926149612828</v>
      </c>
      <c r="AJ112" s="60">
        <f t="shared" si="38"/>
        <v>11.955548815492723</v>
      </c>
      <c r="AK112" s="63">
        <f t="shared" si="39"/>
        <v>5.7881024430622041</v>
      </c>
      <c r="AL112" s="61">
        <f t="shared" si="40"/>
        <v>12.65</v>
      </c>
    </row>
    <row r="113" spans="1:38" x14ac:dyDescent="0.3">
      <c r="A113" s="30">
        <f t="shared" si="41"/>
        <v>112</v>
      </c>
      <c r="B113" s="29">
        <f>WORKDAY(B112,1,Feriados!$A$2:$A$5000)</f>
        <v>44725</v>
      </c>
      <c r="C113" s="20">
        <f t="shared" si="62"/>
        <v>45519</v>
      </c>
      <c r="D113" s="21">
        <f t="shared" si="62"/>
        <v>5.18</v>
      </c>
      <c r="E113" s="52">
        <f>TRUNC((100/((1+D113/100)^(NETWORKDAYS($B113,C113-1,Feriados!$A$1:$A$936)/252)))/100*T113,6)</f>
        <v>3558.5723039999998</v>
      </c>
      <c r="F113" s="19">
        <f t="shared" si="32"/>
        <v>4.1363318410758687E-4</v>
      </c>
      <c r="G113" s="19">
        <f t="shared" si="43"/>
        <v>1.0750191322027118</v>
      </c>
      <c r="H113" s="18">
        <f t="shared" si="44"/>
        <v>7.5019132202711836</v>
      </c>
      <c r="I113" s="53">
        <f t="shared" si="45"/>
        <v>89.63422711679776</v>
      </c>
      <c r="J113" s="53">
        <f t="shared" si="46"/>
        <v>87.487309373427863</v>
      </c>
      <c r="K113" s="53">
        <f t="shared" si="47"/>
        <v>157.85708227040277</v>
      </c>
      <c r="L113" s="60">
        <f>VLOOKUP(B113,'NTN-B Princ 24'!A:F,2,FALSE)*100</f>
        <v>5.88</v>
      </c>
      <c r="M113" s="22">
        <f>TRUNC((100/((1+L113/100)^(NETWORKDAYS($B113,C113-1,Feriados!$A$1:$A$936)/252)))/100*T113,6)</f>
        <v>3507.7944320000001</v>
      </c>
      <c r="N113" s="91">
        <f t="shared" si="33"/>
        <v>-5.8524576409091367E-4</v>
      </c>
      <c r="O113" s="91">
        <f t="shared" si="48"/>
        <v>1.0596795018034146</v>
      </c>
      <c r="P113" s="24">
        <f t="shared" si="49"/>
        <v>5.9679501803414636</v>
      </c>
      <c r="Q113" s="53">
        <f t="shared" si="50"/>
        <v>95.204065122952315</v>
      </c>
      <c r="R113" s="53">
        <f t="shared" si="51"/>
        <v>-123.7849843526875</v>
      </c>
      <c r="S113" s="53">
        <f t="shared" si="52"/>
        <v>125.57905896034511</v>
      </c>
      <c r="T113" s="62">
        <f>VLOOKUP(B113,'VNA IPCA'!B:D,2,FALSE)</f>
        <v>3970.0653459999999</v>
      </c>
      <c r="U113" s="63">
        <f>VLOOKUP(B113,'VNA IPCA'!B:D,3,FALSE)</f>
        <v>0.47</v>
      </c>
      <c r="V113" s="63">
        <f t="shared" si="34"/>
        <v>5.7881024430622041</v>
      </c>
      <c r="W113" s="92">
        <f t="shared" si="35"/>
        <v>2.1316181963704217E-4</v>
      </c>
      <c r="X113" s="92">
        <f t="shared" si="53"/>
        <v>1.0513689717182697</v>
      </c>
      <c r="Y113" s="48">
        <f t="shared" si="54"/>
        <v>5.1368971718269707</v>
      </c>
      <c r="Z113" s="53">
        <f t="shared" si="55"/>
        <v>47.232195994154146</v>
      </c>
      <c r="AA113" s="53">
        <f t="shared" si="56"/>
        <v>45.085730008398237</v>
      </c>
      <c r="AB113" s="53">
        <f t="shared" si="57"/>
        <v>108.09183946257068</v>
      </c>
      <c r="AC113" s="61">
        <f>VLOOKUP(B113,CDI!A:B,2,FALSE)</f>
        <v>12.65</v>
      </c>
      <c r="AD113" s="26">
        <f t="shared" si="58"/>
        <v>1.0475234504044659</v>
      </c>
      <c r="AE113" s="93">
        <f t="shared" si="36"/>
        <v>4.727922107445881E-4</v>
      </c>
      <c r="AF113" s="93">
        <f t="shared" si="59"/>
        <v>1.0475234504044659</v>
      </c>
      <c r="AG113" s="27">
        <f t="shared" si="60"/>
        <v>4.7523450404465928</v>
      </c>
      <c r="AH113" s="98"/>
      <c r="AI113" s="21">
        <f t="shared" si="37"/>
        <v>11.267926149612828</v>
      </c>
      <c r="AJ113" s="60">
        <f t="shared" si="38"/>
        <v>12.008442866714253</v>
      </c>
      <c r="AK113" s="63">
        <f t="shared" si="39"/>
        <v>5.7881024430622041</v>
      </c>
      <c r="AL113" s="61">
        <f t="shared" si="40"/>
        <v>12.65</v>
      </c>
    </row>
    <row r="114" spans="1:38" x14ac:dyDescent="0.3">
      <c r="A114" s="30">
        <f t="shared" si="41"/>
        <v>113</v>
      </c>
      <c r="B114" s="29">
        <f>WORKDAY(B113,1,Feriados!$A$2:$A$5000)</f>
        <v>44726</v>
      </c>
      <c r="C114" s="20">
        <f t="shared" si="62"/>
        <v>45519</v>
      </c>
      <c r="D114" s="21">
        <f t="shared" si="62"/>
        <v>5.18</v>
      </c>
      <c r="E114" s="52">
        <f>TRUNC((100/((1+D114/100)^(NETWORKDAYS($B114,C114-1,Feriados!$A$1:$A$936)/252)))/100*T114,6)</f>
        <v>3560.044249</v>
      </c>
      <c r="F114" s="19">
        <f t="shared" si="32"/>
        <v>4.1363357949641966E-4</v>
      </c>
      <c r="G114" s="19">
        <f t="shared" si="43"/>
        <v>1.075463796214392</v>
      </c>
      <c r="H114" s="18">
        <f t="shared" si="44"/>
        <v>7.5463796214392032</v>
      </c>
      <c r="I114" s="53">
        <f t="shared" si="45"/>
        <v>89.63422711679776</v>
      </c>
      <c r="J114" s="53">
        <f t="shared" si="46"/>
        <v>87.487393001885323</v>
      </c>
      <c r="K114" s="53">
        <f t="shared" si="47"/>
        <v>157.15498004939218</v>
      </c>
      <c r="L114" s="60">
        <f>VLOOKUP(B114,'NTN-B Princ 24'!A:F,2,FALSE)*100</f>
        <v>5.91</v>
      </c>
      <c r="M114" s="22">
        <f>TRUNC((100/((1+L114/100)^(NETWORKDAYS($B114,C114-1,Feriados!$A$1:$A$936)/252)))/100*T114,6)</f>
        <v>3507.188263</v>
      </c>
      <c r="N114" s="91">
        <f t="shared" si="33"/>
        <v>-1.728063065697949E-4</v>
      </c>
      <c r="O114" s="91">
        <f t="shared" si="48"/>
        <v>1.0594963825025603</v>
      </c>
      <c r="P114" s="24">
        <f t="shared" si="49"/>
        <v>5.9496382502560285</v>
      </c>
      <c r="Q114" s="53">
        <f t="shared" si="50"/>
        <v>95.44195208101651</v>
      </c>
      <c r="R114" s="53">
        <f t="shared" si="51"/>
        <v>-36.550159381358412</v>
      </c>
      <c r="S114" s="53">
        <f t="shared" si="52"/>
        <v>123.90249728011511</v>
      </c>
      <c r="T114" s="62">
        <f>VLOOKUP(B114,'VNA IPCA'!B:D,2,FALSE)</f>
        <v>3970.9116130000002</v>
      </c>
      <c r="U114" s="63">
        <f>VLOOKUP(B114,'VNA IPCA'!B:D,3,FALSE)</f>
        <v>0.47</v>
      </c>
      <c r="V114" s="63">
        <f t="shared" si="34"/>
        <v>5.7881024430622041</v>
      </c>
      <c r="W114" s="92">
        <f t="shared" si="35"/>
        <v>2.1316198254850427E-4</v>
      </c>
      <c r="X114" s="92">
        <f t="shared" si="53"/>
        <v>1.0515930836126712</v>
      </c>
      <c r="Y114" s="48">
        <f t="shared" si="54"/>
        <v>5.1593083612671231</v>
      </c>
      <c r="Z114" s="53">
        <f t="shared" si="55"/>
        <v>47.232195994154146</v>
      </c>
      <c r="AA114" s="53">
        <f t="shared" si="56"/>
        <v>45.085764465704933</v>
      </c>
      <c r="AB114" s="53">
        <f t="shared" si="57"/>
        <v>107.44370721558847</v>
      </c>
      <c r="AC114" s="61">
        <f>VLOOKUP(B114,CDI!A:B,2,FALSE)</f>
        <v>12.65</v>
      </c>
      <c r="AD114" s="26">
        <f t="shared" si="58"/>
        <v>1.0480187113323896</v>
      </c>
      <c r="AE114" s="93">
        <f t="shared" si="36"/>
        <v>4.727922107445881E-4</v>
      </c>
      <c r="AF114" s="93">
        <f t="shared" si="59"/>
        <v>1.0480187113323896</v>
      </c>
      <c r="AG114" s="27">
        <f t="shared" si="60"/>
        <v>4.8018711332389552</v>
      </c>
      <c r="AH114" s="98"/>
      <c r="AI114" s="21">
        <f t="shared" si="37"/>
        <v>11.267926149612828</v>
      </c>
      <c r="AJ114" s="60">
        <f t="shared" si="38"/>
        <v>12.040179297447162</v>
      </c>
      <c r="AK114" s="63">
        <f t="shared" si="39"/>
        <v>5.7881024430622041</v>
      </c>
      <c r="AL114" s="61">
        <f t="shared" si="40"/>
        <v>12.65</v>
      </c>
    </row>
    <row r="115" spans="1:38" x14ac:dyDescent="0.3">
      <c r="A115" s="30">
        <f t="shared" si="41"/>
        <v>114</v>
      </c>
      <c r="B115" s="29">
        <f>WORKDAY(B114,1,Feriados!$A$2:$A$5000)</f>
        <v>44727</v>
      </c>
      <c r="C115" s="20">
        <f t="shared" si="62"/>
        <v>45519</v>
      </c>
      <c r="D115" s="21">
        <f t="shared" si="62"/>
        <v>5.18</v>
      </c>
      <c r="E115" s="52">
        <f>TRUNC((100/((1+D115/100)^(NETWORKDAYS($B115,C115-1,Feriados!$A$1:$A$936)/252)))/100*T115,6)</f>
        <v>3561.5168020000001</v>
      </c>
      <c r="F115" s="19">
        <f t="shared" si="32"/>
        <v>4.1363334189270518E-4</v>
      </c>
      <c r="G115" s="19">
        <f t="shared" si="43"/>
        <v>1.0759086438985048</v>
      </c>
      <c r="H115" s="18">
        <f t="shared" si="44"/>
        <v>7.5908643898504824</v>
      </c>
      <c r="I115" s="53">
        <f t="shared" si="45"/>
        <v>89.63422711679776</v>
      </c>
      <c r="J115" s="53">
        <f t="shared" si="46"/>
        <v>87.487342746464634</v>
      </c>
      <c r="K115" s="53">
        <f t="shared" si="47"/>
        <v>156.46683622500396</v>
      </c>
      <c r="L115" s="60">
        <f>VLOOKUP(B115,'NTN-B Princ 24'!A:F,2,FALSE)*100</f>
        <v>5.96</v>
      </c>
      <c r="M115" s="22">
        <f>TRUNC((100/((1+L115/100)^(NETWORKDAYS($B115,C115-1,Feriados!$A$1:$A$936)/252)))/100*T115,6)</f>
        <v>3505.1620469999998</v>
      </c>
      <c r="N115" s="91">
        <f t="shared" si="33"/>
        <v>-5.7773231661850666E-4</v>
      </c>
      <c r="O115" s="91">
        <f t="shared" si="48"/>
        <v>1.0588842772030482</v>
      </c>
      <c r="P115" s="24">
        <f t="shared" si="49"/>
        <v>5.888427720304823</v>
      </c>
      <c r="Q115" s="53">
        <f t="shared" si="50"/>
        <v>95.838281236825168</v>
      </c>
      <c r="R115" s="53">
        <f t="shared" si="51"/>
        <v>-122.19581953532</v>
      </c>
      <c r="S115" s="53">
        <f t="shared" si="52"/>
        <v>121.37532808089804</v>
      </c>
      <c r="T115" s="62">
        <f>VLOOKUP(B115,'VNA IPCA'!B:D,2,FALSE)</f>
        <v>3971.7580600000001</v>
      </c>
      <c r="U115" s="63">
        <f>VLOOKUP(B115,'VNA IPCA'!B:D,3,FALSE)</f>
        <v>0.47</v>
      </c>
      <c r="V115" s="63">
        <f t="shared" si="34"/>
        <v>5.7881024430622041</v>
      </c>
      <c r="W115" s="92">
        <f t="shared" si="35"/>
        <v>2.13161883842794E-4</v>
      </c>
      <c r="X115" s="92">
        <f t="shared" si="53"/>
        <v>1.0518172431754103</v>
      </c>
      <c r="Y115" s="48">
        <f t="shared" si="54"/>
        <v>5.1817243175410255</v>
      </c>
      <c r="Z115" s="53">
        <f t="shared" si="55"/>
        <v>47.232195994154146</v>
      </c>
      <c r="AA115" s="53">
        <f t="shared" si="56"/>
        <v>45.08574358851871</v>
      </c>
      <c r="AB115" s="53">
        <f t="shared" si="57"/>
        <v>106.80839078614891</v>
      </c>
      <c r="AC115" s="61">
        <f>VLOOKUP(B115,CDI!A:B,2,FALSE)</f>
        <v>12.65</v>
      </c>
      <c r="AD115" s="26">
        <f t="shared" si="58"/>
        <v>1.0485142064158222</v>
      </c>
      <c r="AE115" s="93">
        <f t="shared" si="36"/>
        <v>4.727922107445881E-4</v>
      </c>
      <c r="AF115" s="93">
        <f t="shared" si="59"/>
        <v>1.0485142064158222</v>
      </c>
      <c r="AG115" s="27">
        <f t="shared" si="60"/>
        <v>4.8514206415822159</v>
      </c>
      <c r="AH115" s="98"/>
      <c r="AI115" s="21">
        <f t="shared" si="37"/>
        <v>11.267926149612828</v>
      </c>
      <c r="AJ115" s="60">
        <f t="shared" si="38"/>
        <v>12.093073348668714</v>
      </c>
      <c r="AK115" s="63">
        <f t="shared" si="39"/>
        <v>5.7881024430622041</v>
      </c>
      <c r="AL115" s="61">
        <f t="shared" si="40"/>
        <v>12.65</v>
      </c>
    </row>
    <row r="116" spans="1:38" x14ac:dyDescent="0.3">
      <c r="A116" s="30">
        <f t="shared" si="41"/>
        <v>115</v>
      </c>
      <c r="B116" s="29">
        <f>WORKDAY(B115,1,Feriados!$A$2:$A$5000)</f>
        <v>44729</v>
      </c>
      <c r="C116" s="20">
        <f t="shared" ref="C116:D131" si="63">+C115</f>
        <v>45519</v>
      </c>
      <c r="D116" s="21">
        <f t="shared" si="63"/>
        <v>5.18</v>
      </c>
      <c r="E116" s="52">
        <f>TRUNC((100/((1+D116/100)^(NETWORKDAYS($B116,C116-1,Feriados!$A$1:$A$936)/252)))/100*T116,6)</f>
        <v>3563.3129690000001</v>
      </c>
      <c r="F116" s="19">
        <f t="shared" si="32"/>
        <v>5.0432641479924989E-4</v>
      </c>
      <c r="G116" s="19">
        <f t="shared" si="43"/>
        <v>1.0764512530475336</v>
      </c>
      <c r="H116" s="18">
        <f t="shared" si="44"/>
        <v>7.645125304753364</v>
      </c>
      <c r="I116" s="53">
        <f t="shared" si="45"/>
        <v>106.66981935910391</v>
      </c>
      <c r="J116" s="53">
        <f t="shared" si="46"/>
        <v>106.66978079122738</v>
      </c>
      <c r="K116" s="53">
        <f t="shared" si="47"/>
        <v>155.99133492722638</v>
      </c>
      <c r="L116" s="60">
        <f>VLOOKUP(B116,'NTN-B Princ 24'!A:F,2,FALSE)*100</f>
        <v>5.71</v>
      </c>
      <c r="M116" s="22">
        <f>TRUNC((100/((1+L116/100)^(NETWORKDAYS($B116,C116-1,Feriados!$A$1:$A$936)/252)))/100*T116,6)</f>
        <v>3524.9286050000001</v>
      </c>
      <c r="N116" s="91">
        <f t="shared" si="33"/>
        <v>5.639270805444907E-3</v>
      </c>
      <c r="O116" s="91">
        <f t="shared" si="48"/>
        <v>1.064855612393824</v>
      </c>
      <c r="P116" s="24">
        <f t="shared" si="49"/>
        <v>6.485561239382398</v>
      </c>
      <c r="Q116" s="53">
        <f t="shared" si="50"/>
        <v>110.89070165268848</v>
      </c>
      <c r="R116" s="53">
        <f t="shared" si="51"/>
        <v>1192.7588224357096</v>
      </c>
      <c r="S116" s="53">
        <f t="shared" si="52"/>
        <v>132.33155967430866</v>
      </c>
      <c r="T116" s="62">
        <f>VLOOKUP(B116,'VNA IPCA'!B:D,2,FALSE)</f>
        <v>3972.9648259999999</v>
      </c>
      <c r="U116" s="63">
        <f>VLOOKUP(B116,'VNA IPCA'!B:D,3,FALSE)</f>
        <v>0.64</v>
      </c>
      <c r="V116" s="63">
        <f t="shared" si="34"/>
        <v>7.9561870720073591</v>
      </c>
      <c r="W116" s="92">
        <f t="shared" si="35"/>
        <v>3.038367347079074E-4</v>
      </c>
      <c r="X116" s="92">
        <f t="shared" si="53"/>
        <v>1.0521368238920861</v>
      </c>
      <c r="Y116" s="48">
        <f t="shared" si="54"/>
        <v>5.213682389208607</v>
      </c>
      <c r="Z116" s="53">
        <f t="shared" si="55"/>
        <v>64.264374498352126</v>
      </c>
      <c r="AA116" s="53">
        <f t="shared" si="56"/>
        <v>64.264327500108948</v>
      </c>
      <c r="AB116" s="53">
        <f t="shared" si="57"/>
        <v>106.38011064037869</v>
      </c>
      <c r="AC116" s="61">
        <f>VLOOKUP(B116,CDI!A:B,2,FALSE)</f>
        <v>13.15</v>
      </c>
      <c r="AD116" s="26">
        <f t="shared" si="58"/>
        <v>1.0490099357654705</v>
      </c>
      <c r="AE116" s="93">
        <f t="shared" si="36"/>
        <v>4.727922107445881E-4</v>
      </c>
      <c r="AF116" s="93">
        <f t="shared" si="59"/>
        <v>1.0490099357654705</v>
      </c>
      <c r="AG116" s="27">
        <f t="shared" si="60"/>
        <v>4.9009935765470525</v>
      </c>
      <c r="AH116" s="98"/>
      <c r="AI116" s="21">
        <f t="shared" si="37"/>
        <v>13.548317562337342</v>
      </c>
      <c r="AJ116" s="60">
        <f t="shared" si="38"/>
        <v>14.120485353818978</v>
      </c>
      <c r="AK116" s="63">
        <f t="shared" si="39"/>
        <v>7.9561870720073591</v>
      </c>
      <c r="AL116" s="61">
        <f t="shared" si="40"/>
        <v>13.15</v>
      </c>
    </row>
    <row r="117" spans="1:38" x14ac:dyDescent="0.3">
      <c r="A117" s="30">
        <f t="shared" si="41"/>
        <v>116</v>
      </c>
      <c r="B117" s="29">
        <f>WORKDAY(B116,1,Feriados!$A$2:$A$5000)</f>
        <v>44732</v>
      </c>
      <c r="C117" s="20">
        <f t="shared" si="63"/>
        <v>45519</v>
      </c>
      <c r="D117" s="21">
        <f t="shared" si="63"/>
        <v>5.18</v>
      </c>
      <c r="E117" s="52">
        <f>TRUNC((100/((1+D117/100)^(NETWORKDAYS($B117,C117-1,Feriados!$A$1:$A$936)/252)))/100*T117,6)</f>
        <v>3565.1100430000001</v>
      </c>
      <c r="F117" s="19">
        <f t="shared" si="32"/>
        <v>5.0432673628009184E-4</v>
      </c>
      <c r="G117" s="19">
        <f t="shared" si="43"/>
        <v>1.0769941361947477</v>
      </c>
      <c r="H117" s="18">
        <f t="shared" si="44"/>
        <v>7.6994136194747709</v>
      </c>
      <c r="I117" s="53">
        <f t="shared" si="45"/>
        <v>102.84510808348534</v>
      </c>
      <c r="J117" s="53">
        <f t="shared" si="46"/>
        <v>102.84513645665972</v>
      </c>
      <c r="K117" s="53">
        <f t="shared" si="47"/>
        <v>155.46725128981552</v>
      </c>
      <c r="L117" s="60">
        <f>VLOOKUP(B117,'NTN-B Princ 24'!A:F,2,FALSE)*100</f>
        <v>5.67</v>
      </c>
      <c r="M117" s="22">
        <f>TRUNC((100/((1+L117/100)^(NETWORKDAYS($B117,C117-1,Feriados!$A$1:$A$936)/252)))/100*T117,6)</f>
        <v>3529.6486319999999</v>
      </c>
      <c r="N117" s="91">
        <f t="shared" si="33"/>
        <v>1.3390418725940378E-3</v>
      </c>
      <c r="O117" s="91">
        <f t="shared" si="48"/>
        <v>1.0662814986470861</v>
      </c>
      <c r="P117" s="24">
        <f t="shared" si="49"/>
        <v>6.6281498647086101</v>
      </c>
      <c r="Q117" s="53">
        <f t="shared" si="50"/>
        <v>106.60822276618384</v>
      </c>
      <c r="R117" s="53">
        <f t="shared" si="51"/>
        <v>273.06492835159094</v>
      </c>
      <c r="S117" s="53">
        <f t="shared" si="52"/>
        <v>133.83619734323418</v>
      </c>
      <c r="T117" s="62">
        <f>VLOOKUP(B117,'VNA IPCA'!B:D,2,FALSE)</f>
        <v>3974.1719600000001</v>
      </c>
      <c r="U117" s="63">
        <f>VLOOKUP(B117,'VNA IPCA'!B:D,3,FALSE)</f>
        <v>0.64</v>
      </c>
      <c r="V117" s="63">
        <f t="shared" si="34"/>
        <v>7.9561870720073591</v>
      </c>
      <c r="W117" s="92">
        <f t="shared" si="35"/>
        <v>3.038370720276351E-4</v>
      </c>
      <c r="X117" s="92">
        <f t="shared" si="53"/>
        <v>1.05245650206403</v>
      </c>
      <c r="Y117" s="48">
        <f t="shared" si="54"/>
        <v>5.2456502064029964</v>
      </c>
      <c r="Z117" s="53">
        <f t="shared" si="55"/>
        <v>61.960136249509119</v>
      </c>
      <c r="AA117" s="53">
        <f t="shared" si="56"/>
        <v>61.960159724547189</v>
      </c>
      <c r="AB117" s="53">
        <f t="shared" si="57"/>
        <v>105.92064008024549</v>
      </c>
      <c r="AC117" s="61">
        <f>VLOOKUP(B117,CDI!A:B,2,FALSE)</f>
        <v>13.15</v>
      </c>
      <c r="AD117" s="26">
        <f t="shared" si="58"/>
        <v>1.0495243439090709</v>
      </c>
      <c r="AE117" s="93">
        <f t="shared" si="36"/>
        <v>4.9037490119197003E-4</v>
      </c>
      <c r="AF117" s="93">
        <f t="shared" si="59"/>
        <v>1.0495243439090709</v>
      </c>
      <c r="AG117" s="27">
        <f t="shared" si="60"/>
        <v>4.95243439090709</v>
      </c>
      <c r="AH117" s="98"/>
      <c r="AI117" s="21">
        <f t="shared" si="37"/>
        <v>13.548317562337342</v>
      </c>
      <c r="AJ117" s="60">
        <f t="shared" si="38"/>
        <v>14.077302878990183</v>
      </c>
      <c r="AK117" s="63">
        <f t="shared" si="39"/>
        <v>7.9561870720073591</v>
      </c>
      <c r="AL117" s="61">
        <f t="shared" si="40"/>
        <v>13.15</v>
      </c>
    </row>
    <row r="118" spans="1:38" x14ac:dyDescent="0.3">
      <c r="A118" s="30">
        <f t="shared" si="41"/>
        <v>117</v>
      </c>
      <c r="B118" s="29">
        <f>WORKDAY(B117,1,Feriados!$A$2:$A$5000)</f>
        <v>44733</v>
      </c>
      <c r="C118" s="20">
        <f t="shared" si="63"/>
        <v>45519</v>
      </c>
      <c r="D118" s="21">
        <f t="shared" si="63"/>
        <v>5.18</v>
      </c>
      <c r="E118" s="52">
        <f>TRUNC((100/((1+D118/100)^(NETWORKDAYS($B118,C118-1,Feriados!$A$1:$A$936)/252)))/100*T118,6)</f>
        <v>3566.9080220000001</v>
      </c>
      <c r="F118" s="19">
        <f t="shared" si="32"/>
        <v>5.0432636813835252E-4</v>
      </c>
      <c r="G118" s="19">
        <f t="shared" si="43"/>
        <v>1.0775372927359612</v>
      </c>
      <c r="H118" s="18">
        <f t="shared" si="44"/>
        <v>7.7537292735961216</v>
      </c>
      <c r="I118" s="53">
        <f t="shared" si="45"/>
        <v>102.84510808348534</v>
      </c>
      <c r="J118" s="53">
        <f t="shared" si="46"/>
        <v>102.84506138313161</v>
      </c>
      <c r="K118" s="53">
        <f t="shared" si="47"/>
        <v>154.95370823639118</v>
      </c>
      <c r="L118" s="60">
        <f>VLOOKUP(B118,'NTN-B Princ 24'!A:F,2,FALSE)*100</f>
        <v>5.68</v>
      </c>
      <c r="M118" s="22">
        <f>TRUNC((100/((1+L118/100)^(NETWORKDAYS($B118,C118-1,Feriados!$A$1:$A$936)/252)))/100*T118,6)</f>
        <v>3530.7764980000002</v>
      </c>
      <c r="N118" s="91">
        <f t="shared" si="33"/>
        <v>3.195405881977198E-4</v>
      </c>
      <c r="O118" s="91">
        <f t="shared" si="48"/>
        <v>1.0666222188643482</v>
      </c>
      <c r="P118" s="24">
        <f t="shared" si="49"/>
        <v>6.6622218864348159</v>
      </c>
      <c r="Q118" s="53">
        <f t="shared" si="50"/>
        <v>106.68483992302924</v>
      </c>
      <c r="R118" s="53">
        <f t="shared" si="51"/>
        <v>65.162508811320123</v>
      </c>
      <c r="S118" s="53">
        <f t="shared" si="52"/>
        <v>133.14057661416524</v>
      </c>
      <c r="T118" s="62">
        <f>VLOOKUP(B118,'VNA IPCA'!B:D,2,FALSE)</f>
        <v>3975.3794600000001</v>
      </c>
      <c r="U118" s="63">
        <f>VLOOKUP(B118,'VNA IPCA'!B:D,3,FALSE)</f>
        <v>0.64</v>
      </c>
      <c r="V118" s="63">
        <f t="shared" si="34"/>
        <v>7.9561870720073591</v>
      </c>
      <c r="W118" s="92">
        <f t="shared" si="35"/>
        <v>3.0383687775814572E-4</v>
      </c>
      <c r="X118" s="92">
        <f t="shared" si="53"/>
        <v>1.0527762771615934</v>
      </c>
      <c r="Y118" s="48">
        <f t="shared" si="54"/>
        <v>5.2776277161593388</v>
      </c>
      <c r="Z118" s="53">
        <f t="shared" si="55"/>
        <v>61.960136249509119</v>
      </c>
      <c r="AA118" s="53">
        <f t="shared" si="56"/>
        <v>61.960120108023411</v>
      </c>
      <c r="AB118" s="53">
        <f t="shared" si="57"/>
        <v>105.47027842394112</v>
      </c>
      <c r="AC118" s="61">
        <f>VLOOKUP(B118,CDI!A:B,2,FALSE)</f>
        <v>13.15</v>
      </c>
      <c r="AD118" s="26">
        <f t="shared" si="58"/>
        <v>1.0500390043055139</v>
      </c>
      <c r="AE118" s="93">
        <f t="shared" si="36"/>
        <v>4.9037490119197003E-4</v>
      </c>
      <c r="AF118" s="93">
        <f t="shared" si="59"/>
        <v>1.0500390043055139</v>
      </c>
      <c r="AG118" s="27">
        <f t="shared" si="60"/>
        <v>5.003900430551389</v>
      </c>
      <c r="AH118" s="98"/>
      <c r="AI118" s="21">
        <f t="shared" si="37"/>
        <v>13.548317562337342</v>
      </c>
      <c r="AJ118" s="60">
        <f t="shared" si="38"/>
        <v>14.088098497697366</v>
      </c>
      <c r="AK118" s="63">
        <f t="shared" si="39"/>
        <v>7.9561870720073591</v>
      </c>
      <c r="AL118" s="61">
        <f t="shared" si="40"/>
        <v>13.15</v>
      </c>
    </row>
    <row r="119" spans="1:38" x14ac:dyDescent="0.3">
      <c r="A119" s="30">
        <f t="shared" si="41"/>
        <v>118</v>
      </c>
      <c r="B119" s="29">
        <f>WORKDAY(B118,1,Feriados!$A$2:$A$5000)</f>
        <v>44734</v>
      </c>
      <c r="C119" s="20">
        <f t="shared" si="63"/>
        <v>45519</v>
      </c>
      <c r="D119" s="21">
        <f t="shared" si="63"/>
        <v>5.18</v>
      </c>
      <c r="E119" s="52">
        <f>TRUNC((100/((1+D119/100)^(NETWORKDAYS($B119,C119-1,Feriados!$A$1:$A$936)/252)))/100*T119,6)</f>
        <v>3568.706909</v>
      </c>
      <c r="F119" s="19">
        <f t="shared" si="32"/>
        <v>5.0432671347411251E-4</v>
      </c>
      <c r="G119" s="19">
        <f t="shared" si="43"/>
        <v>1.0780807235774525</v>
      </c>
      <c r="H119" s="18">
        <f t="shared" si="44"/>
        <v>7.8080723577452549</v>
      </c>
      <c r="I119" s="53">
        <f t="shared" si="45"/>
        <v>102.84510808348534</v>
      </c>
      <c r="J119" s="53">
        <f t="shared" si="46"/>
        <v>102.8451318059365</v>
      </c>
      <c r="K119" s="53">
        <f t="shared" si="47"/>
        <v>154.45039294623257</v>
      </c>
      <c r="L119" s="60">
        <f>VLOOKUP(B119,'NTN-B Princ 24'!A:F,2,FALSE)*100</f>
        <v>5.81</v>
      </c>
      <c r="M119" s="22">
        <f>TRUNC((100/((1+L119/100)^(NETWORKDAYS($B119,C119-1,Feriados!$A$1:$A$936)/252)))/100*T119,6)</f>
        <v>3523.3296529999998</v>
      </c>
      <c r="N119" s="91">
        <f t="shared" si="33"/>
        <v>-2.1091238723885963E-3</v>
      </c>
      <c r="O119" s="91">
        <f t="shared" si="48"/>
        <v>1.0643725804797213</v>
      </c>
      <c r="P119" s="24">
        <f t="shared" si="49"/>
        <v>6.4372580479721275</v>
      </c>
      <c r="Q119" s="53">
        <f t="shared" si="50"/>
        <v>107.6802063647042</v>
      </c>
      <c r="R119" s="53">
        <f t="shared" si="51"/>
        <v>-430.10436856818757</v>
      </c>
      <c r="S119" s="53">
        <f t="shared" si="52"/>
        <v>127.33450581043282</v>
      </c>
      <c r="T119" s="62">
        <f>VLOOKUP(B119,'VNA IPCA'!B:D,2,FALSE)</f>
        <v>3976.5873270000002</v>
      </c>
      <c r="U119" s="63">
        <f>VLOOKUP(B119,'VNA IPCA'!B:D,3,FALSE)</f>
        <v>0.64</v>
      </c>
      <c r="V119" s="63">
        <f t="shared" si="34"/>
        <v>7.9561870720073591</v>
      </c>
      <c r="W119" s="92">
        <f t="shared" si="35"/>
        <v>3.0383690718172041E-4</v>
      </c>
      <c r="X119" s="92">
        <f t="shared" si="53"/>
        <v>1.0530961494496005</v>
      </c>
      <c r="Y119" s="48">
        <f t="shared" si="54"/>
        <v>5.3096149449600505</v>
      </c>
      <c r="Z119" s="53">
        <f t="shared" si="55"/>
        <v>61.960136249509119</v>
      </c>
      <c r="AA119" s="53">
        <f t="shared" si="56"/>
        <v>61.96012610824377</v>
      </c>
      <c r="AB119" s="53">
        <f t="shared" si="57"/>
        <v>105.02875448237801</v>
      </c>
      <c r="AC119" s="61">
        <f>VLOOKUP(B119,CDI!A:B,2,FALSE)</f>
        <v>13.15</v>
      </c>
      <c r="AD119" s="26">
        <f t="shared" si="58"/>
        <v>1.0505539170784979</v>
      </c>
      <c r="AE119" s="93">
        <f t="shared" si="36"/>
        <v>4.9037490119197003E-4</v>
      </c>
      <c r="AF119" s="93">
        <f t="shared" si="59"/>
        <v>1.0505539170784979</v>
      </c>
      <c r="AG119" s="27">
        <f t="shared" si="60"/>
        <v>5.0553917078497879</v>
      </c>
      <c r="AH119" s="98"/>
      <c r="AI119" s="21">
        <f t="shared" si="37"/>
        <v>13.548317562337342</v>
      </c>
      <c r="AJ119" s="60">
        <f t="shared" si="38"/>
        <v>14.228441540891001</v>
      </c>
      <c r="AK119" s="63">
        <f t="shared" si="39"/>
        <v>7.9561870720073591</v>
      </c>
      <c r="AL119" s="61">
        <f t="shared" si="40"/>
        <v>13.15</v>
      </c>
    </row>
    <row r="120" spans="1:38" x14ac:dyDescent="0.3">
      <c r="A120" s="30">
        <f t="shared" si="41"/>
        <v>119</v>
      </c>
      <c r="B120" s="29">
        <f>WORKDAY(B119,1,Feriados!$A$2:$A$5000)</f>
        <v>44735</v>
      </c>
      <c r="C120" s="20">
        <f t="shared" si="63"/>
        <v>45519</v>
      </c>
      <c r="D120" s="21">
        <f t="shared" si="63"/>
        <v>5.18</v>
      </c>
      <c r="E120" s="52">
        <f>TRUNC((100/((1+D120/100)^(NETWORKDAYS($B120,C120-1,Feriados!$A$1:$A$936)/252)))/100*T120,6)</f>
        <v>3570.506703</v>
      </c>
      <c r="F120" s="19">
        <f t="shared" si="32"/>
        <v>5.0432664993049769E-4</v>
      </c>
      <c r="G120" s="19">
        <f t="shared" si="43"/>
        <v>1.0786244284171289</v>
      </c>
      <c r="H120" s="18">
        <f t="shared" si="44"/>
        <v>7.8624428417128911</v>
      </c>
      <c r="I120" s="53">
        <f t="shared" si="45"/>
        <v>102.84510808348534</v>
      </c>
      <c r="J120" s="53">
        <f t="shared" si="46"/>
        <v>102.84511884776622</v>
      </c>
      <c r="K120" s="53">
        <f t="shared" si="47"/>
        <v>153.95700254712969</v>
      </c>
      <c r="L120" s="60">
        <f>VLOOKUP(B120,'NTN-B Princ 24'!A:F,2,FALSE)*100</f>
        <v>6.01</v>
      </c>
      <c r="M120" s="22">
        <f>TRUNC((100/((1+L120/100)^(NETWORKDAYS($B120,C120-1,Feriados!$A$1:$A$936)/252)))/100*T120,6)</f>
        <v>3510.9803280000001</v>
      </c>
      <c r="N120" s="91">
        <f t="shared" si="33"/>
        <v>-3.5050154871215655E-3</v>
      </c>
      <c r="O120" s="91">
        <f t="shared" si="48"/>
        <v>1.0606419381010723</v>
      </c>
      <c r="P120" s="24">
        <f t="shared" si="49"/>
        <v>6.0641938101072324</v>
      </c>
      <c r="Q120" s="53">
        <f t="shared" si="50"/>
        <v>109.20916336754757</v>
      </c>
      <c r="R120" s="53">
        <f t="shared" si="51"/>
        <v>-714.76241516476716</v>
      </c>
      <c r="S120" s="53">
        <f t="shared" si="52"/>
        <v>118.7449143561049</v>
      </c>
      <c r="T120" s="62">
        <f>VLOOKUP(B120,'VNA IPCA'!B:D,2,FALSE)</f>
        <v>3977.7955619999998</v>
      </c>
      <c r="U120" s="63">
        <f>VLOOKUP(B120,'VNA IPCA'!B:D,3,FALSE)</f>
        <v>0.64</v>
      </c>
      <c r="V120" s="63">
        <f t="shared" si="34"/>
        <v>7.9561870720073591</v>
      </c>
      <c r="W120" s="92">
        <f t="shared" si="35"/>
        <v>3.0383716001813887E-4</v>
      </c>
      <c r="X120" s="92">
        <f t="shared" si="53"/>
        <v>1.0534161191928753</v>
      </c>
      <c r="Y120" s="48">
        <f t="shared" si="54"/>
        <v>5.3416119192875255</v>
      </c>
      <c r="Z120" s="53">
        <f t="shared" si="55"/>
        <v>61.960136249509119</v>
      </c>
      <c r="AA120" s="53">
        <f t="shared" si="56"/>
        <v>61.960177668064198</v>
      </c>
      <c r="AB120" s="53">
        <f t="shared" si="57"/>
        <v>104.59580774317803</v>
      </c>
      <c r="AC120" s="61">
        <f>VLOOKUP(B120,CDI!A:B,2,FALSE)</f>
        <v>13.15</v>
      </c>
      <c r="AD120" s="26">
        <f t="shared" si="58"/>
        <v>1.0510690823517821</v>
      </c>
      <c r="AE120" s="93">
        <f t="shared" si="36"/>
        <v>4.9037490119197003E-4</v>
      </c>
      <c r="AF120" s="93">
        <f t="shared" si="59"/>
        <v>1.0510690823517821</v>
      </c>
      <c r="AG120" s="27">
        <f t="shared" si="60"/>
        <v>5.1069082351782091</v>
      </c>
      <c r="AH120" s="98"/>
      <c r="AI120" s="21">
        <f t="shared" si="37"/>
        <v>13.548317562337342</v>
      </c>
      <c r="AJ120" s="60">
        <f t="shared" si="38"/>
        <v>14.444353915035002</v>
      </c>
      <c r="AK120" s="63">
        <f t="shared" si="39"/>
        <v>7.9561870720073591</v>
      </c>
      <c r="AL120" s="61">
        <f t="shared" si="40"/>
        <v>13.15</v>
      </c>
    </row>
    <row r="121" spans="1:38" x14ac:dyDescent="0.3">
      <c r="A121" s="30">
        <f t="shared" si="41"/>
        <v>120</v>
      </c>
      <c r="B121" s="29">
        <f>WORKDAY(B120,1,Feriados!$A$2:$A$5000)</f>
        <v>44736</v>
      </c>
      <c r="C121" s="20">
        <f t="shared" si="63"/>
        <v>45519</v>
      </c>
      <c r="D121" s="21">
        <f t="shared" si="63"/>
        <v>5.18</v>
      </c>
      <c r="E121" s="52">
        <f>TRUNC((100/((1+D121/100)^(NETWORKDAYS($B121,C121-1,Feriados!$A$1:$A$936)/252)))/100*T121,6)</f>
        <v>3572.3074040000001</v>
      </c>
      <c r="F121" s="19">
        <f t="shared" si="32"/>
        <v>5.0432645833908829E-4</v>
      </c>
      <c r="G121" s="19">
        <f t="shared" si="43"/>
        <v>1.0791684072549905</v>
      </c>
      <c r="H121" s="18">
        <f t="shared" si="44"/>
        <v>7.9168407254990525</v>
      </c>
      <c r="I121" s="53">
        <f t="shared" si="45"/>
        <v>102.84510808348534</v>
      </c>
      <c r="J121" s="53">
        <f t="shared" si="46"/>
        <v>102.84507977737152</v>
      </c>
      <c r="K121" s="53">
        <f t="shared" si="47"/>
        <v>153.47324656157588</v>
      </c>
      <c r="L121" s="60">
        <f>VLOOKUP(B121,'NTN-B Princ 24'!A:F,2,FALSE)*100</f>
        <v>5.99</v>
      </c>
      <c r="M121" s="22">
        <f>TRUNC((100/((1+L121/100)^(NETWORKDAYS($B121,C121-1,Feriados!$A$1:$A$936)/252)))/100*T121,6)</f>
        <v>3514.275897</v>
      </c>
      <c r="N121" s="91">
        <f t="shared" si="33"/>
        <v>9.3864638708396342E-4</v>
      </c>
      <c r="O121" s="91">
        <f t="shared" si="48"/>
        <v>1.0616375058242606</v>
      </c>
      <c r="P121" s="24">
        <f t="shared" si="49"/>
        <v>6.1637505824260641</v>
      </c>
      <c r="Q121" s="53">
        <f t="shared" si="50"/>
        <v>109.05639701412757</v>
      </c>
      <c r="R121" s="53">
        <f t="shared" si="51"/>
        <v>191.41403542521559</v>
      </c>
      <c r="S121" s="53">
        <f t="shared" si="52"/>
        <v>119.48842293036044</v>
      </c>
      <c r="T121" s="62">
        <f>VLOOKUP(B121,'VNA IPCA'!B:D,2,FALSE)</f>
        <v>3979.0041630000001</v>
      </c>
      <c r="U121" s="63">
        <f>VLOOKUP(B121,'VNA IPCA'!B:D,3,FALSE)</f>
        <v>0.64</v>
      </c>
      <c r="V121" s="63">
        <f t="shared" si="34"/>
        <v>7.9561870720073591</v>
      </c>
      <c r="W121" s="92">
        <f t="shared" si="35"/>
        <v>3.0383688180113388E-4</v>
      </c>
      <c r="X121" s="92">
        <f t="shared" si="53"/>
        <v>1.05373618586177</v>
      </c>
      <c r="Y121" s="48">
        <f t="shared" si="54"/>
        <v>5.3736185861769981</v>
      </c>
      <c r="Z121" s="53">
        <f t="shared" si="55"/>
        <v>61.960136249509119</v>
      </c>
      <c r="AA121" s="53">
        <f t="shared" si="56"/>
        <v>61.960120932492224</v>
      </c>
      <c r="AB121" s="53">
        <f t="shared" si="57"/>
        <v>104.17118631020865</v>
      </c>
      <c r="AC121" s="61">
        <f>VLOOKUP(B121,CDI!A:B,2,FALSE)</f>
        <v>13.15</v>
      </c>
      <c r="AD121" s="26">
        <f t="shared" si="58"/>
        <v>1.0515845002491864</v>
      </c>
      <c r="AE121" s="93">
        <f t="shared" si="36"/>
        <v>4.9037490119197003E-4</v>
      </c>
      <c r="AF121" s="93">
        <f t="shared" si="59"/>
        <v>1.0515845002491864</v>
      </c>
      <c r="AG121" s="27">
        <f t="shared" si="60"/>
        <v>5.1584500249186371</v>
      </c>
      <c r="AH121" s="98"/>
      <c r="AI121" s="21">
        <f t="shared" si="37"/>
        <v>13.548317562337342</v>
      </c>
      <c r="AJ121" s="60">
        <f t="shared" si="38"/>
        <v>14.422762677620614</v>
      </c>
      <c r="AK121" s="63">
        <f t="shared" si="39"/>
        <v>7.9561870720073591</v>
      </c>
      <c r="AL121" s="61">
        <f t="shared" si="40"/>
        <v>13.15</v>
      </c>
    </row>
    <row r="122" spans="1:38" x14ac:dyDescent="0.3">
      <c r="A122" s="30">
        <f t="shared" si="41"/>
        <v>121</v>
      </c>
      <c r="B122" s="29">
        <f>WORKDAY(B121,1,Feriados!$A$2:$A$5000)</f>
        <v>44739</v>
      </c>
      <c r="C122" s="20">
        <f t="shared" si="63"/>
        <v>45519</v>
      </c>
      <c r="D122" s="21">
        <f t="shared" si="63"/>
        <v>5.18</v>
      </c>
      <c r="E122" s="52">
        <f>TRUNC((100/((1+D122/100)^(NETWORKDAYS($B122,C122-1,Feriados!$A$1:$A$936)/252)))/100*T122,6)</f>
        <v>3575.1741099999999</v>
      </c>
      <c r="F122" s="19">
        <f t="shared" si="32"/>
        <v>8.0248021119055934E-4</v>
      </c>
      <c r="G122" s="19">
        <f t="shared" si="43"/>
        <v>1.0800344185463546</v>
      </c>
      <c r="H122" s="18">
        <f t="shared" si="44"/>
        <v>8.0034418546354615</v>
      </c>
      <c r="I122" s="53">
        <f t="shared" si="45"/>
        <v>111.52988064745719</v>
      </c>
      <c r="J122" s="53">
        <f t="shared" si="46"/>
        <v>163.64626518199543</v>
      </c>
      <c r="K122" s="53">
        <f t="shared" si="47"/>
        <v>153.61642231132001</v>
      </c>
      <c r="L122" s="60">
        <f>VLOOKUP(B122,'NTN-B Princ 24'!A:F,2,FALSE)*100</f>
        <v>5.9</v>
      </c>
      <c r="M122" s="22">
        <f>TRUNC((100/((1+L122/100)^(NETWORKDAYS($B122,C122-1,Feriados!$A$1:$A$936)/252)))/100*T122,6)</f>
        <v>3523.575848</v>
      </c>
      <c r="N122" s="91">
        <f t="shared" si="33"/>
        <v>2.6463349129586256E-3</v>
      </c>
      <c r="O122" s="91">
        <f t="shared" si="48"/>
        <v>1.0644469542208297</v>
      </c>
      <c r="P122" s="24">
        <f t="shared" si="49"/>
        <v>6.4446954220829689</v>
      </c>
      <c r="Q122" s="53">
        <f t="shared" si="50"/>
        <v>117.05360060020578</v>
      </c>
      <c r="R122" s="53">
        <f t="shared" si="51"/>
        <v>539.65545677931198</v>
      </c>
      <c r="S122" s="53">
        <f t="shared" si="52"/>
        <v>123.69816281643003</v>
      </c>
      <c r="T122" s="62">
        <f>VLOOKUP(B122,'VNA IPCA'!B:D,2,FALSE)</f>
        <v>3981.3992480000002</v>
      </c>
      <c r="U122" s="63">
        <f>VLOOKUP(B122,'VNA IPCA'!B:D,3,FALSE)</f>
        <v>0.73</v>
      </c>
      <c r="V122" s="63">
        <f t="shared" si="34"/>
        <v>9.1204146012370035</v>
      </c>
      <c r="W122" s="92">
        <f t="shared" si="35"/>
        <v>6.019307600306778E-4</v>
      </c>
      <c r="X122" s="92">
        <f t="shared" si="53"/>
        <v>1.0543704620849976</v>
      </c>
      <c r="Y122" s="48">
        <f t="shared" si="54"/>
        <v>5.4370462084997628</v>
      </c>
      <c r="Z122" s="53">
        <f t="shared" si="55"/>
        <v>70.643168484230813</v>
      </c>
      <c r="AA122" s="53">
        <f t="shared" si="56"/>
        <v>122.74909636842044</v>
      </c>
      <c r="AB122" s="53">
        <f t="shared" si="57"/>
        <v>104.35755037157112</v>
      </c>
      <c r="AC122" s="61">
        <f>VLOOKUP(B122,CDI!A:B,2,FALSE)</f>
        <v>13.15</v>
      </c>
      <c r="AD122" s="26">
        <f t="shared" si="58"/>
        <v>1.0521001708945912</v>
      </c>
      <c r="AE122" s="93">
        <f t="shared" si="36"/>
        <v>4.9037490119197003E-4</v>
      </c>
      <c r="AF122" s="93">
        <f t="shared" si="59"/>
        <v>1.0521001708945912</v>
      </c>
      <c r="AG122" s="27">
        <f t="shared" si="60"/>
        <v>5.210017089459118</v>
      </c>
      <c r="AH122" s="98"/>
      <c r="AI122" s="21">
        <f t="shared" si="37"/>
        <v>14.772852077581078</v>
      </c>
      <c r="AJ122" s="60">
        <f t="shared" si="38"/>
        <v>15.558519062709975</v>
      </c>
      <c r="AK122" s="63">
        <f t="shared" si="39"/>
        <v>9.1204146012370035</v>
      </c>
      <c r="AL122" s="61">
        <f t="shared" si="40"/>
        <v>13.15</v>
      </c>
    </row>
    <row r="123" spans="1:38" x14ac:dyDescent="0.3">
      <c r="A123" s="30">
        <f t="shared" si="41"/>
        <v>122</v>
      </c>
      <c r="B123" s="29">
        <f>WORKDAY(B122,1,Feriados!$A$2:$A$5000)</f>
        <v>44740</v>
      </c>
      <c r="C123" s="20">
        <f t="shared" si="63"/>
        <v>45519</v>
      </c>
      <c r="D123" s="21">
        <f t="shared" si="63"/>
        <v>5.18</v>
      </c>
      <c r="E123" s="52">
        <f>TRUNC((100/((1+D123/100)^(NETWORKDAYS($B123,C123-1,Feriados!$A$1:$A$936)/252)))/100*T123,6)</f>
        <v>3577.1294250000001</v>
      </c>
      <c r="F123" s="19">
        <f t="shared" si="32"/>
        <v>5.4691462285183512E-4</v>
      </c>
      <c r="G123" s="19">
        <f t="shared" si="43"/>
        <v>1.0806251051630409</v>
      </c>
      <c r="H123" s="18">
        <f t="shared" si="44"/>
        <v>8.0625105163040889</v>
      </c>
      <c r="I123" s="53">
        <f t="shared" si="45"/>
        <v>111.52988064745719</v>
      </c>
      <c r="J123" s="53">
        <f t="shared" si="46"/>
        <v>111.52989713022265</v>
      </c>
      <c r="K123" s="53">
        <f t="shared" si="47"/>
        <v>153.23278184012946</v>
      </c>
      <c r="L123" s="60">
        <f>VLOOKUP(B123,'NTN-B Princ 24'!A:F,2,FALSE)*100</f>
        <v>6</v>
      </c>
      <c r="M123" s="22">
        <f>TRUNC((100/((1+L123/100)^(NETWORKDAYS($B123,C123-1,Feriados!$A$1:$A$936)/252)))/100*T123,6)</f>
        <v>3518.5277209999999</v>
      </c>
      <c r="N123" s="91">
        <f t="shared" si="33"/>
        <v>-1.4326715864128037E-3</v>
      </c>
      <c r="O123" s="91">
        <f t="shared" si="48"/>
        <v>1.0629219513142738</v>
      </c>
      <c r="P123" s="24">
        <f t="shared" si="49"/>
        <v>6.2921951314273805</v>
      </c>
      <c r="Q123" s="53">
        <f t="shared" si="50"/>
        <v>117.81782398768644</v>
      </c>
      <c r="R123" s="53">
        <f t="shared" si="51"/>
        <v>-292.15842469309968</v>
      </c>
      <c r="S123" s="53">
        <f t="shared" si="52"/>
        <v>119.58689069859582</v>
      </c>
      <c r="T123" s="62">
        <f>VLOOKUP(B123,'VNA IPCA'!B:D,2,FALSE)</f>
        <v>3982.7784700000002</v>
      </c>
      <c r="U123" s="63">
        <f>VLOOKUP(B123,'VNA IPCA'!B:D,3,FALSE)</f>
        <v>0.73</v>
      </c>
      <c r="V123" s="63">
        <f t="shared" si="34"/>
        <v>9.1204146012370035</v>
      </c>
      <c r="W123" s="92">
        <f t="shared" si="35"/>
        <v>3.4641640139265739E-4</v>
      </c>
      <c r="X123" s="92">
        <f t="shared" si="53"/>
        <v>1.0547357133062079</v>
      </c>
      <c r="Y123" s="48">
        <f t="shared" si="54"/>
        <v>5.4735713306207856</v>
      </c>
      <c r="Z123" s="53">
        <f t="shared" si="55"/>
        <v>70.643168484230813</v>
      </c>
      <c r="AA123" s="53">
        <f t="shared" si="56"/>
        <v>70.643175364524552</v>
      </c>
      <c r="AB123" s="53">
        <f t="shared" si="57"/>
        <v>104.02846109723673</v>
      </c>
      <c r="AC123" s="61">
        <f>VLOOKUP(B123,CDI!A:B,2,FALSE)</f>
        <v>13.15</v>
      </c>
      <c r="AD123" s="26">
        <f t="shared" si="58"/>
        <v>1.0526160944119376</v>
      </c>
      <c r="AE123" s="93">
        <f t="shared" si="36"/>
        <v>4.9037490119197003E-4</v>
      </c>
      <c r="AF123" s="93">
        <f t="shared" si="59"/>
        <v>1.0526160944119376</v>
      </c>
      <c r="AG123" s="27">
        <f t="shared" si="60"/>
        <v>5.2616094411937597</v>
      </c>
      <c r="AH123" s="98"/>
      <c r="AI123" s="21">
        <f t="shared" si="37"/>
        <v>14.772852077581078</v>
      </c>
      <c r="AJ123" s="60">
        <f t="shared" si="38"/>
        <v>15.667639477311223</v>
      </c>
      <c r="AK123" s="63">
        <f t="shared" si="39"/>
        <v>9.1204146012370035</v>
      </c>
      <c r="AL123" s="61">
        <f t="shared" si="40"/>
        <v>13.15</v>
      </c>
    </row>
    <row r="124" spans="1:38" x14ac:dyDescent="0.3">
      <c r="A124" s="30">
        <f t="shared" si="41"/>
        <v>123</v>
      </c>
      <c r="B124" s="29">
        <f>WORKDAY(B123,1,Feriados!$A$2:$A$5000)</f>
        <v>44741</v>
      </c>
      <c r="C124" s="20">
        <f t="shared" si="63"/>
        <v>45519</v>
      </c>
      <c r="D124" s="21">
        <f t="shared" si="63"/>
        <v>5.18</v>
      </c>
      <c r="E124" s="52">
        <f>TRUNC((100/((1+D124/100)^(NETWORKDAYS($B124,C124-1,Feriados!$A$1:$A$936)/252)))/100*T124,6)</f>
        <v>3579.0858090000002</v>
      </c>
      <c r="F124" s="19">
        <f t="shared" si="32"/>
        <v>5.4691451372357314E-4</v>
      </c>
      <c r="G124" s="19">
        <f t="shared" si="43"/>
        <v>1.0812161147169486</v>
      </c>
      <c r="H124" s="18">
        <f t="shared" si="44"/>
        <v>8.1216114716948553</v>
      </c>
      <c r="I124" s="53">
        <f t="shared" si="45"/>
        <v>111.52988064745719</v>
      </c>
      <c r="J124" s="53">
        <f t="shared" si="46"/>
        <v>111.52987487617546</v>
      </c>
      <c r="K124" s="53">
        <f t="shared" si="47"/>
        <v>152.85647178763057</v>
      </c>
      <c r="L124" s="60">
        <f>VLOOKUP(B124,'NTN-B Princ 24'!A:F,2,FALSE)*100</f>
        <v>6.09</v>
      </c>
      <c r="M124" s="22">
        <f>TRUNC((100/((1+L124/100)^(NETWORKDAYS($B124,C124-1,Feriados!$A$1:$A$936)/252)))/100*T124,6)</f>
        <v>3514.2229269999998</v>
      </c>
      <c r="N124" s="91">
        <f t="shared" si="33"/>
        <v>-1.2234645685202938E-3</v>
      </c>
      <c r="O124" s="91">
        <f t="shared" si="48"/>
        <v>1.0616215039677384</v>
      </c>
      <c r="P124" s="24">
        <f t="shared" si="49"/>
        <v>6.1621503967738356</v>
      </c>
      <c r="Q124" s="53">
        <f t="shared" si="50"/>
        <v>118.50501130683668</v>
      </c>
      <c r="R124" s="53">
        <f t="shared" si="51"/>
        <v>-249.49575631753973</v>
      </c>
      <c r="S124" s="53">
        <f t="shared" si="52"/>
        <v>115.97754602745496</v>
      </c>
      <c r="T124" s="62">
        <f>VLOOKUP(B124,'VNA IPCA'!B:D,2,FALSE)</f>
        <v>3984.1581700000002</v>
      </c>
      <c r="U124" s="63">
        <f>VLOOKUP(B124,'VNA IPCA'!B:D,3,FALSE)</f>
        <v>0.73</v>
      </c>
      <c r="V124" s="63">
        <f t="shared" si="34"/>
        <v>9.1204146012370035</v>
      </c>
      <c r="W124" s="92">
        <f t="shared" si="35"/>
        <v>3.4641645534461141E-4</v>
      </c>
      <c r="X124" s="92">
        <f t="shared" si="53"/>
        <v>1.0551010911133367</v>
      </c>
      <c r="Y124" s="48">
        <f t="shared" si="54"/>
        <v>5.510109111333672</v>
      </c>
      <c r="Z124" s="53">
        <f t="shared" si="55"/>
        <v>70.643168484230813</v>
      </c>
      <c r="AA124" s="53">
        <f t="shared" si="56"/>
        <v>70.6431863667096</v>
      </c>
      <c r="AB124" s="53">
        <f t="shared" si="57"/>
        <v>103.70550731942065</v>
      </c>
      <c r="AC124" s="61">
        <f>VLOOKUP(B124,CDI!A:B,2,FALSE)</f>
        <v>13.15</v>
      </c>
      <c r="AD124" s="26">
        <f t="shared" si="58"/>
        <v>1.053132270925228</v>
      </c>
      <c r="AE124" s="93">
        <f t="shared" si="36"/>
        <v>4.9037490119197003E-4</v>
      </c>
      <c r="AF124" s="93">
        <f t="shared" si="59"/>
        <v>1.053132270925228</v>
      </c>
      <c r="AG124" s="27">
        <f t="shared" si="60"/>
        <v>5.3132270925227987</v>
      </c>
      <c r="AH124" s="98"/>
      <c r="AI124" s="21">
        <f t="shared" si="37"/>
        <v>14.772852077581078</v>
      </c>
      <c r="AJ124" s="60">
        <f t="shared" si="38"/>
        <v>15.765847850452342</v>
      </c>
      <c r="AK124" s="63">
        <f t="shared" si="39"/>
        <v>9.1204146012370035</v>
      </c>
      <c r="AL124" s="61">
        <f t="shared" si="40"/>
        <v>13.15</v>
      </c>
    </row>
    <row r="125" spans="1:38" x14ac:dyDescent="0.3">
      <c r="A125" s="30">
        <f t="shared" si="41"/>
        <v>124</v>
      </c>
      <c r="B125" s="29">
        <f>WORKDAY(B124,1,Feriados!$A$2:$A$5000)</f>
        <v>44742</v>
      </c>
      <c r="C125" s="20">
        <f t="shared" si="63"/>
        <v>45519</v>
      </c>
      <c r="D125" s="21">
        <f t="shared" si="63"/>
        <v>5.18</v>
      </c>
      <c r="E125" s="52">
        <f>TRUNC((100/((1+D125/100)^(NETWORKDAYS($B125,C125-1,Feriados!$A$1:$A$936)/252)))/100*T125,6)</f>
        <v>3581.0432639999999</v>
      </c>
      <c r="F125" s="19">
        <f t="shared" si="32"/>
        <v>5.4691480016422211E-4</v>
      </c>
      <c r="G125" s="19">
        <f t="shared" si="43"/>
        <v>1.0818074478122632</v>
      </c>
      <c r="H125" s="18">
        <f t="shared" si="44"/>
        <v>8.1807447812263234</v>
      </c>
      <c r="I125" s="53">
        <f t="shared" si="45"/>
        <v>111.52988064745719</v>
      </c>
      <c r="J125" s="53">
        <f t="shared" si="46"/>
        <v>111.52993328875903</v>
      </c>
      <c r="K125" s="53">
        <f t="shared" si="47"/>
        <v>152.48728666413808</v>
      </c>
      <c r="L125" s="60">
        <f>VLOOKUP(B125,'NTN-B Princ 24'!A:F,2,FALSE)*100</f>
        <v>6.2</v>
      </c>
      <c r="M125" s="22">
        <f>TRUNC((100/((1+L125/100)^(NETWORKDAYS($B125,C125-1,Feriados!$A$1:$A$936)/252)))/100*T125,6)</f>
        <v>3508.5518350000002</v>
      </c>
      <c r="N125" s="91">
        <f t="shared" si="33"/>
        <v>-1.6137541976715131E-3</v>
      </c>
      <c r="O125" s="91">
        <f t="shared" si="48"/>
        <v>1.0599083078093721</v>
      </c>
      <c r="P125" s="24">
        <f t="shared" si="49"/>
        <v>5.9908307809372063</v>
      </c>
      <c r="Q125" s="53">
        <f t="shared" si="50"/>
        <v>119.34411881022965</v>
      </c>
      <c r="R125" s="53">
        <f t="shared" si="51"/>
        <v>-329.08580633896821</v>
      </c>
      <c r="S125" s="53">
        <f t="shared" si="52"/>
        <v>111.66777048778354</v>
      </c>
      <c r="T125" s="62">
        <f>VLOOKUP(B125,'VNA IPCA'!B:D,2,FALSE)</f>
        <v>3985.538348</v>
      </c>
      <c r="U125" s="63">
        <f>VLOOKUP(B125,'VNA IPCA'!B:D,3,FALSE)</f>
        <v>0.73</v>
      </c>
      <c r="V125" s="63">
        <f t="shared" si="34"/>
        <v>9.1204146012370035</v>
      </c>
      <c r="W125" s="92">
        <f t="shared" si="35"/>
        <v>3.4641646769761891E-4</v>
      </c>
      <c r="X125" s="92">
        <f t="shared" si="53"/>
        <v>1.055466595506384</v>
      </c>
      <c r="Y125" s="48">
        <f t="shared" si="54"/>
        <v>5.5466595506383998</v>
      </c>
      <c r="Z125" s="53">
        <f t="shared" si="55"/>
        <v>70.643168484230813</v>
      </c>
      <c r="AA125" s="53">
        <f t="shared" si="56"/>
        <v>70.643188885804165</v>
      </c>
      <c r="AB125" s="53">
        <f t="shared" si="57"/>
        <v>103.38851627147196</v>
      </c>
      <c r="AC125" s="61">
        <f>VLOOKUP(B125,CDI!A:B,2,FALSE)</f>
        <v>13.15</v>
      </c>
      <c r="AD125" s="26">
        <f t="shared" si="58"/>
        <v>1.0536487005585251</v>
      </c>
      <c r="AE125" s="93">
        <f t="shared" si="36"/>
        <v>4.9037490119197003E-4</v>
      </c>
      <c r="AF125" s="93">
        <f t="shared" si="59"/>
        <v>1.0536487005585251</v>
      </c>
      <c r="AG125" s="27">
        <f t="shared" si="60"/>
        <v>5.3648700558525109</v>
      </c>
      <c r="AH125" s="98"/>
      <c r="AI125" s="21">
        <f t="shared" si="37"/>
        <v>14.772852077581078</v>
      </c>
      <c r="AJ125" s="60">
        <f t="shared" si="38"/>
        <v>15.8858803065137</v>
      </c>
      <c r="AK125" s="63">
        <f t="shared" si="39"/>
        <v>9.1204146012370035</v>
      </c>
      <c r="AL125" s="61">
        <f t="shared" si="40"/>
        <v>13.15</v>
      </c>
    </row>
    <row r="126" spans="1:38" x14ac:dyDescent="0.3">
      <c r="A126" s="30">
        <f t="shared" si="41"/>
        <v>125</v>
      </c>
      <c r="B126" s="29">
        <f>WORKDAY(B125,1,Feriados!$A$2:$A$5000)</f>
        <v>44743</v>
      </c>
      <c r="C126" s="20">
        <f t="shared" si="63"/>
        <v>45519</v>
      </c>
      <c r="D126" s="21">
        <f t="shared" si="63"/>
        <v>5.18</v>
      </c>
      <c r="E126" s="52">
        <f>TRUNC((100/((1+D126/100)^(NETWORKDAYS($B126,C126-1,Feriados!$A$1:$A$936)/252)))/100*T126,6)</f>
        <v>3583.001788</v>
      </c>
      <c r="F126" s="19">
        <f t="shared" si="32"/>
        <v>5.4691436422715789E-4</v>
      </c>
      <c r="G126" s="19">
        <f t="shared" si="43"/>
        <v>1.0823991038447998</v>
      </c>
      <c r="H126" s="18">
        <f t="shared" si="44"/>
        <v>8.2399103844799768</v>
      </c>
      <c r="I126" s="53">
        <f t="shared" si="45"/>
        <v>111.52988064745719</v>
      </c>
      <c r="J126" s="53">
        <f t="shared" si="46"/>
        <v>111.52984439002805</v>
      </c>
      <c r="K126" s="53">
        <f t="shared" si="47"/>
        <v>152.12502638743791</v>
      </c>
      <c r="L126" s="60">
        <f>VLOOKUP(B126,'NTN-B Princ 24'!A:F,2,FALSE)*100</f>
        <v>6.12</v>
      </c>
      <c r="M126" s="22">
        <f>TRUNC((100/((1+L126/100)^(NETWORKDAYS($B126,C126-1,Feriados!$A$1:$A$936)/252)))/100*T126,6)</f>
        <v>3516.2051029999998</v>
      </c>
      <c r="N126" s="91">
        <f t="shared" si="33"/>
        <v>2.1813182076015902E-3</v>
      </c>
      <c r="O126" s="91">
        <f t="shared" si="48"/>
        <v>1.0622203050995849</v>
      </c>
      <c r="P126" s="24">
        <f t="shared" si="49"/>
        <v>6.2220305099584872</v>
      </c>
      <c r="Q126" s="53">
        <f t="shared" si="50"/>
        <v>118.73394471857155</v>
      </c>
      <c r="R126" s="53">
        <f t="shared" si="51"/>
        <v>444.82664228927501</v>
      </c>
      <c r="S126" s="53">
        <f t="shared" si="52"/>
        <v>114.87097690937014</v>
      </c>
      <c r="T126" s="62">
        <f>VLOOKUP(B126,'VNA IPCA'!B:D,2,FALSE)</f>
        <v>3986.919003</v>
      </c>
      <c r="U126" s="63">
        <f>VLOOKUP(B126,'VNA IPCA'!B:D,3,FALSE)</f>
        <v>0.73</v>
      </c>
      <c r="V126" s="63">
        <f t="shared" si="34"/>
        <v>9.1204146012370035</v>
      </c>
      <c r="W126" s="92">
        <f t="shared" si="35"/>
        <v>3.4641618758790571E-4</v>
      </c>
      <c r="X126" s="92">
        <f t="shared" si="53"/>
        <v>1.0558322262205257</v>
      </c>
      <c r="Y126" s="48">
        <f t="shared" si="54"/>
        <v>5.5832226220525749</v>
      </c>
      <c r="Z126" s="53">
        <f t="shared" si="55"/>
        <v>70.643168484230813</v>
      </c>
      <c r="AA126" s="53">
        <f t="shared" si="56"/>
        <v>70.643131764260517</v>
      </c>
      <c r="AB126" s="53">
        <f t="shared" si="57"/>
        <v>103.07732112068241</v>
      </c>
      <c r="AC126" s="61">
        <f>VLOOKUP(B126,CDI!A:B,2,FALSE)</f>
        <v>13.15</v>
      </c>
      <c r="AD126" s="26">
        <f t="shared" si="58"/>
        <v>1.0541653834359526</v>
      </c>
      <c r="AE126" s="93">
        <f t="shared" si="36"/>
        <v>4.9037490119197003E-4</v>
      </c>
      <c r="AF126" s="93">
        <f t="shared" si="59"/>
        <v>1.0541653834359526</v>
      </c>
      <c r="AG126" s="27">
        <f t="shared" si="60"/>
        <v>5.4165383435952563</v>
      </c>
      <c r="AH126" s="98"/>
      <c r="AI126" s="21">
        <f t="shared" si="37"/>
        <v>14.772852077581078</v>
      </c>
      <c r="AJ126" s="60">
        <f t="shared" si="38"/>
        <v>15.798583974832692</v>
      </c>
      <c r="AK126" s="63">
        <f t="shared" si="39"/>
        <v>9.1204146012370035</v>
      </c>
      <c r="AL126" s="61">
        <f t="shared" si="40"/>
        <v>13.15</v>
      </c>
    </row>
    <row r="127" spans="1:38" x14ac:dyDescent="0.3">
      <c r="A127" s="30">
        <f t="shared" si="41"/>
        <v>126</v>
      </c>
      <c r="B127" s="29">
        <f>WORKDAY(B126,1,Feriados!$A$2:$A$5000)</f>
        <v>44746</v>
      </c>
      <c r="C127" s="20">
        <f t="shared" si="63"/>
        <v>45519</v>
      </c>
      <c r="D127" s="21">
        <f t="shared" si="63"/>
        <v>5.18</v>
      </c>
      <c r="E127" s="52">
        <f>TRUNC((100/((1+D127/100)^(NETWORKDAYS($B127,C127-1,Feriados!$A$1:$A$936)/252)))/100*T127,6)</f>
        <v>3584.9613840000002</v>
      </c>
      <c r="F127" s="19">
        <f t="shared" si="32"/>
        <v>5.46914602879367E-4</v>
      </c>
      <c r="G127" s="19">
        <f t="shared" si="43"/>
        <v>1.0829910837208361</v>
      </c>
      <c r="H127" s="18">
        <f t="shared" si="44"/>
        <v>8.2991083720836087</v>
      </c>
      <c r="I127" s="53">
        <f t="shared" si="45"/>
        <v>111.52988064745719</v>
      </c>
      <c r="J127" s="53">
        <f t="shared" si="46"/>
        <v>111.52989305732494</v>
      </c>
      <c r="K127" s="53">
        <f t="shared" si="47"/>
        <v>151.76950100860017</v>
      </c>
      <c r="L127" s="60">
        <f>VLOOKUP(B127,'NTN-B Princ 24'!A:F,2,FALSE)*100</f>
        <v>6.3099999999999987</v>
      </c>
      <c r="M127" s="22">
        <f>TRUNC((100/((1+L127/100)^(NETWORKDAYS($B127,C127-1,Feriados!$A$1:$A$936)/252)))/100*T127,6)</f>
        <v>3504.991082</v>
      </c>
      <c r="N127" s="91">
        <f t="shared" si="33"/>
        <v>-3.189239726212767E-3</v>
      </c>
      <c r="O127" s="91">
        <f t="shared" si="48"/>
        <v>1.0588326299045714</v>
      </c>
      <c r="P127" s="24">
        <f t="shared" si="49"/>
        <v>5.8832629904571387</v>
      </c>
      <c r="Q127" s="53">
        <f t="shared" si="50"/>
        <v>120.18236107665676</v>
      </c>
      <c r="R127" s="53">
        <f t="shared" si="51"/>
        <v>-650.36765104832637</v>
      </c>
      <c r="S127" s="53">
        <f t="shared" si="52"/>
        <v>107.58985764875241</v>
      </c>
      <c r="T127" s="62">
        <f>VLOOKUP(B127,'VNA IPCA'!B:D,2,FALSE)</f>
        <v>3988.3001370000002</v>
      </c>
      <c r="U127" s="63">
        <f>VLOOKUP(B127,'VNA IPCA'!B:D,3,FALSE)</f>
        <v>0.73</v>
      </c>
      <c r="V127" s="63">
        <f t="shared" si="34"/>
        <v>9.1204146012370035</v>
      </c>
      <c r="W127" s="92">
        <f t="shared" si="35"/>
        <v>3.4641636786725272E-4</v>
      </c>
      <c r="X127" s="92">
        <f t="shared" si="53"/>
        <v>1.0561979837854103</v>
      </c>
      <c r="Y127" s="48">
        <f t="shared" si="54"/>
        <v>5.6197983785410299</v>
      </c>
      <c r="Z127" s="53">
        <f t="shared" si="55"/>
        <v>70.643168484230813</v>
      </c>
      <c r="AA127" s="53">
        <f t="shared" si="56"/>
        <v>70.643168527836011</v>
      </c>
      <c r="AB127" s="53">
        <f t="shared" si="57"/>
        <v>102.77176263285455</v>
      </c>
      <c r="AC127" s="61">
        <f>VLOOKUP(B127,CDI!A:B,2,FALSE)</f>
        <v>13.15</v>
      </c>
      <c r="AD127" s="26">
        <f t="shared" si="58"/>
        <v>1.054682319681695</v>
      </c>
      <c r="AE127" s="93">
        <f t="shared" si="36"/>
        <v>4.9037490119197003E-4</v>
      </c>
      <c r="AF127" s="93">
        <f t="shared" si="59"/>
        <v>1.054682319681695</v>
      </c>
      <c r="AG127" s="27">
        <f t="shared" si="60"/>
        <v>5.4682319681695013</v>
      </c>
      <c r="AH127" s="98"/>
      <c r="AI127" s="21">
        <f t="shared" si="37"/>
        <v>14.772852077581078</v>
      </c>
      <c r="AJ127" s="60">
        <f t="shared" si="38"/>
        <v>16.005912762575058</v>
      </c>
      <c r="AK127" s="63">
        <f t="shared" si="39"/>
        <v>9.1204146012370035</v>
      </c>
      <c r="AL127" s="61">
        <f t="shared" si="40"/>
        <v>13.15</v>
      </c>
    </row>
    <row r="128" spans="1:38" x14ac:dyDescent="0.3">
      <c r="A128" s="30">
        <f t="shared" si="41"/>
        <v>127</v>
      </c>
      <c r="B128" s="29">
        <f>WORKDAY(B127,1,Feriados!$A$2:$A$5000)</f>
        <v>44747</v>
      </c>
      <c r="C128" s="20">
        <f t="shared" si="63"/>
        <v>45519</v>
      </c>
      <c r="D128" s="21">
        <f t="shared" si="63"/>
        <v>5.18</v>
      </c>
      <c r="E128" s="52">
        <f>TRUNC((100/((1+D128/100)^(NETWORKDAYS($B128,C128-1,Feriados!$A$1:$A$936)/252)))/100*T128,6)</f>
        <v>3586.9220519999999</v>
      </c>
      <c r="F128" s="19">
        <f t="shared" si="32"/>
        <v>5.4691467772860491E-4</v>
      </c>
      <c r="G128" s="19">
        <f t="shared" si="43"/>
        <v>1.0835833874403722</v>
      </c>
      <c r="H128" s="18">
        <f t="shared" si="44"/>
        <v>8.3583387440372192</v>
      </c>
      <c r="I128" s="53">
        <f t="shared" si="45"/>
        <v>111.52988064745719</v>
      </c>
      <c r="J128" s="53">
        <f t="shared" si="46"/>
        <v>111.52990832100132</v>
      </c>
      <c r="K128" s="53">
        <f t="shared" si="47"/>
        <v>151.42052586810038</v>
      </c>
      <c r="L128" s="60">
        <f>VLOOKUP(B128,'NTN-B Princ 24'!A:F,2,FALSE)*100</f>
        <v>6.36</v>
      </c>
      <c r="M128" s="22">
        <f>TRUNC((100/((1+L128/100)^(NETWORKDAYS($B128,C128-1,Feriados!$A$1:$A$936)/252)))/100*T128,6)</f>
        <v>3503.5836429999999</v>
      </c>
      <c r="N128" s="91">
        <f t="shared" si="33"/>
        <v>-4.0155280486386946E-4</v>
      </c>
      <c r="O128" s="91">
        <f t="shared" si="48"/>
        <v>1.0584074526921519</v>
      </c>
      <c r="P128" s="24">
        <f t="shared" si="49"/>
        <v>5.8407452692151862</v>
      </c>
      <c r="Q128" s="53">
        <f t="shared" si="50"/>
        <v>120.56309474321166</v>
      </c>
      <c r="R128" s="53">
        <f t="shared" si="51"/>
        <v>-81.886899979546698</v>
      </c>
      <c r="S128" s="53">
        <f t="shared" si="52"/>
        <v>105.81154308409839</v>
      </c>
      <c r="T128" s="62">
        <f>VLOOKUP(B128,'VNA IPCA'!B:D,2,FALSE)</f>
        <v>3989.6817500000002</v>
      </c>
      <c r="U128" s="63">
        <f>VLOOKUP(B128,'VNA IPCA'!B:D,3,FALSE)</f>
        <v>0.73</v>
      </c>
      <c r="V128" s="63">
        <f t="shared" si="34"/>
        <v>9.1204146012370035</v>
      </c>
      <c r="W128" s="92">
        <f t="shared" si="35"/>
        <v>3.4641650641642485E-4</v>
      </c>
      <c r="X128" s="92">
        <f t="shared" si="53"/>
        <v>1.0565638682010372</v>
      </c>
      <c r="Y128" s="48">
        <f t="shared" si="54"/>
        <v>5.6563868201037204</v>
      </c>
      <c r="Z128" s="53">
        <f t="shared" si="55"/>
        <v>70.643168484230813</v>
      </c>
      <c r="AA128" s="53">
        <f t="shared" si="56"/>
        <v>70.643196781560221</v>
      </c>
      <c r="AB128" s="53">
        <f t="shared" si="57"/>
        <v>102.47168642507027</v>
      </c>
      <c r="AC128" s="61">
        <f>VLOOKUP(B128,CDI!A:B,2,FALSE)</f>
        <v>13.15</v>
      </c>
      <c r="AD128" s="26">
        <f t="shared" si="58"/>
        <v>1.0551995094199977</v>
      </c>
      <c r="AE128" s="93">
        <f t="shared" si="36"/>
        <v>4.9037490119197003E-4</v>
      </c>
      <c r="AF128" s="93">
        <f t="shared" si="59"/>
        <v>1.0551995094199977</v>
      </c>
      <c r="AG128" s="27">
        <f t="shared" si="60"/>
        <v>5.5199509419997739</v>
      </c>
      <c r="AH128" s="98"/>
      <c r="AI128" s="21">
        <f t="shared" si="37"/>
        <v>14.772852077581078</v>
      </c>
      <c r="AJ128" s="60">
        <f t="shared" si="38"/>
        <v>16.060472969875693</v>
      </c>
      <c r="AK128" s="63">
        <f t="shared" si="39"/>
        <v>9.1204146012370035</v>
      </c>
      <c r="AL128" s="61">
        <f t="shared" si="40"/>
        <v>13.15</v>
      </c>
    </row>
    <row r="129" spans="1:38" x14ac:dyDescent="0.3">
      <c r="A129" s="30">
        <f t="shared" si="41"/>
        <v>128</v>
      </c>
      <c r="B129" s="29">
        <f>WORKDAY(B128,1,Feriados!$A$2:$A$5000)</f>
        <v>44748</v>
      </c>
      <c r="C129" s="20">
        <f t="shared" si="63"/>
        <v>45519</v>
      </c>
      <c r="D129" s="21">
        <f t="shared" si="63"/>
        <v>5.18</v>
      </c>
      <c r="E129" s="52">
        <f>TRUNC((100/((1+D129/100)^(NETWORKDAYS($B129,C129-1,Feriados!$A$1:$A$936)/252)))/100*T129,6)</f>
        <v>3588.8837910000002</v>
      </c>
      <c r="F129" s="19">
        <f t="shared" si="32"/>
        <v>5.4691431025277737E-4</v>
      </c>
      <c r="G129" s="19">
        <f t="shared" si="43"/>
        <v>1.0841760147013155</v>
      </c>
      <c r="H129" s="18">
        <f t="shared" si="44"/>
        <v>8.4176014701315527</v>
      </c>
      <c r="I129" s="53">
        <f t="shared" si="45"/>
        <v>111.52988064745719</v>
      </c>
      <c r="J129" s="53">
        <f t="shared" si="46"/>
        <v>111.52983338326965</v>
      </c>
      <c r="K129" s="53">
        <f t="shared" si="47"/>
        <v>151.07792244308135</v>
      </c>
      <c r="L129" s="60">
        <f>VLOOKUP(B129,'NTN-B Princ 24'!A:F,2,FALSE)*100</f>
        <v>6.43</v>
      </c>
      <c r="M129" s="22">
        <f>TRUNC((100/((1+L129/100)^(NETWORKDAYS($B129,C129-1,Feriados!$A$1:$A$936)/252)))/100*T129,6)</f>
        <v>3500.8074660000002</v>
      </c>
      <c r="N129" s="91">
        <f t="shared" si="33"/>
        <v>-7.923821101135653E-4</v>
      </c>
      <c r="O129" s="91">
        <f t="shared" si="48"/>
        <v>1.0575687895614276</v>
      </c>
      <c r="P129" s="24">
        <f t="shared" si="49"/>
        <v>5.7568789561427636</v>
      </c>
      <c r="Q129" s="53">
        <f t="shared" si="50"/>
        <v>121.09582248494446</v>
      </c>
      <c r="R129" s="53">
        <f t="shared" si="51"/>
        <v>-161.58700377761926</v>
      </c>
      <c r="S129" s="53">
        <f t="shared" si="52"/>
        <v>103.32365051213944</v>
      </c>
      <c r="T129" s="62">
        <f>VLOOKUP(B129,'VNA IPCA'!B:D,2,FALSE)</f>
        <v>3991.0638410000001</v>
      </c>
      <c r="U129" s="63">
        <f>VLOOKUP(B129,'VNA IPCA'!B:D,3,FALSE)</f>
        <v>0.73</v>
      </c>
      <c r="V129" s="63">
        <f t="shared" si="34"/>
        <v>9.1204146012370035</v>
      </c>
      <c r="W129" s="92">
        <f t="shared" si="35"/>
        <v>3.4641635263255033E-4</v>
      </c>
      <c r="X129" s="92">
        <f t="shared" si="53"/>
        <v>1.0569298792025827</v>
      </c>
      <c r="Y129" s="48">
        <f t="shared" si="54"/>
        <v>5.6929879202582745</v>
      </c>
      <c r="Z129" s="53">
        <f t="shared" si="55"/>
        <v>70.643168484230813</v>
      </c>
      <c r="AA129" s="53">
        <f t="shared" si="56"/>
        <v>70.64316542109006</v>
      </c>
      <c r="AB129" s="53">
        <f t="shared" si="57"/>
        <v>102.17694322284623</v>
      </c>
      <c r="AC129" s="61">
        <f>VLOOKUP(B129,CDI!A:B,2,FALSE)</f>
        <v>13.15</v>
      </c>
      <c r="AD129" s="26">
        <f t="shared" si="58"/>
        <v>1.0557169527751673</v>
      </c>
      <c r="AE129" s="93">
        <f t="shared" si="36"/>
        <v>4.9037490119197003E-4</v>
      </c>
      <c r="AF129" s="93">
        <f t="shared" si="59"/>
        <v>1.0557169527751673</v>
      </c>
      <c r="AG129" s="27">
        <f t="shared" si="60"/>
        <v>5.5716952775167305</v>
      </c>
      <c r="AH129" s="98"/>
      <c r="AI129" s="21">
        <f t="shared" si="37"/>
        <v>14.772852077581078</v>
      </c>
      <c r="AJ129" s="60">
        <f t="shared" si="38"/>
        <v>16.136857260096548</v>
      </c>
      <c r="AK129" s="63">
        <f t="shared" si="39"/>
        <v>9.1204146012370035</v>
      </c>
      <c r="AL129" s="61">
        <f t="shared" si="40"/>
        <v>13.15</v>
      </c>
    </row>
    <row r="130" spans="1:38" x14ac:dyDescent="0.3">
      <c r="A130" s="30">
        <f t="shared" si="41"/>
        <v>129</v>
      </c>
      <c r="B130" s="29">
        <f>WORKDAY(B129,1,Feriados!$A$2:$A$5000)</f>
        <v>44749</v>
      </c>
      <c r="C130" s="20">
        <f t="shared" si="63"/>
        <v>45519</v>
      </c>
      <c r="D130" s="21">
        <f t="shared" si="63"/>
        <v>5.18</v>
      </c>
      <c r="E130" s="52">
        <f>TRUNC((100/((1+D130/100)^(NETWORKDAYS($B130,C130-1,Feriados!$A$1:$A$936)/252)))/100*T130,6)</f>
        <v>3590.8466039999998</v>
      </c>
      <c r="F130" s="19">
        <f t="shared" si="32"/>
        <v>5.4691461588185497E-4</v>
      </c>
      <c r="G130" s="19">
        <f t="shared" si="43"/>
        <v>1.0847689664099442</v>
      </c>
      <c r="H130" s="18">
        <f t="shared" si="44"/>
        <v>8.4768966409944255</v>
      </c>
      <c r="I130" s="53">
        <f t="shared" si="45"/>
        <v>111.52988064745719</v>
      </c>
      <c r="J130" s="53">
        <f t="shared" si="46"/>
        <v>111.5298957088652</v>
      </c>
      <c r="K130" s="53">
        <f t="shared" si="47"/>
        <v>150.7415207590692</v>
      </c>
      <c r="L130" s="60">
        <f>VLOOKUP(B130,'NTN-B Princ 24'!A:F,2,FALSE)*100</f>
        <v>6.5299999999999994</v>
      </c>
      <c r="M130" s="22">
        <f>TRUNC((100/((1+L130/100)^(NETWORKDAYS($B130,C130-1,Feriados!$A$1:$A$936)/252)))/100*T130,6)</f>
        <v>3495.9873440000001</v>
      </c>
      <c r="N130" s="91">
        <f t="shared" si="33"/>
        <v>-1.3768600663741637E-3</v>
      </c>
      <c r="O130" s="91">
        <f t="shared" si="48"/>
        <v>1.0561126653276369</v>
      </c>
      <c r="P130" s="24">
        <f t="shared" si="49"/>
        <v>5.6112665327636924</v>
      </c>
      <c r="Q130" s="53">
        <f t="shared" si="50"/>
        <v>121.85625703741407</v>
      </c>
      <c r="R130" s="53">
        <f t="shared" si="51"/>
        <v>-280.77702652141977</v>
      </c>
      <c r="S130" s="53">
        <f t="shared" si="52"/>
        <v>99.783079392842694</v>
      </c>
      <c r="T130" s="62">
        <f>VLOOKUP(B130,'VNA IPCA'!B:D,2,FALSE)</f>
        <v>3992.4464109999999</v>
      </c>
      <c r="U130" s="63">
        <f>VLOOKUP(B130,'VNA IPCA'!B:D,3,FALSE)</f>
        <v>0.73</v>
      </c>
      <c r="V130" s="63">
        <f t="shared" si="34"/>
        <v>9.1204146012370035</v>
      </c>
      <c r="W130" s="92">
        <f t="shared" si="35"/>
        <v>3.4641640802557383E-4</v>
      </c>
      <c r="X130" s="92">
        <f t="shared" si="53"/>
        <v>1.0572960170548711</v>
      </c>
      <c r="Y130" s="48">
        <f t="shared" si="54"/>
        <v>5.7296017054871085</v>
      </c>
      <c r="Z130" s="53">
        <f t="shared" si="55"/>
        <v>70.643168484230813</v>
      </c>
      <c r="AA130" s="53">
        <f t="shared" si="56"/>
        <v>70.643176717146076</v>
      </c>
      <c r="AB130" s="53">
        <f t="shared" si="57"/>
        <v>101.88739004461469</v>
      </c>
      <c r="AC130" s="61">
        <f>VLOOKUP(B130,CDI!A:B,2,FALSE)</f>
        <v>13.15</v>
      </c>
      <c r="AD130" s="26">
        <f t="shared" si="58"/>
        <v>1.0562346498715711</v>
      </c>
      <c r="AE130" s="93">
        <f t="shared" si="36"/>
        <v>4.9037490119197003E-4</v>
      </c>
      <c r="AF130" s="93">
        <f t="shared" si="59"/>
        <v>1.0562346498715711</v>
      </c>
      <c r="AG130" s="27">
        <f t="shared" si="60"/>
        <v>5.6234649871571118</v>
      </c>
      <c r="AH130" s="98"/>
      <c r="AI130" s="21">
        <f t="shared" si="37"/>
        <v>14.772852077581078</v>
      </c>
      <c r="AJ130" s="60">
        <f t="shared" si="38"/>
        <v>16.245977674697777</v>
      </c>
      <c r="AK130" s="63">
        <f t="shared" si="39"/>
        <v>9.1204146012370035</v>
      </c>
      <c r="AL130" s="61">
        <f t="shared" si="40"/>
        <v>13.15</v>
      </c>
    </row>
    <row r="131" spans="1:38" x14ac:dyDescent="0.3">
      <c r="A131" s="30">
        <f t="shared" si="41"/>
        <v>130</v>
      </c>
      <c r="B131" s="29">
        <f>WORKDAY(B130,1,Feriados!$A$2:$A$5000)</f>
        <v>44750</v>
      </c>
      <c r="C131" s="20">
        <f t="shared" si="63"/>
        <v>45519</v>
      </c>
      <c r="D131" s="21">
        <f t="shared" si="63"/>
        <v>5.18</v>
      </c>
      <c r="E131" s="52">
        <f>TRUNC((100/((1+D131/100)^(NETWORKDAYS($B131,C131-1,Feriados!$A$1:$A$936)/252)))/100*T131,6)</f>
        <v>3591.1814199999999</v>
      </c>
      <c r="F131" s="19">
        <f t="shared" ref="F131:F194" si="64">+E131/E130-1</f>
        <v>9.3241521268883076E-5</v>
      </c>
      <c r="G131" s="19">
        <f t="shared" si="43"/>
        <v>1.0848701119185975</v>
      </c>
      <c r="H131" s="18">
        <f t="shared" si="44"/>
        <v>8.4870111918597502</v>
      </c>
      <c r="I131" s="53">
        <f t="shared" si="45"/>
        <v>105.74085384514719</v>
      </c>
      <c r="J131" s="53">
        <f t="shared" si="46"/>
        <v>19.014333939652687</v>
      </c>
      <c r="K131" s="53">
        <f t="shared" si="47"/>
        <v>149.54400445432054</v>
      </c>
      <c r="L131" s="60">
        <f>VLOOKUP(B131,'NTN-B Princ 24'!A:F,2,FALSE)*100</f>
        <v>6.5500000000000007</v>
      </c>
      <c r="M131" s="22">
        <f>TRUNC((100/((1+L131/100)^(NETWORKDAYS($B131,C131-1,Feriados!$A$1:$A$936)/252)))/100*T131,6)</f>
        <v>3495.1152809999999</v>
      </c>
      <c r="N131" s="91">
        <f t="shared" ref="N131:N194" si="65">+M131/M130-1</f>
        <v>-2.4944684124694749E-4</v>
      </c>
      <c r="O131" s="91">
        <f t="shared" si="48"/>
        <v>1.0558492213592701</v>
      </c>
      <c r="P131" s="24">
        <f t="shared" si="49"/>
        <v>5.5849221359270063</v>
      </c>
      <c r="Q131" s="53">
        <f t="shared" si="50"/>
        <v>116.21893452719608</v>
      </c>
      <c r="R131" s="53">
        <f t="shared" si="51"/>
        <v>-50.868598829305711</v>
      </c>
      <c r="S131" s="53">
        <f t="shared" si="52"/>
        <v>98.408214846372417</v>
      </c>
      <c r="T131" s="62">
        <f>VLOOKUP(B131,'VNA IPCA'!B:D,2,FALSE)</f>
        <v>3992.0185569999999</v>
      </c>
      <c r="U131" s="63">
        <f>VLOOKUP(B131,'VNA IPCA'!B:D,3,FALSE)</f>
        <v>0.67</v>
      </c>
      <c r="V131" s="63">
        <f t="shared" ref="V131:V194" si="66">((1+U131/100)^(252/21)-1)*100</f>
        <v>8.3429916117545808</v>
      </c>
      <c r="W131" s="92">
        <f t="shared" ref="W131:W194" si="67">+T131/T130-1</f>
        <v>-1.0716587173753567E-4</v>
      </c>
      <c r="X131" s="92">
        <f t="shared" si="53"/>
        <v>1.0571827110055187</v>
      </c>
      <c r="Y131" s="48">
        <f t="shared" si="54"/>
        <v>5.7182711005518749</v>
      </c>
      <c r="Z131" s="53">
        <f t="shared" si="55"/>
        <v>64.855301736765625</v>
      </c>
      <c r="AA131" s="53">
        <f t="shared" si="56"/>
        <v>-21.853865578569405</v>
      </c>
      <c r="AB131" s="53">
        <f t="shared" si="57"/>
        <v>100.75786865370652</v>
      </c>
      <c r="AC131" s="61">
        <f>VLOOKUP(B131,CDI!A:B,2,FALSE)</f>
        <v>13.15</v>
      </c>
      <c r="AD131" s="26">
        <f t="shared" si="58"/>
        <v>1.0567526008336374</v>
      </c>
      <c r="AE131" s="93">
        <f t="shared" ref="AE131:AE194" si="68">+AD131/AD130-1</f>
        <v>4.9037490119197003E-4</v>
      </c>
      <c r="AF131" s="93">
        <f t="shared" si="59"/>
        <v>1.0567526008336374</v>
      </c>
      <c r="AG131" s="27">
        <f t="shared" si="60"/>
        <v>5.6752600833637423</v>
      </c>
      <c r="AH131" s="98"/>
      <c r="AI131" s="21">
        <f t="shared" ref="AI131:AI194" si="69">((1+D131/100)*(1+V131/100)-1)*100</f>
        <v>13.955158577243477</v>
      </c>
      <c r="AJ131" s="60">
        <f t="shared" ref="AJ131:AJ194" si="70">((1+L131/100)*(1+V131/100)-1)*100</f>
        <v>15.43945756232452</v>
      </c>
      <c r="AK131" s="63">
        <f t="shared" ref="AK131:AK194" si="71">+V131</f>
        <v>8.3429916117545808</v>
      </c>
      <c r="AL131" s="61">
        <f t="shared" ref="AL131:AL194" si="72">+AC131</f>
        <v>13.15</v>
      </c>
    </row>
    <row r="132" spans="1:38" x14ac:dyDescent="0.3">
      <c r="A132" s="30">
        <f t="shared" ref="A132:A195" si="73">+A131+1</f>
        <v>131</v>
      </c>
      <c r="B132" s="29">
        <f>WORKDAY(B131,1,Feriados!$A$2:$A$5000)</f>
        <v>44753</v>
      </c>
      <c r="C132" s="20">
        <f t="shared" ref="C132:D147" si="74">+C131</f>
        <v>45519</v>
      </c>
      <c r="D132" s="21">
        <f t="shared" si="74"/>
        <v>5.18</v>
      </c>
      <c r="E132" s="52">
        <f>TRUNC((100/((1+D132/100)^(NETWORKDAYS($B132,C132-1,Feriados!$A$1:$A$936)/252)))/100*T132,6)</f>
        <v>3593.0436410000002</v>
      </c>
      <c r="F132" s="19">
        <f t="shared" si="64"/>
        <v>5.1855386353616417E-4</v>
      </c>
      <c r="G132" s="19">
        <f t="shared" ref="G132:G195" si="75">+(1+F132)*G131</f>
        <v>1.0854326755065677</v>
      </c>
      <c r="H132" s="18">
        <f t="shared" ref="H132:H195" si="76">+(G132-1)*100</f>
        <v>8.5432675506567755</v>
      </c>
      <c r="I132" s="53">
        <f t="shared" ref="I132:I195" si="77">(((((1+D132/100)^(1/252))*((1+U132/100)^(1/21)))-1)*100)/AE132</f>
        <v>105.74085384514719</v>
      </c>
      <c r="J132" s="53">
        <f t="shared" ref="J132:J195" si="78">+F132/AE132*100</f>
        <v>105.74641203611739</v>
      </c>
      <c r="K132" s="53">
        <f t="shared" ref="K132:K195" si="79">+H132/AG132*100</f>
        <v>149.17316830849882</v>
      </c>
      <c r="L132" s="60">
        <f>VLOOKUP(B132,'NTN-B Princ 24'!A:F,2,FALSE)*100</f>
        <v>6.79</v>
      </c>
      <c r="M132" s="22">
        <f>TRUNC((100/((1+L132/100)^(NETWORKDAYS($B132,C132-1,Feriados!$A$1:$A$936)/252)))/100*T132,6)</f>
        <v>3480.6912910000001</v>
      </c>
      <c r="N132" s="91">
        <f t="shared" si="65"/>
        <v>-4.1268996414541848E-3</v>
      </c>
      <c r="O132" s="91">
        <f t="shared" ref="O132:O195" si="80">+(1+N132)*O131</f>
        <v>1.0514918375862128</v>
      </c>
      <c r="P132" s="24">
        <f t="shared" ref="P132:P195" si="81">+(O132-1)*100</f>
        <v>5.1491837586212785</v>
      </c>
      <c r="Q132" s="53">
        <f t="shared" ref="Q132:Q195" si="82">(((((1+L132/100)^(1/252))*((1+U132/100)^(1/21)))-1)*100)/AE132</f>
        <v>118.04068852726515</v>
      </c>
      <c r="R132" s="53">
        <f t="shared" ref="R132:R195" si="83">+N132/AE132*100</f>
        <v>-841.58051960302146</v>
      </c>
      <c r="S132" s="53">
        <f t="shared" ref="S132:S195" si="84">+P132/AG132*100</f>
        <v>89.909399526782977</v>
      </c>
      <c r="T132" s="62">
        <f>VLOOKUP(B132,'VNA IPCA'!B:D,2,FALSE)</f>
        <v>3993.2882639999998</v>
      </c>
      <c r="U132" s="63">
        <f>VLOOKUP(B132,'VNA IPCA'!B:D,3,FALSE)</f>
        <v>0.67</v>
      </c>
      <c r="V132" s="63">
        <f t="shared" si="66"/>
        <v>8.3429916117545808</v>
      </c>
      <c r="W132" s="92">
        <f t="shared" si="67"/>
        <v>3.1806139722800886E-4</v>
      </c>
      <c r="X132" s="92">
        <f t="shared" ref="X132:X195" si="85">+(1+W132)*X131</f>
        <v>1.0575189600157064</v>
      </c>
      <c r="Y132" s="48">
        <f t="shared" ref="Y132:Y195" si="86">+(X132-1)*100</f>
        <v>5.7518960015706444</v>
      </c>
      <c r="Z132" s="53">
        <f t="shared" ref="Z132:Z195" si="87">(((((1+U132/100)^(1/21)))-1)*100)/AE132</f>
        <v>64.855301736765625</v>
      </c>
      <c r="AA132" s="53">
        <f t="shared" ref="AA132:AA195" si="88">+W132/AE132*100</f>
        <v>64.860863893092159</v>
      </c>
      <c r="AB132" s="53">
        <f t="shared" ref="AB132:AB195" si="89">+Y132/AG132*100</f>
        <v>100.43329970033739</v>
      </c>
      <c r="AC132" s="61">
        <f>VLOOKUP(B132,CDI!A:B,2,FALSE)</f>
        <v>13.15</v>
      </c>
      <c r="AD132" s="26">
        <f t="shared" ref="AD132:AD195" si="90">+((AC131/100+1)^(1/252))*AD131</f>
        <v>1.0572708057858555</v>
      </c>
      <c r="AE132" s="93">
        <f t="shared" si="68"/>
        <v>4.9037490119197003E-4</v>
      </c>
      <c r="AF132" s="93">
        <f t="shared" ref="AF132:AF195" si="91">+(1+AE132)*AF131</f>
        <v>1.0572708057858555</v>
      </c>
      <c r="AG132" s="27">
        <f t="shared" ref="AG132:AG195" si="92">+(AF132-1)*100</f>
        <v>5.7270805785855528</v>
      </c>
      <c r="AH132" s="98"/>
      <c r="AI132" s="21">
        <f t="shared" si="69"/>
        <v>13.955158577243477</v>
      </c>
      <c r="AJ132" s="60">
        <f t="shared" si="70"/>
        <v>15.699480742192717</v>
      </c>
      <c r="AK132" s="63">
        <f t="shared" si="71"/>
        <v>8.3429916117545808</v>
      </c>
      <c r="AL132" s="61">
        <f t="shared" si="72"/>
        <v>13.15</v>
      </c>
    </row>
    <row r="133" spans="1:38" x14ac:dyDescent="0.3">
      <c r="A133" s="30">
        <f t="shared" si="73"/>
        <v>132</v>
      </c>
      <c r="B133" s="29">
        <f>WORKDAY(B132,1,Feriados!$A$2:$A$5000)</f>
        <v>44754</v>
      </c>
      <c r="C133" s="20">
        <f t="shared" si="74"/>
        <v>45519</v>
      </c>
      <c r="D133" s="21">
        <f t="shared" si="74"/>
        <v>5.18</v>
      </c>
      <c r="E133" s="52">
        <f>TRUNC((100/((1+D133/100)^(NETWORKDAYS($B133,C133-1,Feriados!$A$1:$A$936)/252)))/100*T133,6)</f>
        <v>3594.9068280000001</v>
      </c>
      <c r="F133" s="19">
        <f t="shared" si="64"/>
        <v>5.1855395763622525E-4</v>
      </c>
      <c r="G133" s="19">
        <f t="shared" si="75"/>
        <v>1.0859955309161993</v>
      </c>
      <c r="H133" s="18">
        <f t="shared" si="76"/>
        <v>8.5995530916199279</v>
      </c>
      <c r="I133" s="53">
        <f t="shared" si="77"/>
        <v>105.74085384514719</v>
      </c>
      <c r="J133" s="53">
        <f t="shared" si="78"/>
        <v>105.74643122552958</v>
      </c>
      <c r="K133" s="53">
        <f t="shared" si="79"/>
        <v>148.80883350096522</v>
      </c>
      <c r="L133" s="60">
        <f>VLOOKUP(B133,'NTN-B Princ 24'!A:F,2,FALSE)*100</f>
        <v>6.8499999999999988</v>
      </c>
      <c r="M133" s="22">
        <f>TRUNC((100/((1+L133/100)^(NETWORKDAYS($B133,C133-1,Feriados!$A$1:$A$936)/252)))/100*T133,6)</f>
        <v>3478.625348</v>
      </c>
      <c r="N133" s="91">
        <f t="shared" si="65"/>
        <v>-5.9354387599441782E-4</v>
      </c>
      <c r="O133" s="91">
        <f t="shared" si="80"/>
        <v>1.0508677310453554</v>
      </c>
      <c r="P133" s="24">
        <f t="shared" si="81"/>
        <v>5.0867731045355358</v>
      </c>
      <c r="Q133" s="53">
        <f t="shared" si="82"/>
        <v>118.49548984343899</v>
      </c>
      <c r="R133" s="53">
        <f t="shared" si="83"/>
        <v>-121.03879593993732</v>
      </c>
      <c r="S133" s="53">
        <f t="shared" si="84"/>
        <v>88.02280349982999</v>
      </c>
      <c r="T133" s="62">
        <f>VLOOKUP(B133,'VNA IPCA'!B:D,2,FALSE)</f>
        <v>3994.5583750000001</v>
      </c>
      <c r="U133" s="63">
        <f>VLOOKUP(B133,'VNA IPCA'!B:D,3,FALSE)</f>
        <v>0.67</v>
      </c>
      <c r="V133" s="63">
        <f t="shared" si="66"/>
        <v>8.3429916117545808</v>
      </c>
      <c r="W133" s="92">
        <f t="shared" si="67"/>
        <v>3.1806143609780513E-4</v>
      </c>
      <c r="X133" s="92">
        <f t="shared" si="85"/>
        <v>1.0578553160148296</v>
      </c>
      <c r="Y133" s="48">
        <f t="shared" si="86"/>
        <v>5.7855316014829627</v>
      </c>
      <c r="Z133" s="53">
        <f t="shared" si="87"/>
        <v>64.855301736765625</v>
      </c>
      <c r="AA133" s="53">
        <f t="shared" si="88"/>
        <v>64.860871819639016</v>
      </c>
      <c r="AB133" s="53">
        <f t="shared" si="89"/>
        <v>100.11429659508886</v>
      </c>
      <c r="AC133" s="61">
        <f>VLOOKUP(B133,CDI!A:B,2,FALSE)</f>
        <v>13.15</v>
      </c>
      <c r="AD133" s="26">
        <f t="shared" si="90"/>
        <v>1.057789264852776</v>
      </c>
      <c r="AE133" s="93">
        <f t="shared" si="68"/>
        <v>4.9037490119197003E-4</v>
      </c>
      <c r="AF133" s="93">
        <f t="shared" si="91"/>
        <v>1.057789264852776</v>
      </c>
      <c r="AG133" s="27">
        <f t="shared" si="92"/>
        <v>5.7789264852776023</v>
      </c>
      <c r="AH133" s="98"/>
      <c r="AI133" s="21">
        <f t="shared" si="69"/>
        <v>13.955158577243477</v>
      </c>
      <c r="AJ133" s="60">
        <f t="shared" si="70"/>
        <v>15.764486537159762</v>
      </c>
      <c r="AK133" s="63">
        <f t="shared" si="71"/>
        <v>8.3429916117545808</v>
      </c>
      <c r="AL133" s="61">
        <f t="shared" si="72"/>
        <v>13.15</v>
      </c>
    </row>
    <row r="134" spans="1:38" x14ac:dyDescent="0.3">
      <c r="A134" s="30">
        <f t="shared" si="73"/>
        <v>133</v>
      </c>
      <c r="B134" s="29">
        <f>WORKDAY(B133,1,Feriados!$A$2:$A$5000)</f>
        <v>44755</v>
      </c>
      <c r="C134" s="20">
        <f t="shared" si="74"/>
        <v>45519</v>
      </c>
      <c r="D134" s="21">
        <f t="shared" si="74"/>
        <v>5.18</v>
      </c>
      <c r="E134" s="52">
        <f>TRUNC((100/((1+D134/100)^(NETWORKDAYS($B134,C134-1,Feriados!$A$1:$A$936)/252)))/100*T134,6)</f>
        <v>3596.7709810000001</v>
      </c>
      <c r="F134" s="19">
        <f t="shared" si="64"/>
        <v>5.1855391229627124E-4</v>
      </c>
      <c r="G134" s="19">
        <f t="shared" si="75"/>
        <v>1.0865586781474921</v>
      </c>
      <c r="H134" s="18">
        <f t="shared" si="76"/>
        <v>8.6558678147492074</v>
      </c>
      <c r="I134" s="53">
        <f t="shared" si="77"/>
        <v>105.74085384514719</v>
      </c>
      <c r="J134" s="53">
        <f t="shared" si="78"/>
        <v>105.74642197955188</v>
      </c>
      <c r="K134" s="53">
        <f t="shared" si="79"/>
        <v>148.45083105341129</v>
      </c>
      <c r="L134" s="60">
        <f>VLOOKUP(B134,'NTN-B Princ 24'!A:F,2,FALSE)*100</f>
        <v>6.83</v>
      </c>
      <c r="M134" s="22">
        <f>TRUNC((100/((1+L134/100)^(NETWORKDAYS($B134,C134-1,Feriados!$A$1:$A$936)/252)))/100*T134,6)</f>
        <v>3482.0044619999999</v>
      </c>
      <c r="N134" s="91">
        <f t="shared" si="65"/>
        <v>9.7139348505659306E-4</v>
      </c>
      <c r="O134" s="91">
        <f t="shared" si="80"/>
        <v>1.0518885371129489</v>
      </c>
      <c r="P134" s="24">
        <f t="shared" si="81"/>
        <v>5.188853711294894</v>
      </c>
      <c r="Q134" s="53">
        <f t="shared" si="82"/>
        <v>118.34391767460374</v>
      </c>
      <c r="R134" s="53">
        <f t="shared" si="83"/>
        <v>198.09200729796646</v>
      </c>
      <c r="S134" s="53">
        <f t="shared" si="84"/>
        <v>88.990458512289877</v>
      </c>
      <c r="T134" s="62">
        <f>VLOOKUP(B134,'VNA IPCA'!B:D,2,FALSE)</f>
        <v>3995.8288899999998</v>
      </c>
      <c r="U134" s="63">
        <f>VLOOKUP(B134,'VNA IPCA'!B:D,3,FALSE)</f>
        <v>0.67</v>
      </c>
      <c r="V134" s="63">
        <f t="shared" si="66"/>
        <v>8.3429916117545808</v>
      </c>
      <c r="W134" s="92">
        <f t="shared" si="67"/>
        <v>3.1806144277446435E-4</v>
      </c>
      <c r="X134" s="92">
        <f t="shared" si="85"/>
        <v>1.0581917790028879</v>
      </c>
      <c r="Y134" s="48">
        <f t="shared" si="86"/>
        <v>5.8191779002887856</v>
      </c>
      <c r="Z134" s="53">
        <f t="shared" si="87"/>
        <v>64.855301736765625</v>
      </c>
      <c r="AA134" s="53">
        <f t="shared" si="88"/>
        <v>64.860873181180807</v>
      </c>
      <c r="AB134" s="53">
        <f t="shared" si="89"/>
        <v>99.800714825327361</v>
      </c>
      <c r="AC134" s="61">
        <f>VLOOKUP(B134,CDI!A:B,2,FALSE)</f>
        <v>13.15</v>
      </c>
      <c r="AD134" s="26">
        <f t="shared" si="90"/>
        <v>1.0583079781590101</v>
      </c>
      <c r="AE134" s="93">
        <f t="shared" si="68"/>
        <v>4.9037490119197003E-4</v>
      </c>
      <c r="AF134" s="93">
        <f t="shared" si="91"/>
        <v>1.0583079781590101</v>
      </c>
      <c r="AG134" s="27">
        <f t="shared" si="92"/>
        <v>5.8307978159010121</v>
      </c>
      <c r="AH134" s="98"/>
      <c r="AI134" s="21">
        <f t="shared" si="69"/>
        <v>13.955158577243477</v>
      </c>
      <c r="AJ134" s="60">
        <f t="shared" si="70"/>
        <v>15.742817938837428</v>
      </c>
      <c r="AK134" s="63">
        <f t="shared" si="71"/>
        <v>8.3429916117545808</v>
      </c>
      <c r="AL134" s="61">
        <f t="shared" si="72"/>
        <v>13.15</v>
      </c>
    </row>
    <row r="135" spans="1:38" x14ac:dyDescent="0.3">
      <c r="A135" s="30">
        <f t="shared" si="73"/>
        <v>134</v>
      </c>
      <c r="B135" s="29">
        <f>WORKDAY(B134,1,Feriados!$A$2:$A$5000)</f>
        <v>44756</v>
      </c>
      <c r="C135" s="20">
        <f t="shared" si="74"/>
        <v>45519</v>
      </c>
      <c r="D135" s="21">
        <f t="shared" si="74"/>
        <v>5.18</v>
      </c>
      <c r="E135" s="52">
        <f>TRUNC((100/((1+D135/100)^(NETWORKDAYS($B135,C135-1,Feriados!$A$1:$A$936)/252)))/100*T135,6)</f>
        <v>3598.6361010000001</v>
      </c>
      <c r="F135" s="19">
        <f t="shared" si="64"/>
        <v>5.1855400576039656E-4</v>
      </c>
      <c r="G135" s="19">
        <f t="shared" si="75"/>
        <v>1.0871221175025392</v>
      </c>
      <c r="H135" s="18">
        <f t="shared" si="76"/>
        <v>8.7122117502539176</v>
      </c>
      <c r="I135" s="53">
        <f t="shared" si="77"/>
        <v>105.74085384514719</v>
      </c>
      <c r="J135" s="53">
        <f t="shared" si="78"/>
        <v>105.7464410392805</v>
      </c>
      <c r="K135" s="53">
        <f t="shared" si="79"/>
        <v>148.09899829824082</v>
      </c>
      <c r="L135" s="60">
        <f>VLOOKUP(B135,'NTN-B Princ 24'!A:F,2,FALSE)*100</f>
        <v>6.92</v>
      </c>
      <c r="M135" s="22">
        <f>TRUNC((100/((1+L135/100)^(NETWORKDAYS($B135,C135-1,Feriados!$A$1:$A$936)/252)))/100*T135,6)</f>
        <v>3477.92992</v>
      </c>
      <c r="N135" s="91">
        <f t="shared" si="65"/>
        <v>-1.1701713896309363E-3</v>
      </c>
      <c r="O135" s="91">
        <f t="shared" si="80"/>
        <v>1.0506576472417386</v>
      </c>
      <c r="P135" s="24">
        <f t="shared" si="81"/>
        <v>5.0657647241738601</v>
      </c>
      <c r="Q135" s="53">
        <f t="shared" si="82"/>
        <v>119.02576998922858</v>
      </c>
      <c r="R135" s="53">
        <f t="shared" si="83"/>
        <v>-238.62791239652825</v>
      </c>
      <c r="S135" s="53">
        <f t="shared" si="84"/>
        <v>86.112998945743854</v>
      </c>
      <c r="T135" s="62">
        <f>VLOOKUP(B135,'VNA IPCA'!B:D,2,FALSE)</f>
        <v>3997.0998089999998</v>
      </c>
      <c r="U135" s="63">
        <f>VLOOKUP(B135,'VNA IPCA'!B:D,3,FALSE)</f>
        <v>0.67</v>
      </c>
      <c r="V135" s="63">
        <f t="shared" si="66"/>
        <v>8.3429916117545808</v>
      </c>
      <c r="W135" s="92">
        <f t="shared" si="67"/>
        <v>3.1806141728951687E-4</v>
      </c>
      <c r="X135" s="92">
        <f t="shared" si="85"/>
        <v>1.0585283489798816</v>
      </c>
      <c r="Y135" s="48">
        <f t="shared" si="86"/>
        <v>5.8528348979881573</v>
      </c>
      <c r="Z135" s="53">
        <f t="shared" si="87"/>
        <v>64.855301736765625</v>
      </c>
      <c r="AA135" s="53">
        <f t="shared" si="88"/>
        <v>64.86086798414739</v>
      </c>
      <c r="AB135" s="53">
        <f t="shared" si="89"/>
        <v>99.492414836194683</v>
      </c>
      <c r="AC135" s="61">
        <f>VLOOKUP(B135,CDI!A:B,2,FALSE)</f>
        <v>13.15</v>
      </c>
      <c r="AD135" s="26">
        <f t="shared" si="90"/>
        <v>1.0588269458292305</v>
      </c>
      <c r="AE135" s="93">
        <f t="shared" si="68"/>
        <v>4.9037490119197003E-4</v>
      </c>
      <c r="AF135" s="93">
        <f t="shared" si="91"/>
        <v>1.0588269458292305</v>
      </c>
      <c r="AG135" s="27">
        <f t="shared" si="92"/>
        <v>5.8826945829230537</v>
      </c>
      <c r="AH135" s="98"/>
      <c r="AI135" s="21">
        <f t="shared" si="69"/>
        <v>13.955158577243477</v>
      </c>
      <c r="AJ135" s="60">
        <f t="shared" si="70"/>
        <v>15.840326631287983</v>
      </c>
      <c r="AK135" s="63">
        <f t="shared" si="71"/>
        <v>8.3429916117545808</v>
      </c>
      <c r="AL135" s="61">
        <f t="shared" si="72"/>
        <v>13.15</v>
      </c>
    </row>
    <row r="136" spans="1:38" x14ac:dyDescent="0.3">
      <c r="A136" s="30">
        <f t="shared" si="73"/>
        <v>135</v>
      </c>
      <c r="B136" s="29">
        <f>WORKDAY(B135,1,Feriados!$A$2:$A$5000)</f>
        <v>44757</v>
      </c>
      <c r="C136" s="20">
        <f t="shared" si="74"/>
        <v>45519</v>
      </c>
      <c r="D136" s="21">
        <f t="shared" si="74"/>
        <v>5.18</v>
      </c>
      <c r="E136" s="52">
        <f>TRUNC((100/((1+D136/100)^(NETWORKDAYS($B136,C136-1,Feriados!$A$1:$A$936)/252)))/100*T136,6)</f>
        <v>3600.5021879999999</v>
      </c>
      <c r="F136" s="19">
        <f t="shared" si="64"/>
        <v>5.1855395978539498E-4</v>
      </c>
      <c r="G136" s="19">
        <f t="shared" si="75"/>
        <v>1.0876858489813404</v>
      </c>
      <c r="H136" s="18">
        <f t="shared" si="76"/>
        <v>8.7685848981340353</v>
      </c>
      <c r="I136" s="53">
        <f t="shared" si="77"/>
        <v>105.74085384514719</v>
      </c>
      <c r="J136" s="53">
        <f t="shared" si="78"/>
        <v>105.74643166380034</v>
      </c>
      <c r="K136" s="53">
        <f t="shared" si="79"/>
        <v>147.75317759154726</v>
      </c>
      <c r="L136" s="60">
        <f>VLOOKUP(B136,'NTN-B Princ 24'!A:F,2,FALSE)*100</f>
        <v>6.94</v>
      </c>
      <c r="M136" s="22">
        <f>TRUNC((100/((1+L136/100)^(NETWORKDAYS($B136,C136-1,Feriados!$A$1:$A$936)/252)))/100*T136,6)</f>
        <v>3478.6094039999998</v>
      </c>
      <c r="N136" s="91">
        <f t="shared" si="65"/>
        <v>1.9537023908733353E-4</v>
      </c>
      <c r="O136" s="91">
        <f t="shared" si="80"/>
        <v>1.0508629144774793</v>
      </c>
      <c r="P136" s="24">
        <f t="shared" si="81"/>
        <v>5.086291447747926</v>
      </c>
      <c r="Q136" s="53">
        <f t="shared" si="82"/>
        <v>119.17721509006699</v>
      </c>
      <c r="R136" s="53">
        <f t="shared" si="83"/>
        <v>39.840994841383768</v>
      </c>
      <c r="S136" s="53">
        <f t="shared" si="84"/>
        <v>85.705473835509167</v>
      </c>
      <c r="T136" s="62">
        <f>VLOOKUP(B136,'VNA IPCA'!B:D,2,FALSE)</f>
        <v>3998.3711330000001</v>
      </c>
      <c r="U136" s="63">
        <f>VLOOKUP(B136,'VNA IPCA'!B:D,3,FALSE)</f>
        <v>0.67</v>
      </c>
      <c r="V136" s="63">
        <f t="shared" si="66"/>
        <v>8.3429916117545808</v>
      </c>
      <c r="W136" s="92">
        <f t="shared" si="67"/>
        <v>3.1806160985459186E-4</v>
      </c>
      <c r="X136" s="92">
        <f t="shared" si="85"/>
        <v>1.0588650262106349</v>
      </c>
      <c r="Y136" s="48">
        <f t="shared" si="86"/>
        <v>5.8865026210634941</v>
      </c>
      <c r="Z136" s="53">
        <f t="shared" si="87"/>
        <v>64.855301736765625</v>
      </c>
      <c r="AA136" s="53">
        <f t="shared" si="88"/>
        <v>64.860907253097437</v>
      </c>
      <c r="AB136" s="53">
        <f t="shared" si="89"/>
        <v>99.189262266045532</v>
      </c>
      <c r="AC136" s="61">
        <f>VLOOKUP(B136,CDI!A:B,2,FALSE)</f>
        <v>13.15</v>
      </c>
      <c r="AD136" s="26">
        <f t="shared" si="90"/>
        <v>1.0593461679881711</v>
      </c>
      <c r="AE136" s="93">
        <f t="shared" si="68"/>
        <v>4.9037490119197003E-4</v>
      </c>
      <c r="AF136" s="93">
        <f t="shared" si="91"/>
        <v>1.0593461679881711</v>
      </c>
      <c r="AG136" s="27">
        <f t="shared" si="92"/>
        <v>5.934616798817105</v>
      </c>
      <c r="AH136" s="98"/>
      <c r="AI136" s="21">
        <f t="shared" si="69"/>
        <v>13.955158577243477</v>
      </c>
      <c r="AJ136" s="60">
        <f t="shared" si="70"/>
        <v>15.861995229610336</v>
      </c>
      <c r="AK136" s="63">
        <f t="shared" si="71"/>
        <v>8.3429916117545808</v>
      </c>
      <c r="AL136" s="61">
        <f t="shared" si="72"/>
        <v>13.15</v>
      </c>
    </row>
    <row r="137" spans="1:38" x14ac:dyDescent="0.3">
      <c r="A137" s="30">
        <f t="shared" si="73"/>
        <v>136</v>
      </c>
      <c r="B137" s="29">
        <f>WORKDAY(B136,1,Feriados!$A$2:$A$5000)</f>
        <v>44760</v>
      </c>
      <c r="C137" s="20">
        <f t="shared" si="74"/>
        <v>45519</v>
      </c>
      <c r="D137" s="21">
        <f t="shared" si="74"/>
        <v>5.18</v>
      </c>
      <c r="E137" s="52">
        <f>TRUNC((100/((1+D137/100)^(NETWORKDAYS($B137,C137-1,Feriados!$A$1:$A$936)/252)))/100*T137,6)</f>
        <v>3600.14021</v>
      </c>
      <c r="F137" s="19">
        <f t="shared" si="64"/>
        <v>-1.0053542008847671E-4</v>
      </c>
      <c r="G137" s="19">
        <f t="shared" si="75"/>
        <v>1.0875764980275888</v>
      </c>
      <c r="H137" s="18">
        <f t="shared" si="76"/>
        <v>8.7576498027588823</v>
      </c>
      <c r="I137" s="53">
        <f t="shared" si="77"/>
        <v>-20.501716987884883</v>
      </c>
      <c r="J137" s="53">
        <f t="shared" si="78"/>
        <v>-20.50174669301019</v>
      </c>
      <c r="K137" s="53">
        <f t="shared" si="79"/>
        <v>146.2884069448593</v>
      </c>
      <c r="L137" s="60">
        <f>VLOOKUP(B137,'NTN-B Princ 24'!A:F,2,FALSE)*100</f>
        <v>7.0000000000000009</v>
      </c>
      <c r="M137" s="22">
        <f>TRUNC((100/((1+L137/100)^(NETWORKDAYS($B137,C137-1,Feriados!$A$1:$A$936)/252)))/100*T137,6)</f>
        <v>3474.4495189999998</v>
      </c>
      <c r="N137" s="91">
        <f t="shared" si="65"/>
        <v>-1.1958471092547995E-3</v>
      </c>
      <c r="O137" s="91">
        <f t="shared" si="80"/>
        <v>1.0496062430989783</v>
      </c>
      <c r="P137" s="24">
        <f t="shared" si="81"/>
        <v>4.960624309897832</v>
      </c>
      <c r="Q137" s="53">
        <f t="shared" si="82"/>
        <v>-6.6197842880009841</v>
      </c>
      <c r="R137" s="53">
        <f t="shared" si="83"/>
        <v>-243.86384913828491</v>
      </c>
      <c r="S137" s="53">
        <f t="shared" si="84"/>
        <v>82.862622289177139</v>
      </c>
      <c r="T137" s="62">
        <f>VLOOKUP(B137,'VNA IPCA'!B:D,2,FALSE)</f>
        <v>3997.1680080000001</v>
      </c>
      <c r="U137" s="63">
        <f>VLOOKUP(B137,'VNA IPCA'!B:D,3,FALSE)</f>
        <v>-0.63</v>
      </c>
      <c r="V137" s="63">
        <f t="shared" si="66"/>
        <v>-7.3034698371066575</v>
      </c>
      <c r="W137" s="92">
        <f t="shared" si="67"/>
        <v>-3.0090378306057985E-4</v>
      </c>
      <c r="X137" s="92">
        <f t="shared" si="85"/>
        <v>1.0585464097184976</v>
      </c>
      <c r="Y137" s="48">
        <f t="shared" si="86"/>
        <v>5.8546409718497561</v>
      </c>
      <c r="Z137" s="53">
        <f t="shared" si="87"/>
        <v>-61.361971526893484</v>
      </c>
      <c r="AA137" s="53">
        <f t="shared" si="88"/>
        <v>-61.361986987744146</v>
      </c>
      <c r="AB137" s="53">
        <f t="shared" si="89"/>
        <v>97.796340376181192</v>
      </c>
      <c r="AC137" s="61">
        <f>VLOOKUP(B137,CDI!A:B,2,FALSE)</f>
        <v>13.15</v>
      </c>
      <c r="AD137" s="26">
        <f t="shared" si="90"/>
        <v>1.0598656447606263</v>
      </c>
      <c r="AE137" s="93">
        <f t="shared" si="68"/>
        <v>4.9037490119197003E-4</v>
      </c>
      <c r="AF137" s="93">
        <f t="shared" si="91"/>
        <v>1.0598656447606263</v>
      </c>
      <c r="AG137" s="27">
        <f t="shared" si="92"/>
        <v>5.986564476062628</v>
      </c>
      <c r="AH137" s="98"/>
      <c r="AI137" s="21">
        <f t="shared" si="69"/>
        <v>-2.5017895746687779</v>
      </c>
      <c r="AJ137" s="60">
        <f t="shared" si="70"/>
        <v>-0.81471272570411424</v>
      </c>
      <c r="AK137" s="63">
        <f t="shared" si="71"/>
        <v>-7.3034698371066575</v>
      </c>
      <c r="AL137" s="61">
        <f t="shared" si="72"/>
        <v>13.15</v>
      </c>
    </row>
    <row r="138" spans="1:38" x14ac:dyDescent="0.3">
      <c r="A138" s="30">
        <f t="shared" si="73"/>
        <v>137</v>
      </c>
      <c r="B138" s="29">
        <f>WORKDAY(B137,1,Feriados!$A$2:$A$5000)</f>
        <v>44761</v>
      </c>
      <c r="C138" s="20">
        <f t="shared" si="74"/>
        <v>45519</v>
      </c>
      <c r="D138" s="21">
        <f t="shared" si="74"/>
        <v>5.18</v>
      </c>
      <c r="E138" s="52">
        <f>TRUNC((100/((1+D138/100)^(NETWORKDAYS($B138,C138-1,Feriados!$A$1:$A$936)/252)))/100*T138,6)</f>
        <v>3599.7782689999999</v>
      </c>
      <c r="F138" s="19">
        <f t="shared" si="64"/>
        <v>-1.0053525109798844E-4</v>
      </c>
      <c r="G138" s="19">
        <f t="shared" si="75"/>
        <v>1.0874671582512714</v>
      </c>
      <c r="H138" s="18">
        <f t="shared" si="76"/>
        <v>8.7467158251271382</v>
      </c>
      <c r="I138" s="53">
        <f t="shared" si="77"/>
        <v>-20.501716987884883</v>
      </c>
      <c r="J138" s="53">
        <f t="shared" si="78"/>
        <v>-20.501712231522081</v>
      </c>
      <c r="K138" s="53">
        <f t="shared" si="79"/>
        <v>144.84824580387991</v>
      </c>
      <c r="L138" s="60">
        <f>VLOOKUP(B138,'NTN-B Princ 24'!A:F,2,FALSE)*100</f>
        <v>7.17</v>
      </c>
      <c r="M138" s="22">
        <f>TRUNC((100/((1+L138/100)^(NETWORKDAYS($B138,C138-1,Feriados!$A$1:$A$936)/252)))/100*T138,6)</f>
        <v>3462.9521540000001</v>
      </c>
      <c r="N138" s="91">
        <f t="shared" si="65"/>
        <v>-3.3091184480091851E-3</v>
      </c>
      <c r="O138" s="91">
        <f t="shared" si="80"/>
        <v>1.046132971716794</v>
      </c>
      <c r="P138" s="24">
        <f t="shared" si="81"/>
        <v>4.613297171679398</v>
      </c>
      <c r="Q138" s="53">
        <f t="shared" si="82"/>
        <v>-5.3351519007668884</v>
      </c>
      <c r="R138" s="53">
        <f t="shared" si="83"/>
        <v>-674.81399230784541</v>
      </c>
      <c r="S138" s="53">
        <f t="shared" si="84"/>
        <v>76.397589226588167</v>
      </c>
      <c r="T138" s="62">
        <f>VLOOKUP(B138,'VNA IPCA'!B:D,2,FALSE)</f>
        <v>3995.9652449999999</v>
      </c>
      <c r="U138" s="63">
        <f>VLOOKUP(B138,'VNA IPCA'!B:D,3,FALSE)</f>
        <v>-0.63</v>
      </c>
      <c r="V138" s="63">
        <f t="shared" si="66"/>
        <v>-7.3034698371066575</v>
      </c>
      <c r="W138" s="92">
        <f t="shared" si="67"/>
        <v>-3.0090378928104844E-4</v>
      </c>
      <c r="X138" s="92">
        <f t="shared" si="85"/>
        <v>1.0582278890926835</v>
      </c>
      <c r="Y138" s="48">
        <f t="shared" si="86"/>
        <v>5.8227889092683505</v>
      </c>
      <c r="Z138" s="53">
        <f t="shared" si="87"/>
        <v>-61.361971526893484</v>
      </c>
      <c r="AA138" s="53">
        <f t="shared" si="88"/>
        <v>-61.361988256256986</v>
      </c>
      <c r="AB138" s="53">
        <f t="shared" si="89"/>
        <v>96.427136316795583</v>
      </c>
      <c r="AC138" s="61">
        <f>VLOOKUP(B138,CDI!A:B,2,FALSE)</f>
        <v>13.15</v>
      </c>
      <c r="AD138" s="26">
        <f t="shared" si="90"/>
        <v>1.0603853762714526</v>
      </c>
      <c r="AE138" s="93">
        <f t="shared" si="68"/>
        <v>4.9037490119197003E-4</v>
      </c>
      <c r="AF138" s="93">
        <f t="shared" si="91"/>
        <v>1.0603853762714526</v>
      </c>
      <c r="AG138" s="27">
        <f t="shared" si="92"/>
        <v>6.0385376271452573</v>
      </c>
      <c r="AH138" s="98"/>
      <c r="AI138" s="21">
        <f t="shared" si="69"/>
        <v>-2.5017895746687779</v>
      </c>
      <c r="AJ138" s="60">
        <f t="shared" si="70"/>
        <v>-0.65712862442719455</v>
      </c>
      <c r="AK138" s="63">
        <f t="shared" si="71"/>
        <v>-7.3034698371066575</v>
      </c>
      <c r="AL138" s="61">
        <f t="shared" si="72"/>
        <v>13.15</v>
      </c>
    </row>
    <row r="139" spans="1:38" x14ac:dyDescent="0.3">
      <c r="A139" s="30">
        <f t="shared" si="73"/>
        <v>138</v>
      </c>
      <c r="B139" s="29">
        <f>WORKDAY(B138,1,Feriados!$A$2:$A$5000)</f>
        <v>44762</v>
      </c>
      <c r="C139" s="20">
        <f t="shared" si="74"/>
        <v>45519</v>
      </c>
      <c r="D139" s="21">
        <f t="shared" si="74"/>
        <v>5.18</v>
      </c>
      <c r="E139" s="52">
        <f>TRUNC((100/((1+D139/100)^(NETWORKDAYS($B139,C139-1,Feriados!$A$1:$A$936)/252)))/100*T139,6)</f>
        <v>3599.4163640000002</v>
      </c>
      <c r="F139" s="19">
        <f t="shared" si="64"/>
        <v>-1.0053535883480791E-4</v>
      </c>
      <c r="G139" s="19">
        <f t="shared" si="75"/>
        <v>1.0873578293502955</v>
      </c>
      <c r="H139" s="18">
        <f t="shared" si="76"/>
        <v>8.7357829350295457</v>
      </c>
      <c r="I139" s="53">
        <f t="shared" si="77"/>
        <v>-20.501716987884883</v>
      </c>
      <c r="J139" s="53">
        <f t="shared" si="78"/>
        <v>-20.501734201818522</v>
      </c>
      <c r="K139" s="53">
        <f t="shared" si="79"/>
        <v>143.43208143865084</v>
      </c>
      <c r="L139" s="60">
        <f>VLOOKUP(B139,'NTN-B Princ 24'!A:F,2,FALSE)*100</f>
        <v>7.26</v>
      </c>
      <c r="M139" s="22">
        <f>TRUNC((100/((1+L139/100)^(NETWORKDAYS($B139,C139-1,Feriados!$A$1:$A$936)/252)))/100*T139,6)</f>
        <v>3456.8684920000001</v>
      </c>
      <c r="N139" s="91">
        <f t="shared" si="65"/>
        <v>-1.7567848845306822E-3</v>
      </c>
      <c r="O139" s="91">
        <f t="shared" si="80"/>
        <v>1.0442951411248727</v>
      </c>
      <c r="P139" s="24">
        <f t="shared" si="81"/>
        <v>4.429514112487265</v>
      </c>
      <c r="Q139" s="53">
        <f t="shared" si="82"/>
        <v>-4.6558738655593856</v>
      </c>
      <c r="R139" s="53">
        <f t="shared" si="83"/>
        <v>-358.25342615627528</v>
      </c>
      <c r="S139" s="53">
        <f t="shared" si="84"/>
        <v>72.727817717208183</v>
      </c>
      <c r="T139" s="62">
        <f>VLOOKUP(B139,'VNA IPCA'!B:D,2,FALSE)</f>
        <v>3994.7628439999999</v>
      </c>
      <c r="U139" s="63">
        <f>VLOOKUP(B139,'VNA IPCA'!B:D,3,FALSE)</f>
        <v>-0.63</v>
      </c>
      <c r="V139" s="63">
        <f t="shared" si="66"/>
        <v>-7.3034698371066575</v>
      </c>
      <c r="W139" s="92">
        <f t="shared" si="67"/>
        <v>-3.0090376824587484E-4</v>
      </c>
      <c r="X139" s="92">
        <f t="shared" si="85"/>
        <v>1.0579094643331926</v>
      </c>
      <c r="Y139" s="48">
        <f t="shared" si="86"/>
        <v>5.7909464333192551</v>
      </c>
      <c r="Z139" s="53">
        <f t="shared" si="87"/>
        <v>-61.361971526893484</v>
      </c>
      <c r="AA139" s="53">
        <f t="shared" si="88"/>
        <v>-61.361983966646413</v>
      </c>
      <c r="AB139" s="53">
        <f t="shared" si="89"/>
        <v>95.08105988990016</v>
      </c>
      <c r="AC139" s="61">
        <f>VLOOKUP(B139,CDI!A:B,2,FALSE)</f>
        <v>13.15</v>
      </c>
      <c r="AD139" s="26">
        <f t="shared" si="90"/>
        <v>1.0609053626455671</v>
      </c>
      <c r="AE139" s="93">
        <f t="shared" si="68"/>
        <v>4.9037490119197003E-4</v>
      </c>
      <c r="AF139" s="93">
        <f t="shared" si="91"/>
        <v>1.0609053626455671</v>
      </c>
      <c r="AG139" s="27">
        <f t="shared" si="92"/>
        <v>6.0905362645567118</v>
      </c>
      <c r="AH139" s="98"/>
      <c r="AI139" s="21">
        <f t="shared" si="69"/>
        <v>-2.5017895746687779</v>
      </c>
      <c r="AJ139" s="60">
        <f t="shared" si="70"/>
        <v>-0.5737017472805972</v>
      </c>
      <c r="AK139" s="63">
        <f t="shared" si="71"/>
        <v>-7.3034698371066575</v>
      </c>
      <c r="AL139" s="61">
        <f t="shared" si="72"/>
        <v>13.15</v>
      </c>
    </row>
    <row r="140" spans="1:38" x14ac:dyDescent="0.3">
      <c r="A140" s="30">
        <f t="shared" si="73"/>
        <v>139</v>
      </c>
      <c r="B140" s="29">
        <f>WORKDAY(B139,1,Feriados!$A$2:$A$5000)</f>
        <v>44763</v>
      </c>
      <c r="C140" s="20">
        <f t="shared" si="74"/>
        <v>45519</v>
      </c>
      <c r="D140" s="21">
        <f t="shared" si="74"/>
        <v>5.18</v>
      </c>
      <c r="E140" s="52">
        <f>TRUNC((100/((1+D140/100)^(NETWORKDAYS($B140,C140-1,Feriados!$A$1:$A$936)/252)))/100*T140,6)</f>
        <v>3599.0544960000002</v>
      </c>
      <c r="F140" s="19">
        <f t="shared" si="64"/>
        <v>-1.0053518776520498E-4</v>
      </c>
      <c r="G140" s="19">
        <f t="shared" si="75"/>
        <v>1.0872485116267538</v>
      </c>
      <c r="H140" s="18">
        <f t="shared" si="76"/>
        <v>8.7248511626753853</v>
      </c>
      <c r="I140" s="53">
        <f t="shared" si="77"/>
        <v>-20.501716987884883</v>
      </c>
      <c r="J140" s="53">
        <f t="shared" si="78"/>
        <v>-20.501699316345693</v>
      </c>
      <c r="K140" s="53">
        <f t="shared" si="79"/>
        <v>142.03932225959718</v>
      </c>
      <c r="L140" s="60">
        <f>VLOOKUP(B140,'NTN-B Princ 24'!A:F,2,FALSE)*100</f>
        <v>7.1399999999999988</v>
      </c>
      <c r="M140" s="22">
        <f>TRUNC((100/((1+L140/100)^(NETWORKDAYS($B140,C140-1,Feriados!$A$1:$A$936)/252)))/100*T140,6)</f>
        <v>3464.7681729999999</v>
      </c>
      <c r="N140" s="91">
        <f t="shared" si="65"/>
        <v>2.2852130528776549E-3</v>
      </c>
      <c r="O140" s="91">
        <f t="shared" si="80"/>
        <v>1.0466815780124279</v>
      </c>
      <c r="P140" s="24">
        <f t="shared" si="81"/>
        <v>4.6681578012427893</v>
      </c>
      <c r="Q140" s="53">
        <f t="shared" si="82"/>
        <v>-5.5617041816821891</v>
      </c>
      <c r="R140" s="53">
        <f t="shared" si="83"/>
        <v>466.01346180706111</v>
      </c>
      <c r="S140" s="53">
        <f t="shared" si="84"/>
        <v>75.996937704328246</v>
      </c>
      <c r="T140" s="62">
        <f>VLOOKUP(B140,'VNA IPCA'!B:D,2,FALSE)</f>
        <v>3993.5608050000001</v>
      </c>
      <c r="U140" s="63">
        <f>VLOOKUP(B140,'VNA IPCA'!B:D,3,FALSE)</f>
        <v>-0.63</v>
      </c>
      <c r="V140" s="63">
        <f t="shared" si="66"/>
        <v>-7.3034698371066575</v>
      </c>
      <c r="W140" s="92">
        <f t="shared" si="67"/>
        <v>-3.0090371993052312E-4</v>
      </c>
      <c r="X140" s="92">
        <f t="shared" si="85"/>
        <v>1.0575911354400249</v>
      </c>
      <c r="Y140" s="48">
        <f t="shared" si="86"/>
        <v>5.7591135440024921</v>
      </c>
      <c r="Z140" s="53">
        <f t="shared" si="87"/>
        <v>-61.361971526893484</v>
      </c>
      <c r="AA140" s="53">
        <f t="shared" si="88"/>
        <v>-61.361974113908921</v>
      </c>
      <c r="AB140" s="53">
        <f t="shared" si="89"/>
        <v>93.757540312623888</v>
      </c>
      <c r="AC140" s="61">
        <f>VLOOKUP(B140,CDI!A:B,2,FALSE)</f>
        <v>13.15</v>
      </c>
      <c r="AD140" s="26">
        <f t="shared" si="90"/>
        <v>1.0614256040079484</v>
      </c>
      <c r="AE140" s="93">
        <f t="shared" si="68"/>
        <v>4.9037490119197003E-4</v>
      </c>
      <c r="AF140" s="93">
        <f t="shared" si="91"/>
        <v>1.0614256040079484</v>
      </c>
      <c r="AG140" s="27">
        <f t="shared" si="92"/>
        <v>6.1425604007948387</v>
      </c>
      <c r="AH140" s="98"/>
      <c r="AI140" s="21">
        <f t="shared" si="69"/>
        <v>-2.5017895746687779</v>
      </c>
      <c r="AJ140" s="60">
        <f t="shared" si="70"/>
        <v>-0.68493758347608624</v>
      </c>
      <c r="AK140" s="63">
        <f t="shared" si="71"/>
        <v>-7.3034698371066575</v>
      </c>
      <c r="AL140" s="61">
        <f t="shared" si="72"/>
        <v>13.15</v>
      </c>
    </row>
    <row r="141" spans="1:38" x14ac:dyDescent="0.3">
      <c r="A141" s="30">
        <f t="shared" si="73"/>
        <v>140</v>
      </c>
      <c r="B141" s="29">
        <f>WORKDAY(B140,1,Feriados!$A$2:$A$5000)</f>
        <v>44764</v>
      </c>
      <c r="C141" s="20">
        <f t="shared" si="74"/>
        <v>45519</v>
      </c>
      <c r="D141" s="21">
        <f t="shared" si="74"/>
        <v>5.18</v>
      </c>
      <c r="E141" s="52">
        <f>TRUNC((100/((1+D141/100)^(NETWORKDAYS($B141,C141-1,Feriados!$A$1:$A$936)/252)))/100*T141,6)</f>
        <v>3598.6926640000001</v>
      </c>
      <c r="F141" s="19">
        <f t="shared" si="64"/>
        <v>-1.0053529347842094E-4</v>
      </c>
      <c r="G141" s="19">
        <f t="shared" si="75"/>
        <v>1.0871392047785535</v>
      </c>
      <c r="H141" s="18">
        <f t="shared" si="76"/>
        <v>8.7139204778553534</v>
      </c>
      <c r="I141" s="53">
        <f t="shared" si="77"/>
        <v>-20.501716987884883</v>
      </c>
      <c r="J141" s="53">
        <f t="shared" si="78"/>
        <v>-20.501720873977558</v>
      </c>
      <c r="K141" s="53">
        <f t="shared" si="79"/>
        <v>140.66939500343878</v>
      </c>
      <c r="L141" s="60">
        <f>VLOOKUP(B141,'NTN-B Princ 24'!A:F,2,FALSE)*100</f>
        <v>7.1099999999999994</v>
      </c>
      <c r="M141" s="22">
        <f>TRUNC((100/((1+L141/100)^(NETWORKDAYS($B141,C141-1,Feriados!$A$1:$A$936)/252)))/100*T141,6)</f>
        <v>3466.6686960000002</v>
      </c>
      <c r="N141" s="91">
        <f t="shared" si="65"/>
        <v>5.4852818575579221E-4</v>
      </c>
      <c r="O141" s="91">
        <f t="shared" si="80"/>
        <v>1.047255712359479</v>
      </c>
      <c r="P141" s="24">
        <f t="shared" si="81"/>
        <v>4.7255712359479007</v>
      </c>
      <c r="Q141" s="53">
        <f t="shared" si="82"/>
        <v>-5.7883196559953793</v>
      </c>
      <c r="R141" s="53">
        <f t="shared" si="83"/>
        <v>111.85894392687455</v>
      </c>
      <c r="S141" s="53">
        <f t="shared" si="84"/>
        <v>76.285209223076194</v>
      </c>
      <c r="T141" s="62">
        <f>VLOOKUP(B141,'VNA IPCA'!B:D,2,FALSE)</f>
        <v>3992.3591280000001</v>
      </c>
      <c r="U141" s="63">
        <f>VLOOKUP(B141,'VNA IPCA'!B:D,3,FALSE)</f>
        <v>-0.63</v>
      </c>
      <c r="V141" s="63">
        <f t="shared" si="66"/>
        <v>-7.3034698371066575</v>
      </c>
      <c r="W141" s="92">
        <f t="shared" si="67"/>
        <v>-3.0090364431045735E-4</v>
      </c>
      <c r="X141" s="92">
        <f t="shared" si="85"/>
        <v>1.0572729024131806</v>
      </c>
      <c r="Y141" s="48">
        <f t="shared" si="86"/>
        <v>5.7272902413180615</v>
      </c>
      <c r="Z141" s="53">
        <f t="shared" si="87"/>
        <v>-61.361971526893484</v>
      </c>
      <c r="AA141" s="53">
        <f t="shared" si="88"/>
        <v>-61.361958693041018</v>
      </c>
      <c r="AB141" s="53">
        <f t="shared" si="89"/>
        <v>92.456025425377319</v>
      </c>
      <c r="AC141" s="61">
        <f>VLOOKUP(B141,CDI!A:B,2,FALSE)</f>
        <v>13.15</v>
      </c>
      <c r="AD141" s="26">
        <f t="shared" si="90"/>
        <v>1.0619461004836364</v>
      </c>
      <c r="AE141" s="93">
        <f t="shared" si="68"/>
        <v>4.9037490119197003E-4</v>
      </c>
      <c r="AF141" s="93">
        <f t="shared" si="91"/>
        <v>1.0619461004836364</v>
      </c>
      <c r="AG141" s="27">
        <f t="shared" si="92"/>
        <v>6.1946100483636357</v>
      </c>
      <c r="AH141" s="98"/>
      <c r="AI141" s="21">
        <f t="shared" si="69"/>
        <v>-2.5017895746687779</v>
      </c>
      <c r="AJ141" s="60">
        <f t="shared" si="70"/>
        <v>-0.71274654252494463</v>
      </c>
      <c r="AK141" s="63">
        <f t="shared" si="71"/>
        <v>-7.3034698371066575</v>
      </c>
      <c r="AL141" s="61">
        <f t="shared" si="72"/>
        <v>13.15</v>
      </c>
    </row>
    <row r="142" spans="1:38" x14ac:dyDescent="0.3">
      <c r="A142" s="30">
        <f t="shared" si="73"/>
        <v>141</v>
      </c>
      <c r="B142" s="29">
        <f>WORKDAY(B141,1,Feriados!$A$2:$A$5000)</f>
        <v>44767</v>
      </c>
      <c r="C142" s="20">
        <f t="shared" si="74"/>
        <v>45519</v>
      </c>
      <c r="D142" s="21">
        <f t="shared" si="74"/>
        <v>5.18</v>
      </c>
      <c r="E142" s="52">
        <f>TRUNC((100/((1+D142/100)^(NETWORKDAYS($B142,C142-1,Feriados!$A$1:$A$936)/252)))/100*T142,6)</f>
        <v>3598.3308689999999</v>
      </c>
      <c r="F142" s="19">
        <f t="shared" si="64"/>
        <v>-1.0053512032837109E-4</v>
      </c>
      <c r="G142" s="19">
        <f t="shared" si="75"/>
        <v>1.0870299091077875</v>
      </c>
      <c r="H142" s="18">
        <f t="shared" si="76"/>
        <v>8.7029909107787518</v>
      </c>
      <c r="I142" s="53">
        <f t="shared" si="77"/>
        <v>-20.501716987884883</v>
      </c>
      <c r="J142" s="53">
        <f t="shared" si="78"/>
        <v>-20.501685564248319</v>
      </c>
      <c r="K142" s="53">
        <f t="shared" si="79"/>
        <v>139.32174592742953</v>
      </c>
      <c r="L142" s="60">
        <f>VLOOKUP(B142,'NTN-B Princ 24'!A:F,2,FALSE)*100</f>
        <v>7.04</v>
      </c>
      <c r="M142" s="22">
        <f>TRUNC((100/((1+L142/100)^(NETWORKDAYS($B142,C142-1,Feriados!$A$1:$A$936)/252)))/100*T142,6)</f>
        <v>3471.2228500000001</v>
      </c>
      <c r="N142" s="91">
        <f t="shared" si="65"/>
        <v>1.3136975002123741E-3</v>
      </c>
      <c r="O142" s="91">
        <f t="shared" si="80"/>
        <v>1.0486314895708888</v>
      </c>
      <c r="P142" s="24">
        <f t="shared" si="81"/>
        <v>4.8631489570888808</v>
      </c>
      <c r="Q142" s="53">
        <f t="shared" si="82"/>
        <v>-6.3173350468485463</v>
      </c>
      <c r="R142" s="53">
        <f t="shared" si="83"/>
        <v>267.89656179774443</v>
      </c>
      <c r="S142" s="53">
        <f t="shared" si="84"/>
        <v>77.851673103281897</v>
      </c>
      <c r="T142" s="62">
        <f>VLOOKUP(B142,'VNA IPCA'!B:D,2,FALSE)</f>
        <v>3991.1578129999998</v>
      </c>
      <c r="U142" s="63">
        <f>VLOOKUP(B142,'VNA IPCA'!B:D,3,FALSE)</f>
        <v>-0.63</v>
      </c>
      <c r="V142" s="63">
        <f t="shared" si="66"/>
        <v>-7.3034698371066575</v>
      </c>
      <c r="W142" s="92">
        <f t="shared" si="67"/>
        <v>-3.0090354136103059E-4</v>
      </c>
      <c r="X142" s="92">
        <f t="shared" si="85"/>
        <v>1.0569547652526594</v>
      </c>
      <c r="Y142" s="48">
        <f t="shared" si="86"/>
        <v>5.6954765252659412</v>
      </c>
      <c r="Z142" s="53">
        <f t="shared" si="87"/>
        <v>-61.361971526893484</v>
      </c>
      <c r="AA142" s="53">
        <f t="shared" si="88"/>
        <v>-61.361937699016543</v>
      </c>
      <c r="AB142" s="53">
        <f t="shared" si="89"/>
        <v>91.175980938458451</v>
      </c>
      <c r="AC142" s="61">
        <f>VLOOKUP(B142,CDI!A:B,2,FALSE)</f>
        <v>13.15</v>
      </c>
      <c r="AD142" s="26">
        <f t="shared" si="90"/>
        <v>1.0624668521977323</v>
      </c>
      <c r="AE142" s="93">
        <f t="shared" si="68"/>
        <v>4.9037490119197003E-4</v>
      </c>
      <c r="AF142" s="93">
        <f t="shared" si="91"/>
        <v>1.0624668521977323</v>
      </c>
      <c r="AG142" s="27">
        <f t="shared" si="92"/>
        <v>6.2466852197732292</v>
      </c>
      <c r="AH142" s="98"/>
      <c r="AI142" s="21">
        <f t="shared" si="69"/>
        <v>-2.5017895746687779</v>
      </c>
      <c r="AJ142" s="60">
        <f t="shared" si="70"/>
        <v>-0.77763411363896973</v>
      </c>
      <c r="AK142" s="63">
        <f t="shared" si="71"/>
        <v>-7.3034698371066575</v>
      </c>
      <c r="AL142" s="61">
        <f t="shared" si="72"/>
        <v>13.15</v>
      </c>
    </row>
    <row r="143" spans="1:38" x14ac:dyDescent="0.3">
      <c r="A143" s="30">
        <f t="shared" si="73"/>
        <v>142</v>
      </c>
      <c r="B143" s="29">
        <f>WORKDAY(B142,1,Feriados!$A$2:$A$5000)</f>
        <v>44768</v>
      </c>
      <c r="C143" s="20">
        <f t="shared" si="74"/>
        <v>45519</v>
      </c>
      <c r="D143" s="21">
        <f t="shared" si="74"/>
        <v>5.18</v>
      </c>
      <c r="E143" s="52">
        <f>TRUNC((100/((1+D143/100)^(NETWORKDAYS($B143,C143-1,Feriados!$A$1:$A$936)/252)))/100*T143,6)</f>
        <v>3597.9691090000001</v>
      </c>
      <c r="F143" s="19">
        <f t="shared" si="64"/>
        <v>-1.0053550192290484E-4</v>
      </c>
      <c r="G143" s="19">
        <f t="shared" si="75"/>
        <v>1.0869206240102702</v>
      </c>
      <c r="H143" s="18">
        <f t="shared" si="76"/>
        <v>8.6920624010270231</v>
      </c>
      <c r="I143" s="53">
        <f t="shared" si="77"/>
        <v>-20.501716987884883</v>
      </c>
      <c r="J143" s="53">
        <f t="shared" si="78"/>
        <v>-20.501763381145725</v>
      </c>
      <c r="K143" s="53">
        <f t="shared" si="79"/>
        <v>137.99583762679049</v>
      </c>
      <c r="L143" s="60">
        <f>VLOOKUP(B143,'NTN-B Princ 24'!A:F,2,FALSE)*100</f>
        <v>7.1099999999999994</v>
      </c>
      <c r="M143" s="22">
        <f>TRUNC((100/((1+L143/100)^(NETWORKDAYS($B143,C143-1,Feriados!$A$1:$A$936)/252)))/100*T143,6)</f>
        <v>3466.4719</v>
      </c>
      <c r="N143" s="91">
        <f t="shared" si="65"/>
        <v>-1.368667528793277E-3</v>
      </c>
      <c r="O143" s="91">
        <f t="shared" si="80"/>
        <v>1.047196261701443</v>
      </c>
      <c r="P143" s="24">
        <f t="shared" si="81"/>
        <v>4.7196261701442976</v>
      </c>
      <c r="Q143" s="53">
        <f t="shared" si="82"/>
        <v>-5.7883196559953793</v>
      </c>
      <c r="R143" s="53">
        <f t="shared" si="83"/>
        <v>-279.10635831206145</v>
      </c>
      <c r="S143" s="53">
        <f t="shared" si="84"/>
        <v>74.929140701685441</v>
      </c>
      <c r="T143" s="62">
        <f>VLOOKUP(B143,'VNA IPCA'!B:D,2,FALSE)</f>
        <v>3989.956858</v>
      </c>
      <c r="U143" s="63">
        <f>VLOOKUP(B143,'VNA IPCA'!B:D,3,FALSE)</f>
        <v>-0.63</v>
      </c>
      <c r="V143" s="63">
        <f t="shared" si="66"/>
        <v>-7.3034698371066575</v>
      </c>
      <c r="W143" s="92">
        <f t="shared" si="67"/>
        <v>-3.0090391216508472E-4</v>
      </c>
      <c r="X143" s="92">
        <f t="shared" si="85"/>
        <v>1.0566367234288134</v>
      </c>
      <c r="Y143" s="48">
        <f t="shared" si="86"/>
        <v>5.6636723428813429</v>
      </c>
      <c r="Z143" s="53">
        <f t="shared" si="87"/>
        <v>-61.361971526893484</v>
      </c>
      <c r="AA143" s="53">
        <f t="shared" si="88"/>
        <v>-61.362013315458832</v>
      </c>
      <c r="AB143" s="53">
        <f t="shared" si="89"/>
        <v>89.91688887406643</v>
      </c>
      <c r="AC143" s="61">
        <f>VLOOKUP(B143,CDI!A:B,2,FALSE)</f>
        <v>13.15</v>
      </c>
      <c r="AD143" s="26">
        <f t="shared" si="90"/>
        <v>1.0629878592753985</v>
      </c>
      <c r="AE143" s="93">
        <f t="shared" si="68"/>
        <v>4.9037490119197003E-4</v>
      </c>
      <c r="AF143" s="93">
        <f t="shared" si="91"/>
        <v>1.0629878592753985</v>
      </c>
      <c r="AG143" s="27">
        <f t="shared" si="92"/>
        <v>6.2987859275398517</v>
      </c>
      <c r="AH143" s="98"/>
      <c r="AI143" s="21">
        <f t="shared" si="69"/>
        <v>-2.5017895746687779</v>
      </c>
      <c r="AJ143" s="60">
        <f t="shared" si="70"/>
        <v>-0.71274654252494463</v>
      </c>
      <c r="AK143" s="63">
        <f t="shared" si="71"/>
        <v>-7.3034698371066575</v>
      </c>
      <c r="AL143" s="61">
        <f t="shared" si="72"/>
        <v>13.15</v>
      </c>
    </row>
    <row r="144" spans="1:38" x14ac:dyDescent="0.3">
      <c r="A144" s="30">
        <f t="shared" si="73"/>
        <v>143</v>
      </c>
      <c r="B144" s="29">
        <f>WORKDAY(B143,1,Feriados!$A$2:$A$5000)</f>
        <v>44769</v>
      </c>
      <c r="C144" s="20">
        <f t="shared" si="74"/>
        <v>45519</v>
      </c>
      <c r="D144" s="21">
        <f t="shared" si="74"/>
        <v>5.18</v>
      </c>
      <c r="E144" s="52">
        <f>TRUNC((100/((1+D144/100)^(NETWORKDAYS($B144,C144-1,Feriados!$A$1:$A$936)/252)))/100*T144,6)</f>
        <v>3597.1935859999999</v>
      </c>
      <c r="F144" s="19">
        <f t="shared" si="64"/>
        <v>-2.1554465213735607E-4</v>
      </c>
      <c r="G144" s="19">
        <f t="shared" si="75"/>
        <v>1.086686344082467</v>
      </c>
      <c r="H144" s="18">
        <f t="shared" si="76"/>
        <v>8.6686344082466995</v>
      </c>
      <c r="I144" s="53">
        <f t="shared" si="77"/>
        <v>-23.433536397029926</v>
      </c>
      <c r="J144" s="53">
        <f t="shared" si="78"/>
        <v>-43.955074293856548</v>
      </c>
      <c r="K144" s="53">
        <f t="shared" si="79"/>
        <v>136.49432013612258</v>
      </c>
      <c r="L144" s="60">
        <f>VLOOKUP(B144,'NTN-B Princ 24'!A:F,2,FALSE)*100</f>
        <v>7.2000000000000011</v>
      </c>
      <c r="M144" s="22">
        <f>TRUNC((100/((1+L144/100)^(NETWORKDAYS($B144,C144-1,Feriados!$A$1:$A$936)/252)))/100*T144,6)</f>
        <v>3460.0306540000001</v>
      </c>
      <c r="N144" s="91">
        <f t="shared" si="65"/>
        <v>-1.8581561269831459E-3</v>
      </c>
      <c r="O144" s="91">
        <f t="shared" si="80"/>
        <v>1.0452504075516087</v>
      </c>
      <c r="P144" s="24">
        <f t="shared" si="81"/>
        <v>4.5250407551608696</v>
      </c>
      <c r="Q144" s="53">
        <f t="shared" si="82"/>
        <v>-8.0407035138243543</v>
      </c>
      <c r="R144" s="53">
        <f t="shared" si="83"/>
        <v>-378.92561843325711</v>
      </c>
      <c r="S144" s="53">
        <f t="shared" si="84"/>
        <v>71.250249159931158</v>
      </c>
      <c r="T144" s="62">
        <f>VLOOKUP(B144,'VNA IPCA'!B:D,2,FALSE)</f>
        <v>3988.2974749999998</v>
      </c>
      <c r="U144" s="63">
        <f>VLOOKUP(B144,'VNA IPCA'!B:D,3,FALSE)</f>
        <v>-0.66</v>
      </c>
      <c r="V144" s="63">
        <f t="shared" si="66"/>
        <v>-7.63873597131004</v>
      </c>
      <c r="W144" s="92">
        <f t="shared" si="67"/>
        <v>-4.1588996048236293E-4</v>
      </c>
      <c r="X144" s="92">
        <f t="shared" si="85"/>
        <v>1.0561972788236624</v>
      </c>
      <c r="Y144" s="48">
        <f t="shared" si="86"/>
        <v>5.6197278823662433</v>
      </c>
      <c r="Z144" s="53">
        <f t="shared" si="87"/>
        <v>-64.293203432905372</v>
      </c>
      <c r="AA144" s="53">
        <f t="shared" si="88"/>
        <v>-84.810613159736732</v>
      </c>
      <c r="AB144" s="53">
        <f t="shared" si="89"/>
        <v>88.486940448644035</v>
      </c>
      <c r="AC144" s="61">
        <f>VLOOKUP(B144,CDI!A:B,2,FALSE)</f>
        <v>13.15</v>
      </c>
      <c r="AD144" s="26">
        <f t="shared" si="90"/>
        <v>1.0635091218418589</v>
      </c>
      <c r="AE144" s="93">
        <f t="shared" si="68"/>
        <v>4.9037490119197003E-4</v>
      </c>
      <c r="AF144" s="93">
        <f t="shared" si="91"/>
        <v>1.0635091218418589</v>
      </c>
      <c r="AG144" s="27">
        <f t="shared" si="92"/>
        <v>6.3509121841858862</v>
      </c>
      <c r="AH144" s="98"/>
      <c r="AI144" s="21">
        <f t="shared" si="69"/>
        <v>-2.8544224946238983</v>
      </c>
      <c r="AJ144" s="60">
        <f t="shared" si="70"/>
        <v>-0.98872496124435827</v>
      </c>
      <c r="AK144" s="63">
        <f t="shared" si="71"/>
        <v>-7.63873597131004</v>
      </c>
      <c r="AL144" s="61">
        <f t="shared" si="72"/>
        <v>13.15</v>
      </c>
    </row>
    <row r="145" spans="1:38" x14ac:dyDescent="0.3">
      <c r="A145" s="30">
        <f t="shared" si="73"/>
        <v>144</v>
      </c>
      <c r="B145" s="29">
        <f>WORKDAY(B144,1,Feriados!$A$2:$A$5000)</f>
        <v>44770</v>
      </c>
      <c r="C145" s="20">
        <f t="shared" si="74"/>
        <v>45519</v>
      </c>
      <c r="D145" s="21">
        <f t="shared" si="74"/>
        <v>5.18</v>
      </c>
      <c r="E145" s="52">
        <f>TRUNC((100/((1+D145/100)^(NETWORKDAYS($B145,C145-1,Feriados!$A$1:$A$936)/252)))/100*T145,6)</f>
        <v>3596.7802240000001</v>
      </c>
      <c r="F145" s="19">
        <f t="shared" si="64"/>
        <v>-1.1491235879235173E-4</v>
      </c>
      <c r="G145" s="19">
        <f t="shared" si="75"/>
        <v>1.0865614703914011</v>
      </c>
      <c r="H145" s="18">
        <f t="shared" si="76"/>
        <v>8.6561470391401052</v>
      </c>
      <c r="I145" s="53">
        <f t="shared" si="77"/>
        <v>-23.433536397029926</v>
      </c>
      <c r="J145" s="53">
        <f t="shared" si="78"/>
        <v>-23.433572663085034</v>
      </c>
      <c r="K145" s="53">
        <f t="shared" si="79"/>
        <v>135.18757638705554</v>
      </c>
      <c r="L145" s="60">
        <f>VLOOKUP(B145,'NTN-B Princ 24'!A:F,2,FALSE)*100</f>
        <v>7.07</v>
      </c>
      <c r="M145" s="22">
        <f>TRUNC((100/((1+L145/100)^(NETWORKDAYS($B145,C145-1,Feriados!$A$1:$A$936)/252)))/100*T145,6)</f>
        <v>3468.4680579999999</v>
      </c>
      <c r="N145" s="91">
        <f t="shared" si="65"/>
        <v>2.4385344650763585E-3</v>
      </c>
      <c r="O145" s="91">
        <f t="shared" si="80"/>
        <v>1.0477992866950585</v>
      </c>
      <c r="P145" s="24">
        <f t="shared" si="81"/>
        <v>4.7799286695058507</v>
      </c>
      <c r="Q145" s="53">
        <f t="shared" si="82"/>
        <v>-9.0225986013763411</v>
      </c>
      <c r="R145" s="53">
        <f t="shared" si="83"/>
        <v>497.2796240486482</v>
      </c>
      <c r="S145" s="53">
        <f t="shared" si="84"/>
        <v>74.650646437920329</v>
      </c>
      <c r="T145" s="62">
        <f>VLOOKUP(B145,'VNA IPCA'!B:D,2,FALSE)</f>
        <v>3987.0400530000002</v>
      </c>
      <c r="U145" s="63">
        <f>VLOOKUP(B145,'VNA IPCA'!B:D,3,FALSE)</f>
        <v>-0.66</v>
      </c>
      <c r="V145" s="63">
        <f t="shared" si="66"/>
        <v>-7.63873597131004</v>
      </c>
      <c r="W145" s="92">
        <f t="shared" si="67"/>
        <v>-3.1527788683805014E-4</v>
      </c>
      <c r="X145" s="92">
        <f t="shared" si="85"/>
        <v>1.0558642831775109</v>
      </c>
      <c r="Y145" s="48">
        <f t="shared" si="86"/>
        <v>5.5864283177510909</v>
      </c>
      <c r="Z145" s="53">
        <f t="shared" si="87"/>
        <v>-64.293203432905372</v>
      </c>
      <c r="AA145" s="53">
        <f t="shared" si="88"/>
        <v>-64.293234843727532</v>
      </c>
      <c r="AB145" s="53">
        <f t="shared" si="89"/>
        <v>87.246173328844961</v>
      </c>
      <c r="AC145" s="61">
        <f>VLOOKUP(B145,CDI!A:B,2,FALSE)</f>
        <v>13.15</v>
      </c>
      <c r="AD145" s="26">
        <f t="shared" si="90"/>
        <v>1.0640306400223989</v>
      </c>
      <c r="AE145" s="93">
        <f t="shared" si="68"/>
        <v>4.9037490119197003E-4</v>
      </c>
      <c r="AF145" s="93">
        <f t="shared" si="91"/>
        <v>1.0640306400223989</v>
      </c>
      <c r="AG145" s="27">
        <f t="shared" si="92"/>
        <v>6.4030640022398888</v>
      </c>
      <c r="AH145" s="98"/>
      <c r="AI145" s="21">
        <f t="shared" si="69"/>
        <v>-2.8544224946238983</v>
      </c>
      <c r="AJ145" s="60">
        <f t="shared" si="70"/>
        <v>-1.1087946044816666</v>
      </c>
      <c r="AK145" s="63">
        <f t="shared" si="71"/>
        <v>-7.63873597131004</v>
      </c>
      <c r="AL145" s="61">
        <f t="shared" si="72"/>
        <v>13.15</v>
      </c>
    </row>
    <row r="146" spans="1:38" x14ac:dyDescent="0.3">
      <c r="A146" s="30">
        <f t="shared" si="73"/>
        <v>145</v>
      </c>
      <c r="B146" s="29">
        <f>WORKDAY(B145,1,Feriados!$A$2:$A$5000)</f>
        <v>44771</v>
      </c>
      <c r="C146" s="20">
        <f t="shared" si="74"/>
        <v>45519</v>
      </c>
      <c r="D146" s="21">
        <f t="shared" si="74"/>
        <v>5.18</v>
      </c>
      <c r="E146" s="52">
        <f>TRUNC((100/((1+D146/100)^(NETWORKDAYS($B146,C146-1,Feriados!$A$1:$A$936)/252)))/100*T146,6)</f>
        <v>3596.3669110000001</v>
      </c>
      <c r="F146" s="19">
        <f t="shared" si="64"/>
        <v>-1.1491194186463716E-4</v>
      </c>
      <c r="G146" s="19">
        <f t="shared" si="75"/>
        <v>1.0864366115028832</v>
      </c>
      <c r="H146" s="18">
        <f t="shared" si="76"/>
        <v>8.6436611502883167</v>
      </c>
      <c r="I146" s="53">
        <f t="shared" si="77"/>
        <v>-23.433536397029926</v>
      </c>
      <c r="J146" s="53">
        <f t="shared" si="78"/>
        <v>-23.43348764084724</v>
      </c>
      <c r="K146" s="53">
        <f t="shared" si="79"/>
        <v>133.9014395031877</v>
      </c>
      <c r="L146" s="60">
        <f>VLOOKUP(B146,'NTN-B Princ 24'!A:F,2,FALSE)*100</f>
        <v>6.79</v>
      </c>
      <c r="M146" s="22">
        <f>TRUNC((100/((1+L146/100)^(NETWORKDAYS($B146,C146-1,Feriados!$A$1:$A$936)/252)))/100*T146,6)</f>
        <v>3486.8521350000001</v>
      </c>
      <c r="N146" s="91">
        <f t="shared" si="65"/>
        <v>5.3003449051800544E-3</v>
      </c>
      <c r="O146" s="91">
        <f t="shared" si="80"/>
        <v>1.0533529843059439</v>
      </c>
      <c r="P146" s="24">
        <f t="shared" si="81"/>
        <v>5.3352984305943929</v>
      </c>
      <c r="Q146" s="53">
        <f t="shared" si="82"/>
        <v>-11.141488869452383</v>
      </c>
      <c r="R146" s="53">
        <f t="shared" si="83"/>
        <v>1080.8760587657189</v>
      </c>
      <c r="S146" s="53">
        <f t="shared" si="84"/>
        <v>82.650641622139233</v>
      </c>
      <c r="T146" s="62">
        <f>VLOOKUP(B146,'VNA IPCA'!B:D,2,FALSE)</f>
        <v>3985.7830279999998</v>
      </c>
      <c r="U146" s="63">
        <f>VLOOKUP(B146,'VNA IPCA'!B:D,3,FALSE)</f>
        <v>-0.66</v>
      </c>
      <c r="V146" s="63">
        <f t="shared" si="66"/>
        <v>-7.63873597131004</v>
      </c>
      <c r="W146" s="92">
        <f t="shared" si="67"/>
        <v>-3.1527774571882272E-4</v>
      </c>
      <c r="X146" s="92">
        <f t="shared" si="85"/>
        <v>1.0555313926665257</v>
      </c>
      <c r="Y146" s="48">
        <f t="shared" si="86"/>
        <v>5.5531392666525736</v>
      </c>
      <c r="Z146" s="53">
        <f t="shared" si="87"/>
        <v>-64.293203432905372</v>
      </c>
      <c r="AA146" s="53">
        <f t="shared" si="88"/>
        <v>-64.293206065903235</v>
      </c>
      <c r="AB146" s="53">
        <f t="shared" si="89"/>
        <v>86.025276631957411</v>
      </c>
      <c r="AC146" s="61">
        <f>VLOOKUP(B146,CDI!A:B,2,FALSE)</f>
        <v>13.15</v>
      </c>
      <c r="AD146" s="26">
        <f t="shared" si="90"/>
        <v>1.064552413942365</v>
      </c>
      <c r="AE146" s="93">
        <f t="shared" si="68"/>
        <v>4.9037490119197003E-4</v>
      </c>
      <c r="AF146" s="93">
        <f t="shared" si="91"/>
        <v>1.064552413942365</v>
      </c>
      <c r="AG146" s="27">
        <f t="shared" si="92"/>
        <v>6.4552413942364995</v>
      </c>
      <c r="AH146" s="98"/>
      <c r="AI146" s="21">
        <f t="shared" si="69"/>
        <v>-2.8544224946238983</v>
      </c>
      <c r="AJ146" s="60">
        <f t="shared" si="70"/>
        <v>-1.3674061437619844</v>
      </c>
      <c r="AK146" s="63">
        <f t="shared" si="71"/>
        <v>-7.63873597131004</v>
      </c>
      <c r="AL146" s="61">
        <f t="shared" si="72"/>
        <v>13.15</v>
      </c>
    </row>
    <row r="147" spans="1:38" x14ac:dyDescent="0.3">
      <c r="A147" s="30">
        <f t="shared" si="73"/>
        <v>146</v>
      </c>
      <c r="B147" s="29">
        <f>WORKDAY(B146,1,Feriados!$A$2:$A$5000)</f>
        <v>44774</v>
      </c>
      <c r="C147" s="20">
        <f t="shared" si="74"/>
        <v>45519</v>
      </c>
      <c r="D147" s="21">
        <f t="shared" si="74"/>
        <v>5.18</v>
      </c>
      <c r="E147" s="52">
        <f>TRUNC((100/((1+D147/100)^(NETWORKDAYS($B147,C147-1,Feriados!$A$1:$A$936)/252)))/100*T147,6)</f>
        <v>3595.9536450000001</v>
      </c>
      <c r="F147" s="19">
        <f t="shared" si="64"/>
        <v>-1.1491207939207104E-4</v>
      </c>
      <c r="G147" s="19">
        <f t="shared" si="75"/>
        <v>1.0863117668127278</v>
      </c>
      <c r="H147" s="18">
        <f t="shared" si="76"/>
        <v>8.6311766812727786</v>
      </c>
      <c r="I147" s="53">
        <f t="shared" si="77"/>
        <v>-23.433536397029926</v>
      </c>
      <c r="J147" s="53">
        <f t="shared" si="78"/>
        <v>-23.433515686212846</v>
      </c>
      <c r="K147" s="53">
        <f t="shared" si="79"/>
        <v>132.63542777960987</v>
      </c>
      <c r="L147" s="60">
        <f>VLOOKUP(B147,'NTN-B Princ 24'!A:F,2,FALSE)*100</f>
        <v>6.59</v>
      </c>
      <c r="M147" s="22">
        <f>TRUNC((100/((1+L147/100)^(NETWORKDAYS($B147,C147-1,Feriados!$A$1:$A$936)/252)))/100*T147,6)</f>
        <v>3499.9665719999998</v>
      </c>
      <c r="N147" s="91">
        <f t="shared" si="65"/>
        <v>3.7611107360593365E-3</v>
      </c>
      <c r="O147" s="91">
        <f t="shared" si="80"/>
        <v>1.0573147615240772</v>
      </c>
      <c r="P147" s="24">
        <f t="shared" si="81"/>
        <v>5.7314761524077218</v>
      </c>
      <c r="Q147" s="53">
        <f t="shared" si="82"/>
        <v>-12.658372587132046</v>
      </c>
      <c r="R147" s="53">
        <f t="shared" si="83"/>
        <v>766.98679457637081</v>
      </c>
      <c r="S147" s="53">
        <f t="shared" si="84"/>
        <v>88.075684157021527</v>
      </c>
      <c r="T147" s="62">
        <f>VLOOKUP(B147,'VNA IPCA'!B:D,2,FALSE)</f>
        <v>3984.5264000000002</v>
      </c>
      <c r="U147" s="63">
        <f>VLOOKUP(B147,'VNA IPCA'!B:D,3,FALSE)</f>
        <v>-0.66</v>
      </c>
      <c r="V147" s="63">
        <f t="shared" si="66"/>
        <v>-7.63873597131004</v>
      </c>
      <c r="W147" s="92">
        <f t="shared" si="67"/>
        <v>-3.1527757310723104E-4</v>
      </c>
      <c r="X147" s="92">
        <f t="shared" si="85"/>
        <v>1.0551986072907074</v>
      </c>
      <c r="Y147" s="48">
        <f t="shared" si="86"/>
        <v>5.5198607290707358</v>
      </c>
      <c r="Z147" s="53">
        <f t="shared" si="87"/>
        <v>-64.293203432905372</v>
      </c>
      <c r="AA147" s="53">
        <f t="shared" si="88"/>
        <v>-64.29317086597942</v>
      </c>
      <c r="AB147" s="53">
        <f t="shared" si="89"/>
        <v>84.823786619115324</v>
      </c>
      <c r="AC147" s="61">
        <f>VLOOKUP(B147,CDI!A:B,2,FALSE)</f>
        <v>13.15</v>
      </c>
      <c r="AD147" s="26">
        <f t="shared" si="90"/>
        <v>1.0650744437271658</v>
      </c>
      <c r="AE147" s="93">
        <f t="shared" si="68"/>
        <v>4.9037490119197003E-4</v>
      </c>
      <c r="AF147" s="93">
        <f t="shared" si="91"/>
        <v>1.0650744437271658</v>
      </c>
      <c r="AG147" s="27">
        <f t="shared" si="92"/>
        <v>6.5074443727165754</v>
      </c>
      <c r="AH147" s="98"/>
      <c r="AI147" s="21">
        <f t="shared" si="69"/>
        <v>-2.8544224946238983</v>
      </c>
      <c r="AJ147" s="60">
        <f t="shared" si="70"/>
        <v>-1.5521286718193639</v>
      </c>
      <c r="AK147" s="63">
        <f t="shared" si="71"/>
        <v>-7.63873597131004</v>
      </c>
      <c r="AL147" s="61">
        <f t="shared" si="72"/>
        <v>13.15</v>
      </c>
    </row>
    <row r="148" spans="1:38" x14ac:dyDescent="0.3">
      <c r="A148" s="30">
        <f t="shared" si="73"/>
        <v>147</v>
      </c>
      <c r="B148" s="29">
        <f>WORKDAY(B147,1,Feriados!$A$2:$A$5000)</f>
        <v>44775</v>
      </c>
      <c r="C148" s="20">
        <f t="shared" ref="C148:D163" si="93">+C147</f>
        <v>45519</v>
      </c>
      <c r="D148" s="21">
        <f t="shared" si="93"/>
        <v>5.18</v>
      </c>
      <c r="E148" s="52">
        <f>TRUNC((100/((1+D148/100)^(NETWORKDAYS($B148,C148-1,Feriados!$A$1:$A$936)/252)))/100*T148,6)</f>
        <v>3595.5404250000001</v>
      </c>
      <c r="F148" s="19">
        <f t="shared" si="64"/>
        <v>-1.1491249353967614E-4</v>
      </c>
      <c r="G148" s="19">
        <f t="shared" si="75"/>
        <v>1.0861869360188419</v>
      </c>
      <c r="H148" s="18">
        <f t="shared" si="76"/>
        <v>8.6186936018841855</v>
      </c>
      <c r="I148" s="53">
        <f t="shared" si="77"/>
        <v>-23.433536397029926</v>
      </c>
      <c r="J148" s="53">
        <f t="shared" si="78"/>
        <v>-23.433600141515125</v>
      </c>
      <c r="K148" s="53">
        <f t="shared" si="79"/>
        <v>131.3890748407793</v>
      </c>
      <c r="L148" s="60">
        <f>VLOOKUP(B148,'NTN-B Princ 24'!A:F,2,FALSE)*100</f>
        <v>6.5700000000000012</v>
      </c>
      <c r="M148" s="22">
        <f>TRUNC((100/((1+L148/100)^(NETWORKDAYS($B148,C148-1,Feriados!$A$1:$A$936)/252)))/100*T148,6)</f>
        <v>3501.0812860000001</v>
      </c>
      <c r="N148" s="91">
        <f t="shared" si="65"/>
        <v>3.1849275616457895E-4</v>
      </c>
      <c r="O148" s="91">
        <f t="shared" si="80"/>
        <v>1.0576515086166085</v>
      </c>
      <c r="P148" s="24">
        <f t="shared" si="81"/>
        <v>5.7651508616608504</v>
      </c>
      <c r="Q148" s="53">
        <f t="shared" si="82"/>
        <v>-12.810216849424393</v>
      </c>
      <c r="R148" s="53">
        <f t="shared" si="83"/>
        <v>64.948829026609729</v>
      </c>
      <c r="S148" s="53">
        <f t="shared" si="84"/>
        <v>87.88777893966946</v>
      </c>
      <c r="T148" s="62">
        <f>VLOOKUP(B148,'VNA IPCA'!B:D,2,FALSE)</f>
        <v>3983.2701670000001</v>
      </c>
      <c r="U148" s="63">
        <f>VLOOKUP(B148,'VNA IPCA'!B:D,3,FALSE)</f>
        <v>-0.66</v>
      </c>
      <c r="V148" s="63">
        <f t="shared" si="66"/>
        <v>-7.63873597131004</v>
      </c>
      <c r="W148" s="92">
        <f t="shared" si="67"/>
        <v>-3.1527787091589765E-4</v>
      </c>
      <c r="X148" s="92">
        <f t="shared" si="85"/>
        <v>1.0548659265204072</v>
      </c>
      <c r="Y148" s="48">
        <f t="shared" si="86"/>
        <v>5.4865926520407227</v>
      </c>
      <c r="Z148" s="53">
        <f t="shared" si="87"/>
        <v>-64.293203432905372</v>
      </c>
      <c r="AA148" s="53">
        <f t="shared" si="88"/>
        <v>-64.293231596792893</v>
      </c>
      <c r="AB148" s="53">
        <f t="shared" si="89"/>
        <v>83.641253057453241</v>
      </c>
      <c r="AC148" s="61">
        <f>VLOOKUP(B148,CDI!A:B,2,FALSE)</f>
        <v>13.15</v>
      </c>
      <c r="AD148" s="26">
        <f t="shared" si="90"/>
        <v>1.0655967295022706</v>
      </c>
      <c r="AE148" s="93">
        <f t="shared" si="68"/>
        <v>4.9037490119197003E-4</v>
      </c>
      <c r="AF148" s="93">
        <f t="shared" si="91"/>
        <v>1.0655967295022706</v>
      </c>
      <c r="AG148" s="27">
        <f t="shared" si="92"/>
        <v>6.5596729502270579</v>
      </c>
      <c r="AH148" s="98"/>
      <c r="AI148" s="21">
        <f t="shared" si="69"/>
        <v>-2.8544224946238983</v>
      </c>
      <c r="AJ148" s="60">
        <f t="shared" si="70"/>
        <v>-1.5706009246250985</v>
      </c>
      <c r="AK148" s="63">
        <f t="shared" si="71"/>
        <v>-7.63873597131004</v>
      </c>
      <c r="AL148" s="61">
        <f t="shared" si="72"/>
        <v>13.15</v>
      </c>
    </row>
    <row r="149" spans="1:38" x14ac:dyDescent="0.3">
      <c r="A149" s="30">
        <f t="shared" si="73"/>
        <v>148</v>
      </c>
      <c r="B149" s="29">
        <f>WORKDAY(B148,1,Feriados!$A$2:$A$5000)</f>
        <v>44776</v>
      </c>
      <c r="C149" s="20">
        <f t="shared" si="93"/>
        <v>45519</v>
      </c>
      <c r="D149" s="21">
        <f t="shared" si="93"/>
        <v>5.18</v>
      </c>
      <c r="E149" s="52">
        <f>TRUNC((100/((1+D149/100)^(NETWORKDAYS($B149,C149-1,Feriados!$A$1:$A$936)/252)))/100*T149,6)</f>
        <v>3595.127254</v>
      </c>
      <c r="F149" s="19">
        <f t="shared" si="64"/>
        <v>-1.1491207194536113E-4</v>
      </c>
      <c r="G149" s="19">
        <f t="shared" si="75"/>
        <v>1.086062120027504</v>
      </c>
      <c r="H149" s="18">
        <f t="shared" si="76"/>
        <v>8.6062120027504019</v>
      </c>
      <c r="I149" s="53">
        <f t="shared" si="77"/>
        <v>-23.433536397029926</v>
      </c>
      <c r="J149" s="53">
        <f t="shared" si="78"/>
        <v>-23.433514167637998</v>
      </c>
      <c r="K149" s="53">
        <f t="shared" si="79"/>
        <v>130.16193042372353</v>
      </c>
      <c r="L149" s="60">
        <f>VLOOKUP(B149,'NTN-B Princ 24'!A:F,2,FALSE)*100</f>
        <v>6.6199999999999992</v>
      </c>
      <c r="M149" s="22">
        <f>TRUNC((100/((1+L149/100)^(NETWORKDAYS($B149,C149-1,Feriados!$A$1:$A$936)/252)))/100*T149,6)</f>
        <v>3497.539569</v>
      </c>
      <c r="N149" s="91">
        <f t="shared" si="65"/>
        <v>-1.0116066182646044E-3</v>
      </c>
      <c r="O149" s="91">
        <f t="shared" si="80"/>
        <v>1.0565815813506745</v>
      </c>
      <c r="P149" s="24">
        <f t="shared" si="81"/>
        <v>5.6581581350674481</v>
      </c>
      <c r="Q149" s="53">
        <f t="shared" si="82"/>
        <v>-12.430659394595413</v>
      </c>
      <c r="R149" s="53">
        <f t="shared" si="83"/>
        <v>-206.29249494736777</v>
      </c>
      <c r="S149" s="53">
        <f t="shared" si="84"/>
        <v>85.5750224683878</v>
      </c>
      <c r="T149" s="62">
        <f>VLOOKUP(B149,'VNA IPCA'!B:D,2,FALSE)</f>
        <v>3982.0143309999999</v>
      </c>
      <c r="U149" s="63">
        <f>VLOOKUP(B149,'VNA IPCA'!B:D,3,FALSE)</f>
        <v>-0.66</v>
      </c>
      <c r="V149" s="63">
        <f t="shared" si="66"/>
        <v>-7.63873597131004</v>
      </c>
      <c r="W149" s="92">
        <f t="shared" si="67"/>
        <v>-3.152776355479503E-4</v>
      </c>
      <c r="X149" s="92">
        <f t="shared" si="85"/>
        <v>1.0545333508852737</v>
      </c>
      <c r="Y149" s="48">
        <f t="shared" si="86"/>
        <v>5.4533350885273668</v>
      </c>
      <c r="Z149" s="53">
        <f t="shared" si="87"/>
        <v>-64.293203432905372</v>
      </c>
      <c r="AA149" s="53">
        <f t="shared" si="88"/>
        <v>-64.293183599241075</v>
      </c>
      <c r="AB149" s="53">
        <f t="shared" si="89"/>
        <v>82.477241107156516</v>
      </c>
      <c r="AC149" s="61">
        <f>VLOOKUP(B149,CDI!A:B,2,FALSE)</f>
        <v>13.15</v>
      </c>
      <c r="AD149" s="26">
        <f t="shared" si="90"/>
        <v>1.0661192713932108</v>
      </c>
      <c r="AE149" s="93">
        <f t="shared" si="68"/>
        <v>4.9037490119197003E-4</v>
      </c>
      <c r="AF149" s="93">
        <f t="shared" si="91"/>
        <v>1.0661192713932108</v>
      </c>
      <c r="AG149" s="27">
        <f t="shared" si="92"/>
        <v>6.6119271393210832</v>
      </c>
      <c r="AH149" s="98"/>
      <c r="AI149" s="21">
        <f t="shared" si="69"/>
        <v>-2.8544224946238983</v>
      </c>
      <c r="AJ149" s="60">
        <f t="shared" si="70"/>
        <v>-1.524420292610762</v>
      </c>
      <c r="AK149" s="63">
        <f t="shared" si="71"/>
        <v>-7.63873597131004</v>
      </c>
      <c r="AL149" s="61">
        <f t="shared" si="72"/>
        <v>13.15</v>
      </c>
    </row>
    <row r="150" spans="1:38" x14ac:dyDescent="0.3">
      <c r="A150" s="30">
        <f t="shared" si="73"/>
        <v>149</v>
      </c>
      <c r="B150" s="29">
        <f>WORKDAY(B149,1,Feriados!$A$2:$A$5000)</f>
        <v>44777</v>
      </c>
      <c r="C150" s="20">
        <f t="shared" si="93"/>
        <v>45519</v>
      </c>
      <c r="D150" s="21">
        <f t="shared" si="93"/>
        <v>5.18</v>
      </c>
      <c r="E150" s="52">
        <f>TRUNC((100/((1+D150/100)^(NETWORKDAYS($B150,C150-1,Feriados!$A$1:$A$936)/252)))/100*T150,6)</f>
        <v>3594.7141299999998</v>
      </c>
      <c r="F150" s="19">
        <f t="shared" si="64"/>
        <v>-1.149122049964868E-4</v>
      </c>
      <c r="G150" s="19">
        <f t="shared" si="75"/>
        <v>1.0859373182345284</v>
      </c>
      <c r="H150" s="18">
        <f t="shared" si="76"/>
        <v>8.5937318234528437</v>
      </c>
      <c r="I150" s="53">
        <f t="shared" si="77"/>
        <v>-23.433536397029926</v>
      </c>
      <c r="J150" s="53">
        <f t="shared" si="78"/>
        <v>-23.433541300169729</v>
      </c>
      <c r="K150" s="53">
        <f t="shared" si="79"/>
        <v>128.95355568383602</v>
      </c>
      <c r="L150" s="60">
        <f>VLOOKUP(B150,'NTN-B Princ 24'!A:F,2,FALSE)*100</f>
        <v>6.41</v>
      </c>
      <c r="M150" s="22">
        <f>TRUNC((100/((1+L150/100)^(NETWORKDAYS($B150,C150-1,Feriados!$A$1:$A$936)/252)))/100*T150,6)</f>
        <v>3511.281281</v>
      </c>
      <c r="N150" s="91">
        <f t="shared" si="65"/>
        <v>3.9289654138006114E-3</v>
      </c>
      <c r="O150" s="91">
        <f t="shared" si="80"/>
        <v>1.06073285384066</v>
      </c>
      <c r="P150" s="24">
        <f t="shared" si="81"/>
        <v>6.0732853840659962</v>
      </c>
      <c r="Q150" s="53">
        <f t="shared" si="82"/>
        <v>-14.025993744895569</v>
      </c>
      <c r="R150" s="53">
        <f t="shared" si="83"/>
        <v>801.21666183370087</v>
      </c>
      <c r="S150" s="53">
        <f t="shared" si="84"/>
        <v>91.132904894781106</v>
      </c>
      <c r="T150" s="62">
        <f>VLOOKUP(B150,'VNA IPCA'!B:D,2,FALSE)</f>
        <v>3980.7588900000001</v>
      </c>
      <c r="U150" s="63">
        <f>VLOOKUP(B150,'VNA IPCA'!B:D,3,FALSE)</f>
        <v>-0.66</v>
      </c>
      <c r="V150" s="63">
        <f t="shared" si="66"/>
        <v>-7.63873597131004</v>
      </c>
      <c r="W150" s="92">
        <f t="shared" si="67"/>
        <v>-3.1527787085705583E-4</v>
      </c>
      <c r="X150" s="92">
        <f t="shared" si="85"/>
        <v>1.0542008798556588</v>
      </c>
      <c r="Y150" s="48">
        <f t="shared" si="86"/>
        <v>5.4200879855658801</v>
      </c>
      <c r="Z150" s="53">
        <f t="shared" si="87"/>
        <v>-64.293203432905372</v>
      </c>
      <c r="AA150" s="53">
        <f t="shared" si="88"/>
        <v>-64.29323158479356</v>
      </c>
      <c r="AB150" s="53">
        <f t="shared" si="89"/>
        <v>81.331327555568976</v>
      </c>
      <c r="AC150" s="61">
        <f>VLOOKUP(B150,CDI!A:B,2,FALSE)</f>
        <v>13.65</v>
      </c>
      <c r="AD150" s="26">
        <f t="shared" si="90"/>
        <v>1.0666420695255792</v>
      </c>
      <c r="AE150" s="93">
        <f t="shared" si="68"/>
        <v>4.9037490119197003E-4</v>
      </c>
      <c r="AF150" s="93">
        <f t="shared" si="91"/>
        <v>1.0666420695255792</v>
      </c>
      <c r="AG150" s="27">
        <f t="shared" si="92"/>
        <v>6.6642069525579162</v>
      </c>
      <c r="AH150" s="98"/>
      <c r="AI150" s="21">
        <f t="shared" si="69"/>
        <v>-2.8544224946238983</v>
      </c>
      <c r="AJ150" s="60">
        <f t="shared" si="70"/>
        <v>-1.7183789470710087</v>
      </c>
      <c r="AK150" s="63">
        <f t="shared" si="71"/>
        <v>-7.63873597131004</v>
      </c>
      <c r="AL150" s="61">
        <f t="shared" si="72"/>
        <v>13.65</v>
      </c>
    </row>
    <row r="151" spans="1:38" x14ac:dyDescent="0.3">
      <c r="A151" s="30">
        <f t="shared" si="73"/>
        <v>150</v>
      </c>
      <c r="B151" s="29">
        <f>WORKDAY(B150,1,Feriados!$A$2:$A$5000)</f>
        <v>44778</v>
      </c>
      <c r="C151" s="20">
        <f t="shared" si="93"/>
        <v>45519</v>
      </c>
      <c r="D151" s="21">
        <f t="shared" si="93"/>
        <v>5.18</v>
      </c>
      <c r="E151" s="52">
        <f>TRUNC((100/((1+D151/100)^(NETWORKDAYS($B151,C151-1,Feriados!$A$1:$A$936)/252)))/100*T151,6)</f>
        <v>3594.301054</v>
      </c>
      <c r="F151" s="19">
        <f t="shared" si="64"/>
        <v>-1.1491205838942697E-4</v>
      </c>
      <c r="G151" s="19">
        <f t="shared" si="75"/>
        <v>1.0858125309420081</v>
      </c>
      <c r="H151" s="18">
        <f t="shared" si="76"/>
        <v>8.5812530942008145</v>
      </c>
      <c r="I151" s="53">
        <f t="shared" si="77"/>
        <v>-22.625836122528572</v>
      </c>
      <c r="J151" s="53">
        <f t="shared" si="78"/>
        <v>-22.625811990213304</v>
      </c>
      <c r="K151" s="53">
        <f t="shared" si="79"/>
        <v>127.7280176560011</v>
      </c>
      <c r="L151" s="60">
        <f>VLOOKUP(B151,'NTN-B Princ 24'!A:F,2,FALSE)*100</f>
        <v>6.09</v>
      </c>
      <c r="M151" s="22">
        <f>TRUNC((100/((1+L151/100)^(NETWORKDAYS($B151,C151-1,Feriados!$A$1:$A$936)/252)))/100*T151,6)</f>
        <v>3532.4213329999998</v>
      </c>
      <c r="N151" s="91">
        <f t="shared" si="65"/>
        <v>6.0206090905878806E-3</v>
      </c>
      <c r="O151" s="91">
        <f t="shared" si="80"/>
        <v>1.0671191117031782</v>
      </c>
      <c r="P151" s="24">
        <f t="shared" si="81"/>
        <v>6.7119111703178191</v>
      </c>
      <c r="Q151" s="53">
        <f t="shared" si="82"/>
        <v>-15.895577002619198</v>
      </c>
      <c r="R151" s="53">
        <f t="shared" si="83"/>
        <v>1185.438423603629</v>
      </c>
      <c r="S151" s="53">
        <f t="shared" si="84"/>
        <v>99.903720244217666</v>
      </c>
      <c r="T151" s="62">
        <f>VLOOKUP(B151,'VNA IPCA'!B:D,2,FALSE)</f>
        <v>3979.5038460000001</v>
      </c>
      <c r="U151" s="63">
        <f>VLOOKUP(B151,'VNA IPCA'!B:D,3,FALSE)</f>
        <v>-0.66</v>
      </c>
      <c r="V151" s="63">
        <f t="shared" si="66"/>
        <v>-7.63873597131004</v>
      </c>
      <c r="W151" s="92">
        <f t="shared" si="67"/>
        <v>-3.1527757261384792E-4</v>
      </c>
      <c r="X151" s="92">
        <f t="shared" si="85"/>
        <v>1.0538685139612105</v>
      </c>
      <c r="Y151" s="48">
        <f t="shared" si="86"/>
        <v>5.3868513961210507</v>
      </c>
      <c r="Z151" s="53">
        <f t="shared" si="87"/>
        <v>-62.077164112954037</v>
      </c>
      <c r="AA151" s="53">
        <f t="shared" si="88"/>
        <v>-62.077132571389825</v>
      </c>
      <c r="AB151" s="53">
        <f t="shared" si="89"/>
        <v>80.180813067847524</v>
      </c>
      <c r="AC151" s="61">
        <f>VLOOKUP(B151,CDI!A:B,2,FALSE)</f>
        <v>13.65</v>
      </c>
      <c r="AD151" s="26">
        <f t="shared" si="90"/>
        <v>1.0671837960979866</v>
      </c>
      <c r="AE151" s="93">
        <f t="shared" si="68"/>
        <v>5.0788037326188196E-4</v>
      </c>
      <c r="AF151" s="93">
        <f t="shared" si="91"/>
        <v>1.0671837960979866</v>
      </c>
      <c r="AG151" s="27">
        <f t="shared" si="92"/>
        <v>6.7183796097986637</v>
      </c>
      <c r="AH151" s="98"/>
      <c r="AI151" s="21">
        <f t="shared" si="69"/>
        <v>-2.8544224946238983</v>
      </c>
      <c r="AJ151" s="60">
        <f t="shared" si="70"/>
        <v>-2.0139349919628291</v>
      </c>
      <c r="AK151" s="63">
        <f t="shared" si="71"/>
        <v>-7.63873597131004</v>
      </c>
      <c r="AL151" s="61">
        <f t="shared" si="72"/>
        <v>13.65</v>
      </c>
    </row>
    <row r="152" spans="1:38" x14ac:dyDescent="0.3">
      <c r="A152" s="30">
        <f t="shared" si="73"/>
        <v>151</v>
      </c>
      <c r="B152" s="29">
        <f>WORKDAY(B151,1,Feriados!$A$2:$A$5000)</f>
        <v>44781</v>
      </c>
      <c r="C152" s="20">
        <f t="shared" si="93"/>
        <v>45519</v>
      </c>
      <c r="D152" s="21">
        <f t="shared" si="93"/>
        <v>5.18</v>
      </c>
      <c r="E152" s="52">
        <f>TRUNC((100/((1+D152/100)^(NETWORKDAYS($B152,C152-1,Feriados!$A$1:$A$936)/252)))/100*T152,6)</f>
        <v>3593.8880250000002</v>
      </c>
      <c r="F152" s="19">
        <f t="shared" si="64"/>
        <v>-1.1491218843229234E-4</v>
      </c>
      <c r="G152" s="19">
        <f t="shared" si="75"/>
        <v>1.0856877578478503</v>
      </c>
      <c r="H152" s="18">
        <f t="shared" si="76"/>
        <v>8.5687757847850321</v>
      </c>
      <c r="I152" s="53">
        <f t="shared" si="77"/>
        <v>-22.625836122528572</v>
      </c>
      <c r="J152" s="53">
        <f t="shared" si="78"/>
        <v>-22.625837595232166</v>
      </c>
      <c r="K152" s="53">
        <f t="shared" si="79"/>
        <v>126.52159240337437</v>
      </c>
      <c r="L152" s="60">
        <f>VLOOKUP(B152,'NTN-B Princ 24'!A:F,2,FALSE)*100</f>
        <v>6.02</v>
      </c>
      <c r="M152" s="22">
        <f>TRUNC((100/((1+L152/100)^(NETWORKDAYS($B152,C152-1,Feriados!$A$1:$A$936)/252)))/100*T152,6)</f>
        <v>3536.8296949999999</v>
      </c>
      <c r="N152" s="91">
        <f t="shared" si="65"/>
        <v>1.2479717407483104E-3</v>
      </c>
      <c r="O152" s="91">
        <f t="shared" si="80"/>
        <v>1.0684508461985962</v>
      </c>
      <c r="P152" s="24">
        <f t="shared" si="81"/>
        <v>6.8450846198596205</v>
      </c>
      <c r="Q152" s="53">
        <f t="shared" si="82"/>
        <v>-16.411243962170222</v>
      </c>
      <c r="R152" s="53">
        <f t="shared" si="83"/>
        <v>245.72159241617513</v>
      </c>
      <c r="S152" s="53">
        <f t="shared" si="84"/>
        <v>101.07056456982701</v>
      </c>
      <c r="T152" s="62">
        <f>VLOOKUP(B152,'VNA IPCA'!B:D,2,FALSE)</f>
        <v>3978.2491970000001</v>
      </c>
      <c r="U152" s="63">
        <f>VLOOKUP(B152,'VNA IPCA'!B:D,3,FALSE)</f>
        <v>-0.66</v>
      </c>
      <c r="V152" s="63">
        <f t="shared" si="66"/>
        <v>-7.63873597131004</v>
      </c>
      <c r="W152" s="92">
        <f t="shared" si="67"/>
        <v>-3.1527774530515362E-4</v>
      </c>
      <c r="X152" s="92">
        <f t="shared" si="85"/>
        <v>1.0535362526722807</v>
      </c>
      <c r="Y152" s="48">
        <f t="shared" si="86"/>
        <v>5.3536252672280682</v>
      </c>
      <c r="Z152" s="53">
        <f t="shared" si="87"/>
        <v>-62.077164112954037</v>
      </c>
      <c r="AA152" s="53">
        <f t="shared" si="88"/>
        <v>-62.077166573748407</v>
      </c>
      <c r="AB152" s="53">
        <f t="shared" si="89"/>
        <v>79.048537498595394</v>
      </c>
      <c r="AC152" s="61">
        <f>VLOOKUP(B152,CDI!A:B,2,FALSE)</f>
        <v>13.65</v>
      </c>
      <c r="AD152" s="26">
        <f t="shared" si="90"/>
        <v>1.0677257978026879</v>
      </c>
      <c r="AE152" s="93">
        <f t="shared" si="68"/>
        <v>5.0788037326188196E-4</v>
      </c>
      <c r="AF152" s="93">
        <f t="shared" si="91"/>
        <v>1.0677257978026879</v>
      </c>
      <c r="AG152" s="27">
        <f t="shared" si="92"/>
        <v>6.7725797802687948</v>
      </c>
      <c r="AH152" s="98"/>
      <c r="AI152" s="21">
        <f t="shared" si="69"/>
        <v>-2.8544224946238983</v>
      </c>
      <c r="AJ152" s="60">
        <f t="shared" si="70"/>
        <v>-2.0785878767829002</v>
      </c>
      <c r="AK152" s="63">
        <f t="shared" si="71"/>
        <v>-7.63873597131004</v>
      </c>
      <c r="AL152" s="61">
        <f t="shared" si="72"/>
        <v>13.65</v>
      </c>
    </row>
    <row r="153" spans="1:38" x14ac:dyDescent="0.3">
      <c r="A153" s="30">
        <f t="shared" si="73"/>
        <v>152</v>
      </c>
      <c r="B153" s="29">
        <f>WORKDAY(B152,1,Feriados!$A$2:$A$5000)</f>
        <v>44782</v>
      </c>
      <c r="C153" s="20">
        <f t="shared" si="93"/>
        <v>45519</v>
      </c>
      <c r="D153" s="21">
        <f t="shared" si="93"/>
        <v>5.18</v>
      </c>
      <c r="E153" s="52">
        <f>TRUNC((100/((1+D153/100)^(NETWORKDAYS($B153,C153-1,Feriados!$A$1:$A$936)/252)))/100*T153,6)</f>
        <v>3592.8892660000001</v>
      </c>
      <c r="F153" s="19">
        <f t="shared" si="64"/>
        <v>-2.7790487434564692E-4</v>
      </c>
      <c r="G153" s="19">
        <f t="shared" si="75"/>
        <v>1.0853860399279269</v>
      </c>
      <c r="H153" s="18">
        <f t="shared" si="76"/>
        <v>8.5386039927926927</v>
      </c>
      <c r="I153" s="53">
        <f t="shared" si="77"/>
        <v>-24.513466015043491</v>
      </c>
      <c r="J153" s="53">
        <f t="shared" si="78"/>
        <v>-54.718569367190106</v>
      </c>
      <c r="K153" s="53">
        <f t="shared" si="79"/>
        <v>125.07462705491533</v>
      </c>
      <c r="L153" s="60">
        <f>VLOOKUP(B153,'NTN-B Princ 24'!A:F,2,FALSE)*100</f>
        <v>6.05</v>
      </c>
      <c r="M153" s="22">
        <f>TRUNC((100/((1+L153/100)^(NETWORKDAYS($B153,C153-1,Feriados!$A$1:$A$936)/252)))/100*T153,6)</f>
        <v>3533.9502120000002</v>
      </c>
      <c r="N153" s="91">
        <f t="shared" si="65"/>
        <v>-8.1414239539734368E-4</v>
      </c>
      <c r="O153" s="91">
        <f t="shared" si="80"/>
        <v>1.0675809750673078</v>
      </c>
      <c r="P153" s="24">
        <f t="shared" si="81"/>
        <v>6.7580975067307758</v>
      </c>
      <c r="Q153" s="53">
        <f t="shared" si="82"/>
        <v>-18.077893921603724</v>
      </c>
      <c r="R153" s="53">
        <f t="shared" si="83"/>
        <v>-160.30199989191976</v>
      </c>
      <c r="S153" s="53">
        <f t="shared" si="84"/>
        <v>98.993527041256584</v>
      </c>
      <c r="T153" s="62">
        <f>VLOOKUP(B153,'VNA IPCA'!B:D,2,FALSE)</f>
        <v>3976.3466480000002</v>
      </c>
      <c r="U153" s="63">
        <f>VLOOKUP(B153,'VNA IPCA'!B:D,3,FALSE)</f>
        <v>-0.68</v>
      </c>
      <c r="V153" s="63">
        <f t="shared" si="66"/>
        <v>-7.86162880862189</v>
      </c>
      <c r="W153" s="92">
        <f t="shared" si="67"/>
        <v>-4.7823776384714467E-4</v>
      </c>
      <c r="X153" s="92">
        <f t="shared" si="85"/>
        <v>1.0530324118506709</v>
      </c>
      <c r="Y153" s="48">
        <f t="shared" si="86"/>
        <v>5.3032411850670869</v>
      </c>
      <c r="Z153" s="53">
        <f t="shared" si="87"/>
        <v>-63.964415745998998</v>
      </c>
      <c r="AA153" s="53">
        <f t="shared" si="88"/>
        <v>-94.163466246124756</v>
      </c>
      <c r="AB153" s="53">
        <f t="shared" si="89"/>
        <v>77.682594715062962</v>
      </c>
      <c r="AC153" s="61">
        <f>VLOOKUP(B153,CDI!A:B,2,FALSE)</f>
        <v>13.65</v>
      </c>
      <c r="AD153" s="26">
        <f t="shared" si="90"/>
        <v>1.0682680747794173</v>
      </c>
      <c r="AE153" s="93">
        <f t="shared" si="68"/>
        <v>5.0788037326188196E-4</v>
      </c>
      <c r="AF153" s="93">
        <f t="shared" si="91"/>
        <v>1.0682680747794173</v>
      </c>
      <c r="AG153" s="27">
        <f t="shared" si="92"/>
        <v>6.826807477941732</v>
      </c>
      <c r="AH153" s="98"/>
      <c r="AI153" s="21">
        <f t="shared" si="69"/>
        <v>-3.0888611809084976</v>
      </c>
      <c r="AJ153" s="60">
        <f t="shared" si="70"/>
        <v>-2.2872573515435146</v>
      </c>
      <c r="AK153" s="63">
        <f t="shared" si="71"/>
        <v>-7.86162880862189</v>
      </c>
      <c r="AL153" s="61">
        <f t="shared" si="72"/>
        <v>13.65</v>
      </c>
    </row>
    <row r="154" spans="1:38" x14ac:dyDescent="0.3">
      <c r="A154" s="30">
        <f t="shared" si="73"/>
        <v>153</v>
      </c>
      <c r="B154" s="29">
        <f>WORKDAY(B153,1,Feriados!$A$2:$A$5000)</f>
        <v>44783</v>
      </c>
      <c r="C154" s="20">
        <f t="shared" si="93"/>
        <v>45519</v>
      </c>
      <c r="D154" s="21">
        <f t="shared" si="93"/>
        <v>5.18</v>
      </c>
      <c r="E154" s="52">
        <f>TRUNC((100/((1+D154/100)^(NETWORKDAYS($B154,C154-1,Feriados!$A$1:$A$936)/252)))/100*T154,6)</f>
        <v>3592.441949</v>
      </c>
      <c r="F154" s="19">
        <f t="shared" si="64"/>
        <v>-1.2450063636337827E-4</v>
      </c>
      <c r="G154" s="19">
        <f t="shared" si="75"/>
        <v>1.085250908675256</v>
      </c>
      <c r="H154" s="18">
        <f t="shared" si="76"/>
        <v>8.5250908675255985</v>
      </c>
      <c r="I154" s="53">
        <f t="shared" si="77"/>
        <v>-24.513466015043491</v>
      </c>
      <c r="J154" s="53">
        <f t="shared" si="78"/>
        <v>-24.513771926992959</v>
      </c>
      <c r="K154" s="53">
        <f t="shared" si="79"/>
        <v>123.8920675248927</v>
      </c>
      <c r="L154" s="60">
        <f>VLOOKUP(B154,'NTN-B Princ 24'!A:F,2,FALSE)*100</f>
        <v>6.16</v>
      </c>
      <c r="M154" s="22">
        <f>TRUNC((100/((1+L154/100)^(NETWORKDAYS($B154,C154-1,Feriados!$A$1:$A$936)/252)))/100*T154,6)</f>
        <v>3526.29214</v>
      </c>
      <c r="N154" s="91">
        <f t="shared" si="65"/>
        <v>-2.1670005349809784E-3</v>
      </c>
      <c r="O154" s="91">
        <f t="shared" si="80"/>
        <v>1.0652675265232014</v>
      </c>
      <c r="P154" s="24">
        <f t="shared" si="81"/>
        <v>6.5267526523201447</v>
      </c>
      <c r="Q154" s="53">
        <f t="shared" si="82"/>
        <v>-17.267948190792207</v>
      </c>
      <c r="R154" s="53">
        <f t="shared" si="83"/>
        <v>-426.6753844145091</v>
      </c>
      <c r="S154" s="53">
        <f t="shared" si="84"/>
        <v>94.850939759451407</v>
      </c>
      <c r="T154" s="62">
        <f>VLOOKUP(B154,'VNA IPCA'!B:D,2,FALSE)</f>
        <v>3975.0548749999998</v>
      </c>
      <c r="U154" s="63">
        <f>VLOOKUP(B154,'VNA IPCA'!B:D,3,FALSE)</f>
        <v>-0.68</v>
      </c>
      <c r="V154" s="63">
        <f t="shared" si="66"/>
        <v>-7.86162880862189</v>
      </c>
      <c r="W154" s="92">
        <f t="shared" si="67"/>
        <v>-3.2486428230549258E-4</v>
      </c>
      <c r="X154" s="92">
        <f t="shared" si="85"/>
        <v>1.0526903192319506</v>
      </c>
      <c r="Y154" s="48">
        <f t="shared" si="86"/>
        <v>5.2690319231950555</v>
      </c>
      <c r="Z154" s="53">
        <f t="shared" si="87"/>
        <v>-63.964415745998998</v>
      </c>
      <c r="AA154" s="53">
        <f t="shared" si="88"/>
        <v>-63.964724649436398</v>
      </c>
      <c r="AB154" s="53">
        <f t="shared" si="89"/>
        <v>76.572938513295782</v>
      </c>
      <c r="AC154" s="61">
        <f>VLOOKUP(B154,CDI!A:B,2,FALSE)</f>
        <v>13.65</v>
      </c>
      <c r="AD154" s="26">
        <f t="shared" si="90"/>
        <v>1.06881062716798</v>
      </c>
      <c r="AE154" s="93">
        <f t="shared" si="68"/>
        <v>5.0788037326188196E-4</v>
      </c>
      <c r="AF154" s="93">
        <f t="shared" si="91"/>
        <v>1.06881062716798</v>
      </c>
      <c r="AG154" s="27">
        <f t="shared" si="92"/>
        <v>6.8810627167980032</v>
      </c>
      <c r="AH154" s="98"/>
      <c r="AI154" s="21">
        <f t="shared" si="69"/>
        <v>-3.0888611809084976</v>
      </c>
      <c r="AJ154" s="60">
        <f t="shared" si="70"/>
        <v>-2.1859051432329912</v>
      </c>
      <c r="AK154" s="63">
        <f t="shared" si="71"/>
        <v>-7.86162880862189</v>
      </c>
      <c r="AL154" s="61">
        <f t="shared" si="72"/>
        <v>13.65</v>
      </c>
    </row>
    <row r="155" spans="1:38" x14ac:dyDescent="0.3">
      <c r="A155" s="30">
        <f t="shared" si="73"/>
        <v>154</v>
      </c>
      <c r="B155" s="29">
        <f>WORKDAY(B154,1,Feriados!$A$2:$A$5000)</f>
        <v>44784</v>
      </c>
      <c r="C155" s="20">
        <f t="shared" si="93"/>
        <v>45519</v>
      </c>
      <c r="D155" s="21">
        <f t="shared" si="93"/>
        <v>5.18</v>
      </c>
      <c r="E155" s="52">
        <f>TRUNC((100/((1+D155/100)^(NETWORKDAYS($B155,C155-1,Feriados!$A$1:$A$936)/252)))/100*T155,6)</f>
        <v>3591.9946869999999</v>
      </c>
      <c r="F155" s="19">
        <f t="shared" si="64"/>
        <v>-1.2450082878157076E-4</v>
      </c>
      <c r="G155" s="19">
        <f t="shared" si="75"/>
        <v>1.0851157940376899</v>
      </c>
      <c r="H155" s="18">
        <f t="shared" si="76"/>
        <v>8.5115794037689874</v>
      </c>
      <c r="I155" s="53">
        <f t="shared" si="77"/>
        <v>-24.513466015043491</v>
      </c>
      <c r="J155" s="53">
        <f t="shared" si="78"/>
        <v>-24.513809813511639</v>
      </c>
      <c r="K155" s="53">
        <f t="shared" si="79"/>
        <v>122.72754674562982</v>
      </c>
      <c r="L155" s="60">
        <f>VLOOKUP(B155,'NTN-B Princ 24'!A:F,2,FALSE)*100</f>
        <v>6.18</v>
      </c>
      <c r="M155" s="22">
        <f>TRUNC((100/((1+L155/100)^(NETWORKDAYS($B155,C155-1,Feriados!$A$1:$A$936)/252)))/100*T155,6)</f>
        <v>3524.6546979999998</v>
      </c>
      <c r="N155" s="91">
        <f t="shared" si="65"/>
        <v>-4.6435233809083432E-4</v>
      </c>
      <c r="O155" s="91">
        <f t="shared" si="80"/>
        <v>1.0647728670565682</v>
      </c>
      <c r="P155" s="24">
        <f t="shared" si="81"/>
        <v>6.4772867056568151</v>
      </c>
      <c r="Q155" s="53">
        <f t="shared" si="82"/>
        <v>-17.120775143741799</v>
      </c>
      <c r="R155" s="53">
        <f t="shared" si="83"/>
        <v>-91.429470902471166</v>
      </c>
      <c r="S155" s="53">
        <f t="shared" si="84"/>
        <v>93.395299420144937</v>
      </c>
      <c r="T155" s="62">
        <f>VLOOKUP(B155,'VNA IPCA'!B:D,2,FALSE)</f>
        <v>3973.7635209999999</v>
      </c>
      <c r="U155" s="63">
        <f>VLOOKUP(B155,'VNA IPCA'!B:D,3,FALSE)</f>
        <v>-0.68</v>
      </c>
      <c r="V155" s="63">
        <f t="shared" si="66"/>
        <v>-7.86162880862189</v>
      </c>
      <c r="W155" s="92">
        <f t="shared" si="67"/>
        <v>-3.2486444605372977E-4</v>
      </c>
      <c r="X155" s="92">
        <f t="shared" si="85"/>
        <v>1.0523483375745271</v>
      </c>
      <c r="Y155" s="48">
        <f t="shared" si="86"/>
        <v>5.234833757452706</v>
      </c>
      <c r="Z155" s="53">
        <f t="shared" si="87"/>
        <v>-63.964415745998998</v>
      </c>
      <c r="AA155" s="53">
        <f t="shared" si="88"/>
        <v>-63.964756890933771</v>
      </c>
      <c r="AB155" s="53">
        <f t="shared" si="89"/>
        <v>75.480504169284117</v>
      </c>
      <c r="AC155" s="61">
        <f>VLOOKUP(B155,CDI!A:B,2,FALSE)</f>
        <v>13.65</v>
      </c>
      <c r="AD155" s="26">
        <f t="shared" si="90"/>
        <v>1.0693534551082524</v>
      </c>
      <c r="AE155" s="93">
        <f t="shared" si="68"/>
        <v>5.0788037326188196E-4</v>
      </c>
      <c r="AF155" s="93">
        <f t="shared" si="91"/>
        <v>1.0693534551082524</v>
      </c>
      <c r="AG155" s="27">
        <f t="shared" si="92"/>
        <v>6.9353455108252415</v>
      </c>
      <c r="AH155" s="98"/>
      <c r="AI155" s="21">
        <f t="shared" si="69"/>
        <v>-3.0888611809084976</v>
      </c>
      <c r="AJ155" s="60">
        <f t="shared" si="70"/>
        <v>-2.1674774689947163</v>
      </c>
      <c r="AK155" s="63">
        <f t="shared" si="71"/>
        <v>-7.86162880862189</v>
      </c>
      <c r="AL155" s="61">
        <f t="shared" si="72"/>
        <v>13.65</v>
      </c>
    </row>
    <row r="156" spans="1:38" x14ac:dyDescent="0.3">
      <c r="A156" s="30">
        <f t="shared" si="73"/>
        <v>155</v>
      </c>
      <c r="B156" s="29">
        <f>WORKDAY(B155,1,Feriados!$A$2:$A$5000)</f>
        <v>44785</v>
      </c>
      <c r="C156" s="20">
        <f t="shared" si="93"/>
        <v>45519</v>
      </c>
      <c r="D156" s="21">
        <f t="shared" si="93"/>
        <v>5.18</v>
      </c>
      <c r="E156" s="52">
        <f>TRUNC((100/((1+D156/100)^(NETWORKDAYS($B156,C156-1,Feriados!$A$1:$A$936)/252)))/100*T156,6)</f>
        <v>3591.5474810000001</v>
      </c>
      <c r="F156" s="19">
        <f t="shared" si="64"/>
        <v>-1.2450074094438879E-4</v>
      </c>
      <c r="G156" s="19">
        <f t="shared" si="75"/>
        <v>1.0849806963173216</v>
      </c>
      <c r="H156" s="18">
        <f t="shared" si="76"/>
        <v>8.4980696317321645</v>
      </c>
      <c r="I156" s="53">
        <f t="shared" si="77"/>
        <v>-24.513466015043491</v>
      </c>
      <c r="J156" s="53">
        <f t="shared" si="78"/>
        <v>-24.513792518655094</v>
      </c>
      <c r="K156" s="53">
        <f t="shared" si="79"/>
        <v>121.58065840295589</v>
      </c>
      <c r="L156" s="60">
        <f>VLOOKUP(B156,'NTN-B Princ 24'!A:F,2,FALSE)*100</f>
        <v>6.27</v>
      </c>
      <c r="M156" s="22">
        <f>TRUNC((100/((1+L156/100)^(NETWORKDAYS($B156,C156-1,Feriados!$A$1:$A$936)/252)))/100*T156,6)</f>
        <v>3518.3930329999998</v>
      </c>
      <c r="N156" s="91">
        <f t="shared" si="65"/>
        <v>-1.7765328908823097E-3</v>
      </c>
      <c r="O156" s="91">
        <f t="shared" si="80"/>
        <v>1.0628812630369231</v>
      </c>
      <c r="P156" s="24">
        <f t="shared" si="81"/>
        <v>6.2881263036923096</v>
      </c>
      <c r="Q156" s="53">
        <f t="shared" si="82"/>
        <v>-16.458837941540594</v>
      </c>
      <c r="R156" s="53">
        <f t="shared" si="83"/>
        <v>-349.79357037809046</v>
      </c>
      <c r="S156" s="53">
        <f t="shared" si="84"/>
        <v>89.963317465548371</v>
      </c>
      <c r="T156" s="62">
        <f>VLOOKUP(B156,'VNA IPCA'!B:D,2,FALSE)</f>
        <v>3972.4725870000002</v>
      </c>
      <c r="U156" s="63">
        <f>VLOOKUP(B156,'VNA IPCA'!B:D,3,FALSE)</f>
        <v>-0.68</v>
      </c>
      <c r="V156" s="63">
        <f t="shared" si="66"/>
        <v>-7.86162880862189</v>
      </c>
      <c r="W156" s="92">
        <f t="shared" si="67"/>
        <v>-3.2486432400358201E-4</v>
      </c>
      <c r="X156" s="92">
        <f t="shared" si="85"/>
        <v>1.0520064671432245</v>
      </c>
      <c r="Y156" s="48">
        <f t="shared" si="86"/>
        <v>5.2006467143224544</v>
      </c>
      <c r="Z156" s="53">
        <f t="shared" si="87"/>
        <v>-63.964415745998998</v>
      </c>
      <c r="AA156" s="53">
        <f t="shared" si="88"/>
        <v>-63.964732859655108</v>
      </c>
      <c r="AB156" s="53">
        <f t="shared" si="89"/>
        <v>74.404903589806409</v>
      </c>
      <c r="AC156" s="61">
        <f>VLOOKUP(B156,CDI!A:B,2,FALSE)</f>
        <v>13.65</v>
      </c>
      <c r="AD156" s="26">
        <f t="shared" si="90"/>
        <v>1.0698965587401816</v>
      </c>
      <c r="AE156" s="93">
        <f t="shared" si="68"/>
        <v>5.0788037326188196E-4</v>
      </c>
      <c r="AF156" s="93">
        <f t="shared" si="91"/>
        <v>1.0698965587401816</v>
      </c>
      <c r="AG156" s="27">
        <f t="shared" si="92"/>
        <v>6.9896558740181636</v>
      </c>
      <c r="AH156" s="98"/>
      <c r="AI156" s="21">
        <f t="shared" si="69"/>
        <v>-3.0888611809084976</v>
      </c>
      <c r="AJ156" s="60">
        <f t="shared" si="70"/>
        <v>-2.084552934922479</v>
      </c>
      <c r="AK156" s="63">
        <f t="shared" si="71"/>
        <v>-7.86162880862189</v>
      </c>
      <c r="AL156" s="61">
        <f t="shared" si="72"/>
        <v>13.65</v>
      </c>
    </row>
    <row r="157" spans="1:38" x14ac:dyDescent="0.3">
      <c r="A157" s="30">
        <f t="shared" si="73"/>
        <v>156</v>
      </c>
      <c r="B157" s="29">
        <f>WORKDAY(B156,1,Feriados!$A$2:$A$5000)</f>
        <v>44788</v>
      </c>
      <c r="C157" s="20">
        <f t="shared" si="93"/>
        <v>45519</v>
      </c>
      <c r="D157" s="21">
        <f t="shared" si="93"/>
        <v>5.18</v>
      </c>
      <c r="E157" s="52">
        <f>TRUNC((100/((1+D157/100)^(NETWORKDAYS($B157,C157-1,Feriados!$A$1:$A$936)/252)))/100*T157,6)</f>
        <v>3591.100332</v>
      </c>
      <c r="F157" s="19">
        <f t="shared" si="64"/>
        <v>-1.2450037271272141E-4</v>
      </c>
      <c r="G157" s="19">
        <f t="shared" si="75"/>
        <v>1.0848456158162441</v>
      </c>
      <c r="H157" s="18">
        <f t="shared" si="76"/>
        <v>8.4845615816244049</v>
      </c>
      <c r="I157" s="53">
        <f t="shared" si="77"/>
        <v>-24.513466015043491</v>
      </c>
      <c r="J157" s="53">
        <f t="shared" si="78"/>
        <v>-24.513720015032831</v>
      </c>
      <c r="K157" s="53">
        <f t="shared" si="79"/>
        <v>120.4510083055178</v>
      </c>
      <c r="L157" s="60">
        <f>VLOOKUP(B157,'NTN-B Princ 24'!A:F,2,FALSE)*100</f>
        <v>6.23</v>
      </c>
      <c r="M157" s="22">
        <f>TRUNC((100/((1+L157/100)^(NETWORKDAYS($B157,C157-1,Feriados!$A$1:$A$936)/252)))/100*T157,6)</f>
        <v>3520.7383199999999</v>
      </c>
      <c r="N157" s="91">
        <f t="shared" si="65"/>
        <v>6.6657902570943506E-4</v>
      </c>
      <c r="O157" s="91">
        <f t="shared" si="80"/>
        <v>1.063589757393683</v>
      </c>
      <c r="P157" s="24">
        <f t="shared" si="81"/>
        <v>6.3589757393683</v>
      </c>
      <c r="Q157" s="53">
        <f t="shared" si="82"/>
        <v>-16.752963292084207</v>
      </c>
      <c r="R157" s="53">
        <f t="shared" si="83"/>
        <v>131.24725049489601</v>
      </c>
      <c r="S157" s="53">
        <f t="shared" si="84"/>
        <v>90.275146479706976</v>
      </c>
      <c r="T157" s="62">
        <f>VLOOKUP(B157,'VNA IPCA'!B:D,2,FALSE)</f>
        <v>3971.1820729999999</v>
      </c>
      <c r="U157" s="63">
        <f>VLOOKUP(B157,'VNA IPCA'!B:D,3,FALSE)</f>
        <v>-0.68</v>
      </c>
      <c r="V157" s="63">
        <f t="shared" si="66"/>
        <v>-7.86162880862189</v>
      </c>
      <c r="W157" s="92">
        <f t="shared" si="67"/>
        <v>-3.248641675271946E-4</v>
      </c>
      <c r="X157" s="92">
        <f t="shared" si="85"/>
        <v>1.0516647079380428</v>
      </c>
      <c r="Y157" s="48">
        <f t="shared" si="86"/>
        <v>5.1664707938042786</v>
      </c>
      <c r="Z157" s="53">
        <f t="shared" si="87"/>
        <v>-63.964415745998998</v>
      </c>
      <c r="AA157" s="53">
        <f t="shared" si="88"/>
        <v>-63.964702049961396</v>
      </c>
      <c r="AB157" s="53">
        <f t="shared" si="89"/>
        <v>73.345759884931041</v>
      </c>
      <c r="AC157" s="61">
        <f>VLOOKUP(B157,CDI!A:B,2,FALSE)</f>
        <v>13.65</v>
      </c>
      <c r="AD157" s="26">
        <f t="shared" si="90"/>
        <v>1.0704399382037861</v>
      </c>
      <c r="AE157" s="93">
        <f t="shared" si="68"/>
        <v>5.0788037326188196E-4</v>
      </c>
      <c r="AF157" s="93">
        <f t="shared" si="91"/>
        <v>1.0704399382037861</v>
      </c>
      <c r="AG157" s="27">
        <f t="shared" si="92"/>
        <v>7.0439938203786134</v>
      </c>
      <c r="AH157" s="98"/>
      <c r="AI157" s="21">
        <f t="shared" si="69"/>
        <v>-3.0888611809084976</v>
      </c>
      <c r="AJ157" s="60">
        <f t="shared" si="70"/>
        <v>-2.1214082833990289</v>
      </c>
      <c r="AK157" s="63">
        <f t="shared" si="71"/>
        <v>-7.86162880862189</v>
      </c>
      <c r="AL157" s="61">
        <f t="shared" si="72"/>
        <v>13.65</v>
      </c>
    </row>
    <row r="158" spans="1:38" x14ac:dyDescent="0.3">
      <c r="A158" s="30">
        <f t="shared" si="73"/>
        <v>157</v>
      </c>
      <c r="B158" s="29">
        <f>WORKDAY(B157,1,Feriados!$A$2:$A$5000)</f>
        <v>44789</v>
      </c>
      <c r="C158" s="20">
        <f t="shared" si="93"/>
        <v>45519</v>
      </c>
      <c r="D158" s="21">
        <f t="shared" si="93"/>
        <v>5.18</v>
      </c>
      <c r="E158" s="52">
        <f>TRUNC((100/((1+D158/100)^(NETWORKDAYS($B158,C158-1,Feriados!$A$1:$A$936)/252)))/100*T158,6)</f>
        <v>3591.4441700000002</v>
      </c>
      <c r="F158" s="19">
        <f t="shared" si="64"/>
        <v>9.5747255217659699E-5</v>
      </c>
      <c r="G158" s="19">
        <f t="shared" si="75"/>
        <v>1.0849494868062934</v>
      </c>
      <c r="H158" s="18">
        <f t="shared" si="76"/>
        <v>8.4949486806293439</v>
      </c>
      <c r="I158" s="53">
        <f t="shared" si="77"/>
        <v>17.87090573404301</v>
      </c>
      <c r="J158" s="53">
        <f t="shared" si="78"/>
        <v>18.852324338252949</v>
      </c>
      <c r="K158" s="53">
        <f t="shared" si="79"/>
        <v>119.67481843499436</v>
      </c>
      <c r="L158" s="60">
        <f>VLOOKUP(B158,'NTN-B Princ 24'!A:F,2,FALSE)*100</f>
        <v>6.19</v>
      </c>
      <c r="M158" s="22">
        <f>TRUNC((100/((1+L158/100)^(NETWORKDAYS($B158,C158-1,Feriados!$A$1:$A$936)/252)))/100*T158,6)</f>
        <v>3523.8516840000002</v>
      </c>
      <c r="N158" s="91">
        <f t="shared" si="65"/>
        <v>8.8429292864922182E-4</v>
      </c>
      <c r="O158" s="91">
        <f t="shared" si="80"/>
        <v>1.0645302822951299</v>
      </c>
      <c r="P158" s="24">
        <f t="shared" si="81"/>
        <v>6.4530282295129915</v>
      </c>
      <c r="Q158" s="53">
        <f t="shared" si="82"/>
        <v>25.338780177910017</v>
      </c>
      <c r="R158" s="53">
        <f t="shared" si="83"/>
        <v>174.11441260661741</v>
      </c>
      <c r="S158" s="53">
        <f t="shared" si="84"/>
        <v>90.90872832272926</v>
      </c>
      <c r="T158" s="62">
        <f>VLOOKUP(B158,'VNA IPCA'!B:D,2,FALSE)</f>
        <v>3970.766447</v>
      </c>
      <c r="U158" s="63">
        <f>VLOOKUP(B158,'VNA IPCA'!B:D,3,FALSE)</f>
        <v>-0.23</v>
      </c>
      <c r="V158" s="63">
        <f t="shared" si="66"/>
        <v>-2.7253522938709307</v>
      </c>
      <c r="W158" s="92">
        <f t="shared" si="67"/>
        <v>-1.0466052484114918E-4</v>
      </c>
      <c r="X158" s="92">
        <f t="shared" si="85"/>
        <v>1.0515546401577531</v>
      </c>
      <c r="Y158" s="48">
        <f t="shared" si="86"/>
        <v>5.1554640157753129</v>
      </c>
      <c r="Z158" s="53">
        <f t="shared" si="87"/>
        <v>-21.58853734093141</v>
      </c>
      <c r="AA158" s="53">
        <f t="shared" si="88"/>
        <v>-20.607318248776338</v>
      </c>
      <c r="AB158" s="53">
        <f t="shared" si="89"/>
        <v>72.628952008024243</v>
      </c>
      <c r="AC158" s="61">
        <f>VLOOKUP(B158,CDI!A:B,2,FALSE)</f>
        <v>13.65</v>
      </c>
      <c r="AD158" s="26">
        <f t="shared" si="90"/>
        <v>1.0709835936391554</v>
      </c>
      <c r="AE158" s="93">
        <f t="shared" si="68"/>
        <v>5.0788037326188196E-4</v>
      </c>
      <c r="AF158" s="93">
        <f t="shared" si="91"/>
        <v>1.0709835936391554</v>
      </c>
      <c r="AG158" s="27">
        <f t="shared" si="92"/>
        <v>7.0983593639155407</v>
      </c>
      <c r="AH158" s="98"/>
      <c r="AI158" s="21">
        <f t="shared" si="69"/>
        <v>2.3134744573065635</v>
      </c>
      <c r="AJ158" s="60">
        <f t="shared" si="70"/>
        <v>3.2959483991384708</v>
      </c>
      <c r="AK158" s="63">
        <f t="shared" si="71"/>
        <v>-2.7253522938709307</v>
      </c>
      <c r="AL158" s="61">
        <f t="shared" si="72"/>
        <v>13.65</v>
      </c>
    </row>
    <row r="159" spans="1:38" x14ac:dyDescent="0.3">
      <c r="A159" s="30">
        <f t="shared" si="73"/>
        <v>158</v>
      </c>
      <c r="B159" s="29">
        <f>WORKDAY(B158,1,Feriados!$A$2:$A$5000)</f>
        <v>44790</v>
      </c>
      <c r="C159" s="20">
        <f t="shared" si="93"/>
        <v>45519</v>
      </c>
      <c r="D159" s="21">
        <f t="shared" si="93"/>
        <v>5.18</v>
      </c>
      <c r="E159" s="52">
        <f>TRUNC((100/((1+D159/100)^(NETWORKDAYS($B159,C159-1,Feriados!$A$1:$A$936)/252)))/100*T159,6)</f>
        <v>3591.7880409999998</v>
      </c>
      <c r="F159" s="19">
        <f t="shared" si="64"/>
        <v>9.5747277062629976E-5</v>
      </c>
      <c r="G159" s="19">
        <f t="shared" si="75"/>
        <v>1.0850533677654057</v>
      </c>
      <c r="H159" s="18">
        <f t="shared" si="76"/>
        <v>8.5053367765405739</v>
      </c>
      <c r="I159" s="53">
        <f t="shared" si="77"/>
        <v>17.87090573404301</v>
      </c>
      <c r="J159" s="53">
        <f t="shared" si="78"/>
        <v>18.852328639456822</v>
      </c>
      <c r="K159" s="53">
        <f t="shared" si="79"/>
        <v>118.9099826167588</v>
      </c>
      <c r="L159" s="60">
        <f>VLOOKUP(B159,'NTN-B Princ 24'!A:F,2,FALSE)*100</f>
        <v>6.36</v>
      </c>
      <c r="M159" s="22">
        <f>TRUNC((100/((1+L159/100)^(NETWORKDAYS($B159,C159-1,Feriados!$A$1:$A$936)/252)))/100*T159,6)</f>
        <v>3513.1547719999999</v>
      </c>
      <c r="N159" s="91">
        <f t="shared" si="65"/>
        <v>-3.0355738434082458E-3</v>
      </c>
      <c r="O159" s="91">
        <f t="shared" si="80"/>
        <v>1.0612988220146788</v>
      </c>
      <c r="P159" s="24">
        <f t="shared" si="81"/>
        <v>6.1298822014678844</v>
      </c>
      <c r="Q159" s="53">
        <f t="shared" si="82"/>
        <v>26.5887893333243</v>
      </c>
      <c r="R159" s="53">
        <f t="shared" si="83"/>
        <v>-597.69465472984348</v>
      </c>
      <c r="S159" s="53">
        <f t="shared" si="84"/>
        <v>85.699626619111598</v>
      </c>
      <c r="T159" s="62">
        <f>VLOOKUP(B159,'VNA IPCA'!B:D,2,FALSE)</f>
        <v>3970.3508649999999</v>
      </c>
      <c r="U159" s="63">
        <f>VLOOKUP(B159,'VNA IPCA'!B:D,3,FALSE)</f>
        <v>-0.23</v>
      </c>
      <c r="V159" s="63">
        <f t="shared" si="66"/>
        <v>-2.7253522938709307</v>
      </c>
      <c r="W159" s="92">
        <f t="shared" si="67"/>
        <v>-1.0466039882905953E-4</v>
      </c>
      <c r="X159" s="92">
        <f t="shared" si="85"/>
        <v>1.0514445840297237</v>
      </c>
      <c r="Y159" s="48">
        <f t="shared" si="86"/>
        <v>5.1444584029723739</v>
      </c>
      <c r="Z159" s="53">
        <f t="shared" si="87"/>
        <v>-21.58853734093141</v>
      </c>
      <c r="AA159" s="53">
        <f t="shared" si="88"/>
        <v>-20.607293437404156</v>
      </c>
      <c r="AB159" s="53">
        <f t="shared" si="89"/>
        <v>71.922779231664393</v>
      </c>
      <c r="AC159" s="61">
        <f>VLOOKUP(B159,CDI!A:B,2,FALSE)</f>
        <v>13.65</v>
      </c>
      <c r="AD159" s="26">
        <f t="shared" si="90"/>
        <v>1.0715275251864502</v>
      </c>
      <c r="AE159" s="93">
        <f t="shared" si="68"/>
        <v>5.0788037326188196E-4</v>
      </c>
      <c r="AF159" s="93">
        <f t="shared" si="91"/>
        <v>1.0715275251864502</v>
      </c>
      <c r="AG159" s="27">
        <f t="shared" si="92"/>
        <v>7.1527525186450225</v>
      </c>
      <c r="AH159" s="98"/>
      <c r="AI159" s="21">
        <f t="shared" si="69"/>
        <v>2.3134744573065635</v>
      </c>
      <c r="AJ159" s="60">
        <f t="shared" si="70"/>
        <v>3.4613153002388986</v>
      </c>
      <c r="AK159" s="63">
        <f t="shared" si="71"/>
        <v>-2.7253522938709307</v>
      </c>
      <c r="AL159" s="61">
        <f t="shared" si="72"/>
        <v>13.65</v>
      </c>
    </row>
    <row r="160" spans="1:38" x14ac:dyDescent="0.3">
      <c r="A160" s="30">
        <f t="shared" si="73"/>
        <v>159</v>
      </c>
      <c r="B160" s="29">
        <f>WORKDAY(B159,1,Feriados!$A$2:$A$5000)</f>
        <v>44791</v>
      </c>
      <c r="C160" s="20">
        <f t="shared" si="93"/>
        <v>45519</v>
      </c>
      <c r="D160" s="21">
        <f t="shared" si="93"/>
        <v>5.18</v>
      </c>
      <c r="E160" s="52">
        <f>TRUNC((100/((1+D160/100)^(NETWORKDAYS($B160,C160-1,Feriados!$A$1:$A$936)/252)))/100*T160,6)</f>
        <v>3592.131946</v>
      </c>
      <c r="F160" s="19">
        <f t="shared" si="64"/>
        <v>9.5747576436711057E-5</v>
      </c>
      <c r="G160" s="19">
        <f t="shared" si="75"/>
        <v>1.0851572589956737</v>
      </c>
      <c r="H160" s="18">
        <f t="shared" si="76"/>
        <v>8.5157258995673715</v>
      </c>
      <c r="I160" s="53">
        <f t="shared" si="77"/>
        <v>17.87090573404301</v>
      </c>
      <c r="J160" s="53">
        <f t="shared" si="78"/>
        <v>18.852387585243434</v>
      </c>
      <c r="K160" s="53">
        <f t="shared" si="79"/>
        <v>118.15625276047012</v>
      </c>
      <c r="L160" s="60">
        <f>VLOOKUP(B160,'NTN-B Princ 24'!A:F,2,FALSE)*100</f>
        <v>6.38</v>
      </c>
      <c r="M160" s="22">
        <f>TRUNC((100/((1+L160/100)^(NETWORKDAYS($B160,C160-1,Feriados!$A$1:$A$936)/252)))/100*T160,6)</f>
        <v>3512.3387579999999</v>
      </c>
      <c r="N160" s="91">
        <f t="shared" si="65"/>
        <v>-2.3227385440105497E-4</v>
      </c>
      <c r="O160" s="91">
        <f t="shared" si="80"/>
        <v>1.0610523100466183</v>
      </c>
      <c r="P160" s="24">
        <f t="shared" si="81"/>
        <v>6.1052310046618263</v>
      </c>
      <c r="Q160" s="53">
        <f t="shared" si="82"/>
        <v>26.73571838368683</v>
      </c>
      <c r="R160" s="53">
        <f t="shared" si="83"/>
        <v>-45.733969381267258</v>
      </c>
      <c r="S160" s="53">
        <f t="shared" si="84"/>
        <v>84.710478737288838</v>
      </c>
      <c r="T160" s="62">
        <f>VLOOKUP(B160,'VNA IPCA'!B:D,2,FALSE)</f>
        <v>3969.9353270000001</v>
      </c>
      <c r="U160" s="63">
        <f>VLOOKUP(B160,'VNA IPCA'!B:D,3,FALSE)</f>
        <v>-0.23</v>
      </c>
      <c r="V160" s="63">
        <f t="shared" si="66"/>
        <v>-2.7253522938709307</v>
      </c>
      <c r="W160" s="92">
        <f t="shared" si="67"/>
        <v>-1.0466027163058556E-4</v>
      </c>
      <c r="X160" s="92">
        <f t="shared" si="85"/>
        <v>1.0513345395539546</v>
      </c>
      <c r="Y160" s="48">
        <f t="shared" si="86"/>
        <v>5.1334539553954617</v>
      </c>
      <c r="Z160" s="53">
        <f t="shared" si="87"/>
        <v>-21.58853734093141</v>
      </c>
      <c r="AA160" s="53">
        <f t="shared" si="88"/>
        <v>-20.607268392436744</v>
      </c>
      <c r="AB160" s="53">
        <f t="shared" si="89"/>
        <v>71.227008741410529</v>
      </c>
      <c r="AC160" s="61">
        <f>VLOOKUP(B160,CDI!A:B,2,FALSE)</f>
        <v>13.65</v>
      </c>
      <c r="AD160" s="26">
        <f t="shared" si="90"/>
        <v>1.0720717329859022</v>
      </c>
      <c r="AE160" s="93">
        <f t="shared" si="68"/>
        <v>5.0788037326188196E-4</v>
      </c>
      <c r="AF160" s="93">
        <f t="shared" si="91"/>
        <v>1.0720717329859022</v>
      </c>
      <c r="AG160" s="27">
        <f t="shared" si="92"/>
        <v>7.2071732985902193</v>
      </c>
      <c r="AH160" s="98"/>
      <c r="AI160" s="21">
        <f t="shared" si="69"/>
        <v>2.3134744573065635</v>
      </c>
      <c r="AJ160" s="60">
        <f t="shared" si="70"/>
        <v>3.4807702297801058</v>
      </c>
      <c r="AK160" s="63">
        <f t="shared" si="71"/>
        <v>-2.7253522938709307</v>
      </c>
      <c r="AL160" s="61">
        <f t="shared" si="72"/>
        <v>13.65</v>
      </c>
    </row>
    <row r="161" spans="1:38" x14ac:dyDescent="0.3">
      <c r="A161" s="30">
        <f t="shared" si="73"/>
        <v>160</v>
      </c>
      <c r="B161" s="29">
        <f>WORKDAY(B160,1,Feriados!$A$2:$A$5000)</f>
        <v>44792</v>
      </c>
      <c r="C161" s="20">
        <f t="shared" si="93"/>
        <v>45519</v>
      </c>
      <c r="D161" s="21">
        <f t="shared" si="93"/>
        <v>5.18</v>
      </c>
      <c r="E161" s="52">
        <f>TRUNC((100/((1+D161/100)^(NETWORKDAYS($B161,C161-1,Feriados!$A$1:$A$936)/252)))/100*T161,6)</f>
        <v>3592.4758830000001</v>
      </c>
      <c r="F161" s="19">
        <f t="shared" si="64"/>
        <v>9.5747318074712595E-5</v>
      </c>
      <c r="G161" s="19">
        <f t="shared" si="75"/>
        <v>1.0852611598929118</v>
      </c>
      <c r="H161" s="18">
        <f t="shared" si="76"/>
        <v>8.5261159892911831</v>
      </c>
      <c r="I161" s="53">
        <f t="shared" si="77"/>
        <v>17.87090573404301</v>
      </c>
      <c r="J161" s="53">
        <f t="shared" si="78"/>
        <v>18.852336714603013</v>
      </c>
      <c r="K161" s="53">
        <f t="shared" si="79"/>
        <v>117.41338671516534</v>
      </c>
      <c r="L161" s="60">
        <f>VLOOKUP(B161,'NTN-B Princ 24'!A:F,2,FALSE)*100</f>
        <v>6.41</v>
      </c>
      <c r="M161" s="22">
        <f>TRUNC((100/((1+L161/100)^(NETWORKDAYS($B161,C161-1,Feriados!$A$1:$A$936)/252)))/100*T161,6)</f>
        <v>3510.8763049999998</v>
      </c>
      <c r="N161" s="91">
        <f t="shared" si="65"/>
        <v>-4.1637583979314829E-4</v>
      </c>
      <c r="O161" s="91">
        <f t="shared" si="80"/>
        <v>1.0606105134999582</v>
      </c>
      <c r="P161" s="24">
        <f t="shared" si="81"/>
        <v>6.0610513499958163</v>
      </c>
      <c r="Q161" s="53">
        <f t="shared" si="82"/>
        <v>26.956060378885663</v>
      </c>
      <c r="R161" s="53">
        <f t="shared" si="83"/>
        <v>-81.983053828002411</v>
      </c>
      <c r="S161" s="53">
        <f t="shared" si="84"/>
        <v>83.466911188091473</v>
      </c>
      <c r="T161" s="62">
        <f>VLOOKUP(B161,'VNA IPCA'!B:D,2,FALSE)</f>
        <v>3969.519832</v>
      </c>
      <c r="U161" s="63">
        <f>VLOOKUP(B161,'VNA IPCA'!B:D,3,FALSE)</f>
        <v>-0.23</v>
      </c>
      <c r="V161" s="63">
        <f t="shared" si="66"/>
        <v>-2.7253522938709307</v>
      </c>
      <c r="W161" s="92">
        <f t="shared" si="67"/>
        <v>-1.0466039513901126E-4</v>
      </c>
      <c r="X161" s="92">
        <f t="shared" si="85"/>
        <v>1.0512245064656216</v>
      </c>
      <c r="Y161" s="48">
        <f t="shared" si="86"/>
        <v>5.12245064656216</v>
      </c>
      <c r="Z161" s="53">
        <f t="shared" si="87"/>
        <v>-21.58853734093141</v>
      </c>
      <c r="AA161" s="53">
        <f t="shared" si="88"/>
        <v>-20.607292710845606</v>
      </c>
      <c r="AB161" s="53">
        <f t="shared" si="89"/>
        <v>70.541414103393237</v>
      </c>
      <c r="AC161" s="61">
        <f>VLOOKUP(B161,CDI!A:B,2,FALSE)</f>
        <v>13.65</v>
      </c>
      <c r="AD161" s="26">
        <f t="shared" si="90"/>
        <v>1.0726162171778146</v>
      </c>
      <c r="AE161" s="93">
        <f t="shared" si="68"/>
        <v>5.0788037326188196E-4</v>
      </c>
      <c r="AF161" s="93">
        <f t="shared" si="91"/>
        <v>1.0726162171778146</v>
      </c>
      <c r="AG161" s="27">
        <f t="shared" si="92"/>
        <v>7.2616217177814635</v>
      </c>
      <c r="AH161" s="98"/>
      <c r="AI161" s="21">
        <f t="shared" si="69"/>
        <v>2.3134744573065635</v>
      </c>
      <c r="AJ161" s="60">
        <f t="shared" si="70"/>
        <v>3.5099526240919499</v>
      </c>
      <c r="AK161" s="63">
        <f t="shared" si="71"/>
        <v>-2.7253522938709307</v>
      </c>
      <c r="AL161" s="61">
        <f t="shared" si="72"/>
        <v>13.65</v>
      </c>
    </row>
    <row r="162" spans="1:38" x14ac:dyDescent="0.3">
      <c r="A162" s="30">
        <f t="shared" si="73"/>
        <v>161</v>
      </c>
      <c r="B162" s="29">
        <f>WORKDAY(B161,1,Feriados!$A$2:$A$5000)</f>
        <v>44795</v>
      </c>
      <c r="C162" s="20">
        <f t="shared" si="93"/>
        <v>45519</v>
      </c>
      <c r="D162" s="21">
        <f t="shared" si="93"/>
        <v>5.18</v>
      </c>
      <c r="E162" s="52">
        <f>TRUNC((100/((1+D162/100)^(NETWORKDAYS($B162,C162-1,Feriados!$A$1:$A$936)/252)))/100*T162,6)</f>
        <v>3592.8198520000001</v>
      </c>
      <c r="F162" s="19">
        <f t="shared" si="64"/>
        <v>9.5747058909356753E-5</v>
      </c>
      <c r="G162" s="19">
        <f t="shared" si="75"/>
        <v>1.0853650704571201</v>
      </c>
      <c r="H162" s="18">
        <f t="shared" si="76"/>
        <v>8.5365070457120051</v>
      </c>
      <c r="I162" s="53">
        <f t="shared" si="77"/>
        <v>17.87090573404301</v>
      </c>
      <c r="J162" s="53">
        <f t="shared" si="78"/>
        <v>18.852285685784125</v>
      </c>
      <c r="K162" s="53">
        <f t="shared" si="79"/>
        <v>116.68115012187532</v>
      </c>
      <c r="L162" s="60">
        <f>VLOOKUP(B162,'NTN-B Princ 24'!A:F,2,FALSE)*100</f>
        <v>6.34</v>
      </c>
      <c r="M162" s="22">
        <f>TRUNC((100/((1+L162/100)^(NETWORKDAYS($B162,C162-1,Feriados!$A$1:$A$936)/252)))/100*T162,6)</f>
        <v>3515.9345499999999</v>
      </c>
      <c r="N162" s="91">
        <f t="shared" si="65"/>
        <v>1.4407357481653893E-3</v>
      </c>
      <c r="O162" s="91">
        <f t="shared" si="80"/>
        <v>1.0621385729816375</v>
      </c>
      <c r="P162" s="24">
        <f t="shared" si="81"/>
        <v>6.2138572981637497</v>
      </c>
      <c r="Q162" s="53">
        <f t="shared" si="82"/>
        <v>26.441832761395261</v>
      </c>
      <c r="R162" s="53">
        <f t="shared" si="83"/>
        <v>283.67620093531207</v>
      </c>
      <c r="S162" s="53">
        <f t="shared" si="84"/>
        <v>84.934038285267007</v>
      </c>
      <c r="T162" s="62">
        <f>VLOOKUP(B162,'VNA IPCA'!B:D,2,FALSE)</f>
        <v>3969.1043800000002</v>
      </c>
      <c r="U162" s="63">
        <f>VLOOKUP(B162,'VNA IPCA'!B:D,3,FALSE)</f>
        <v>-0.23</v>
      </c>
      <c r="V162" s="63">
        <f t="shared" si="66"/>
        <v>-2.7253522938709307</v>
      </c>
      <c r="W162" s="92">
        <f t="shared" si="67"/>
        <v>-1.0466051753932337E-4</v>
      </c>
      <c r="X162" s="92">
        <f t="shared" si="85"/>
        <v>1.0511144847647249</v>
      </c>
      <c r="Y162" s="48">
        <f t="shared" si="86"/>
        <v>5.111448476472491</v>
      </c>
      <c r="Z162" s="53">
        <f t="shared" si="87"/>
        <v>-21.58853734093141</v>
      </c>
      <c r="AA162" s="53">
        <f t="shared" si="88"/>
        <v>-20.607316811070493</v>
      </c>
      <c r="AB162" s="53">
        <f t="shared" si="89"/>
        <v>69.865775759313848</v>
      </c>
      <c r="AC162" s="61">
        <f>VLOOKUP(B162,CDI!A:B,2,FALSE)</f>
        <v>13.65</v>
      </c>
      <c r="AD162" s="26">
        <f t="shared" si="90"/>
        <v>1.0731609779025617</v>
      </c>
      <c r="AE162" s="93">
        <f t="shared" si="68"/>
        <v>5.0788037326188196E-4</v>
      </c>
      <c r="AF162" s="93">
        <f t="shared" si="91"/>
        <v>1.0731609779025617</v>
      </c>
      <c r="AG162" s="27">
        <f t="shared" si="92"/>
        <v>7.3160977902561708</v>
      </c>
      <c r="AH162" s="98"/>
      <c r="AI162" s="21">
        <f t="shared" si="69"/>
        <v>2.3134744573065635</v>
      </c>
      <c r="AJ162" s="60">
        <f t="shared" si="70"/>
        <v>3.4418603706976469</v>
      </c>
      <c r="AK162" s="63">
        <f t="shared" si="71"/>
        <v>-2.7253522938709307</v>
      </c>
      <c r="AL162" s="61">
        <f t="shared" si="72"/>
        <v>13.65</v>
      </c>
    </row>
    <row r="163" spans="1:38" x14ac:dyDescent="0.3">
      <c r="A163" s="30">
        <f t="shared" si="73"/>
        <v>162</v>
      </c>
      <c r="B163" s="29">
        <f>WORKDAY(B162,1,Feriados!$A$2:$A$5000)</f>
        <v>44796</v>
      </c>
      <c r="C163" s="20">
        <f t="shared" si="93"/>
        <v>45519</v>
      </c>
      <c r="D163" s="21">
        <f t="shared" si="93"/>
        <v>5.18</v>
      </c>
      <c r="E163" s="52">
        <f>TRUNC((100/((1+D163/100)^(NETWORKDAYS($B163,C163-1,Feriados!$A$1:$A$936)/252)))/100*T163,6)</f>
        <v>3593.1638560000001</v>
      </c>
      <c r="F163" s="19">
        <f t="shared" si="64"/>
        <v>9.5747633939602395E-5</v>
      </c>
      <c r="G163" s="19">
        <f t="shared" si="75"/>
        <v>1.085468991594577</v>
      </c>
      <c r="H163" s="18">
        <f t="shared" si="76"/>
        <v>8.5468991594576984</v>
      </c>
      <c r="I163" s="53">
        <f t="shared" si="77"/>
        <v>17.87090573404301</v>
      </c>
      <c r="J163" s="53">
        <f t="shared" si="78"/>
        <v>18.852398907376436</v>
      </c>
      <c r="K163" s="53">
        <f t="shared" si="79"/>
        <v>115.95931654426876</v>
      </c>
      <c r="L163" s="60">
        <f>VLOOKUP(B163,'NTN-B Princ 24'!A:F,2,FALSE)*100</f>
        <v>6.47</v>
      </c>
      <c r="M163" s="22">
        <f>TRUNC((100/((1+L163/100)^(NETWORKDAYS($B163,C163-1,Feriados!$A$1:$A$936)/252)))/100*T163,6)</f>
        <v>3507.978423</v>
      </c>
      <c r="N163" s="91">
        <f t="shared" si="65"/>
        <v>-2.2628768786381315E-3</v>
      </c>
      <c r="O163" s="91">
        <f t="shared" si="80"/>
        <v>1.0597350841629276</v>
      </c>
      <c r="P163" s="24">
        <f t="shared" si="81"/>
        <v>5.973508416292761</v>
      </c>
      <c r="Q163" s="53">
        <f t="shared" si="82"/>
        <v>27.396558807712204</v>
      </c>
      <c r="R163" s="53">
        <f t="shared" si="83"/>
        <v>-445.55312584826117</v>
      </c>
      <c r="S163" s="53">
        <f t="shared" si="84"/>
        <v>81.045059781505216</v>
      </c>
      <c r="T163" s="62">
        <f>VLOOKUP(B163,'VNA IPCA'!B:D,2,FALSE)</f>
        <v>3968.6889719999999</v>
      </c>
      <c r="U163" s="63">
        <f>VLOOKUP(B163,'VNA IPCA'!B:D,3,FALSE)</f>
        <v>-0.23</v>
      </c>
      <c r="V163" s="63">
        <f t="shared" si="66"/>
        <v>-2.7253522938709307</v>
      </c>
      <c r="W163" s="92">
        <f t="shared" si="67"/>
        <v>-1.046603868856133E-4</v>
      </c>
      <c r="X163" s="92">
        <f t="shared" si="85"/>
        <v>1.0510044747160883</v>
      </c>
      <c r="Y163" s="48">
        <f t="shared" si="86"/>
        <v>5.1004474716088266</v>
      </c>
      <c r="Z163" s="53">
        <f t="shared" si="87"/>
        <v>-21.58853734093141</v>
      </c>
      <c r="AA163" s="53">
        <f t="shared" si="88"/>
        <v>-20.607291085778289</v>
      </c>
      <c r="AB163" s="53">
        <f t="shared" si="89"/>
        <v>69.199880780532155</v>
      </c>
      <c r="AC163" s="61">
        <f>VLOOKUP(B163,CDI!A:B,2,FALSE)</f>
        <v>13.65</v>
      </c>
      <c r="AD163" s="26">
        <f t="shared" si="90"/>
        <v>1.0737060153005888</v>
      </c>
      <c r="AE163" s="93">
        <f t="shared" si="68"/>
        <v>5.0788037326188196E-4</v>
      </c>
      <c r="AF163" s="93">
        <f t="shared" si="91"/>
        <v>1.0737060153005888</v>
      </c>
      <c r="AG163" s="27">
        <f t="shared" si="92"/>
        <v>7.3706015300588845</v>
      </c>
      <c r="AH163" s="98"/>
      <c r="AI163" s="21">
        <f t="shared" si="69"/>
        <v>2.3134744573065635</v>
      </c>
      <c r="AJ163" s="60">
        <f t="shared" si="70"/>
        <v>3.5683174127156159</v>
      </c>
      <c r="AK163" s="63">
        <f t="shared" si="71"/>
        <v>-2.7253522938709307</v>
      </c>
      <c r="AL163" s="61">
        <f t="shared" si="72"/>
        <v>13.65</v>
      </c>
    </row>
    <row r="164" spans="1:38" x14ac:dyDescent="0.3">
      <c r="A164" s="30">
        <f t="shared" si="73"/>
        <v>163</v>
      </c>
      <c r="B164" s="29">
        <f>WORKDAY(B163,1,Feriados!$A$2:$A$5000)</f>
        <v>44797</v>
      </c>
      <c r="C164" s="20">
        <f t="shared" ref="C164:D179" si="94">+C163</f>
        <v>45519</v>
      </c>
      <c r="D164" s="21">
        <f t="shared" si="94"/>
        <v>5.18</v>
      </c>
      <c r="E164" s="52">
        <f>TRUNC((100/((1+D164/100)^(NETWORKDAYS($B164,C164-1,Feriados!$A$1:$A$936)/252)))/100*T164,6)</f>
        <v>3593.5078920000001</v>
      </c>
      <c r="F164" s="19">
        <f t="shared" si="64"/>
        <v>9.5747373008103764E-5</v>
      </c>
      <c r="G164" s="19">
        <f t="shared" si="75"/>
        <v>1.0855729223990038</v>
      </c>
      <c r="H164" s="18">
        <f t="shared" si="76"/>
        <v>8.5572922399003826</v>
      </c>
      <c r="I164" s="53">
        <f t="shared" si="77"/>
        <v>17.87090573404301</v>
      </c>
      <c r="J164" s="53">
        <f t="shared" si="78"/>
        <v>18.852347530809755</v>
      </c>
      <c r="K164" s="53">
        <f t="shared" si="79"/>
        <v>115.24766352459442</v>
      </c>
      <c r="L164" s="60">
        <f>VLOOKUP(B164,'NTN-B Princ 24'!A:F,2,FALSE)*100</f>
        <v>6.5500000000000007</v>
      </c>
      <c r="M164" s="22">
        <f>TRUNC((100/((1+L164/100)^(NETWORKDAYS($B164,C164-1,Feriados!$A$1:$A$936)/252)))/100*T164,6)</f>
        <v>3503.3114810000002</v>
      </c>
      <c r="N164" s="91">
        <f t="shared" si="65"/>
        <v>-1.3303793345480486E-3</v>
      </c>
      <c r="O164" s="91">
        <f t="shared" si="80"/>
        <v>1.0583252345068617</v>
      </c>
      <c r="P164" s="24">
        <f t="shared" si="81"/>
        <v>5.8325234506861667</v>
      </c>
      <c r="Q164" s="53">
        <f t="shared" si="82"/>
        <v>27.983505586261035</v>
      </c>
      <c r="R164" s="53">
        <f t="shared" si="83"/>
        <v>-261.94738064076671</v>
      </c>
      <c r="S164" s="53">
        <f t="shared" si="84"/>
        <v>78.551097858942668</v>
      </c>
      <c r="T164" s="62">
        <f>VLOOKUP(B164,'VNA IPCA'!B:D,2,FALSE)</f>
        <v>3968.273608</v>
      </c>
      <c r="U164" s="63">
        <f>VLOOKUP(B164,'VNA IPCA'!B:D,3,FALSE)</f>
        <v>-0.23</v>
      </c>
      <c r="V164" s="63">
        <f t="shared" si="66"/>
        <v>-2.7253522938709307</v>
      </c>
      <c r="W164" s="92">
        <f t="shared" si="67"/>
        <v>-1.0466025504407561E-4</v>
      </c>
      <c r="X164" s="92">
        <f t="shared" si="85"/>
        <v>1.0508944763197121</v>
      </c>
      <c r="Y164" s="48">
        <f t="shared" si="86"/>
        <v>5.0894476319712112</v>
      </c>
      <c r="Z164" s="53">
        <f t="shared" si="87"/>
        <v>-21.58853734093141</v>
      </c>
      <c r="AA164" s="53">
        <f t="shared" si="88"/>
        <v>-20.607265126606674</v>
      </c>
      <c r="AB164" s="53">
        <f t="shared" si="89"/>
        <v>68.543521919299323</v>
      </c>
      <c r="AC164" s="61">
        <f>VLOOKUP(B164,CDI!A:B,2,FALSE)</f>
        <v>13.65</v>
      </c>
      <c r="AD164" s="26">
        <f t="shared" si="90"/>
        <v>1.0742513295124132</v>
      </c>
      <c r="AE164" s="93">
        <f t="shared" si="68"/>
        <v>5.0788037326188196E-4</v>
      </c>
      <c r="AF164" s="93">
        <f t="shared" si="91"/>
        <v>1.0742513295124132</v>
      </c>
      <c r="AG164" s="27">
        <f t="shared" si="92"/>
        <v>7.42513295124132</v>
      </c>
      <c r="AH164" s="98"/>
      <c r="AI164" s="21">
        <f t="shared" si="69"/>
        <v>2.3134744573065635</v>
      </c>
      <c r="AJ164" s="60">
        <f t="shared" si="70"/>
        <v>3.6461371308805335</v>
      </c>
      <c r="AK164" s="63">
        <f t="shared" si="71"/>
        <v>-2.7253522938709307</v>
      </c>
      <c r="AL164" s="61">
        <f t="shared" si="72"/>
        <v>13.65</v>
      </c>
    </row>
    <row r="165" spans="1:38" x14ac:dyDescent="0.3">
      <c r="A165" s="30">
        <f t="shared" si="73"/>
        <v>164</v>
      </c>
      <c r="B165" s="29">
        <f>WORKDAY(B164,1,Feriados!$A$2:$A$5000)</f>
        <v>44798</v>
      </c>
      <c r="C165" s="20">
        <f t="shared" si="94"/>
        <v>45519</v>
      </c>
      <c r="D165" s="21">
        <f t="shared" si="94"/>
        <v>5.18</v>
      </c>
      <c r="E165" s="52">
        <f>TRUNC((100/((1+D165/100)^(NETWORKDAYS($B165,C165-1,Feriados!$A$1:$A$936)/252)))/100*T165,6)</f>
        <v>3592.5416740000001</v>
      </c>
      <c r="F165" s="19">
        <f t="shared" si="64"/>
        <v>-2.6887877501291513E-4</v>
      </c>
      <c r="G165" s="19">
        <f t="shared" si="75"/>
        <v>1.0852810348814419</v>
      </c>
      <c r="H165" s="18">
        <f t="shared" si="76"/>
        <v>8.5281034881441897</v>
      </c>
      <c r="I165" s="53">
        <f t="shared" si="77"/>
        <v>8.4679132624402715</v>
      </c>
      <c r="J165" s="53">
        <f t="shared" si="78"/>
        <v>-52.941359652476919</v>
      </c>
      <c r="K165" s="53">
        <f t="shared" si="79"/>
        <v>114.01677249236717</v>
      </c>
      <c r="L165" s="60">
        <f>VLOOKUP(B165,'NTN-B Princ 24'!A:F,2,FALSE)*100</f>
        <v>6.5599999999999987</v>
      </c>
      <c r="M165" s="22">
        <f>TRUNC((100/((1+L165/100)^(NETWORKDAYS($B165,C165-1,Feriados!$A$1:$A$936)/252)))/100*T165,6)</f>
        <v>3501.905068</v>
      </c>
      <c r="N165" s="91">
        <f t="shared" si="65"/>
        <v>-4.0145245651945771E-4</v>
      </c>
      <c r="O165" s="91">
        <f t="shared" si="80"/>
        <v>1.0579003672416722</v>
      </c>
      <c r="P165" s="24">
        <f t="shared" si="81"/>
        <v>5.7900367241672246</v>
      </c>
      <c r="Q165" s="53">
        <f t="shared" si="82"/>
        <v>18.653364201803274</v>
      </c>
      <c r="R165" s="53">
        <f t="shared" si="83"/>
        <v>-79.0446880120831</v>
      </c>
      <c r="S165" s="53">
        <f t="shared" si="84"/>
        <v>77.410094849292662</v>
      </c>
      <c r="T165" s="62">
        <f>VLOOKUP(B165,'VNA IPCA'!B:D,2,FALSE)</f>
        <v>3966.4116410000001</v>
      </c>
      <c r="U165" s="63">
        <f>VLOOKUP(B165,'VNA IPCA'!B:D,3,FALSE)</f>
        <v>-0.33</v>
      </c>
      <c r="V165" s="63">
        <f t="shared" si="66"/>
        <v>-3.8889107745672447</v>
      </c>
      <c r="W165" s="92">
        <f t="shared" si="67"/>
        <v>-4.6921336176164452E-4</v>
      </c>
      <c r="X165" s="92">
        <f t="shared" si="85"/>
        <v>1.0504013825896215</v>
      </c>
      <c r="Y165" s="48">
        <f t="shared" si="86"/>
        <v>5.0401382589621457</v>
      </c>
      <c r="Z165" s="53">
        <f t="shared" si="87"/>
        <v>-30.989645560246846</v>
      </c>
      <c r="AA165" s="53">
        <f t="shared" si="88"/>
        <v>-92.386590713892531</v>
      </c>
      <c r="AB165" s="53">
        <f t="shared" si="89"/>
        <v>67.384301562599234</v>
      </c>
      <c r="AC165" s="61">
        <f>VLOOKUP(B165,CDI!A:B,2,FALSE)</f>
        <v>13.65</v>
      </c>
      <c r="AD165" s="26">
        <f t="shared" si="90"/>
        <v>1.074796920678623</v>
      </c>
      <c r="AE165" s="93">
        <f t="shared" si="68"/>
        <v>5.0788037326188196E-4</v>
      </c>
      <c r="AF165" s="93">
        <f t="shared" si="91"/>
        <v>1.074796920678623</v>
      </c>
      <c r="AG165" s="27">
        <f t="shared" si="92"/>
        <v>7.479692067862298</v>
      </c>
      <c r="AH165" s="98"/>
      <c r="AI165" s="21">
        <f t="shared" si="69"/>
        <v>1.0896436473101678</v>
      </c>
      <c r="AJ165" s="60">
        <f t="shared" si="70"/>
        <v>2.4159766786211234</v>
      </c>
      <c r="AK165" s="63">
        <f t="shared" si="71"/>
        <v>-3.8889107745672447</v>
      </c>
      <c r="AL165" s="61">
        <f t="shared" si="72"/>
        <v>13.65</v>
      </c>
    </row>
    <row r="166" spans="1:38" x14ac:dyDescent="0.3">
      <c r="A166" s="30">
        <f t="shared" si="73"/>
        <v>165</v>
      </c>
      <c r="B166" s="29">
        <f>WORKDAY(B165,1,Feriados!$A$2:$A$5000)</f>
        <v>44799</v>
      </c>
      <c r="C166" s="20">
        <f t="shared" si="94"/>
        <v>45519</v>
      </c>
      <c r="D166" s="21">
        <f t="shared" si="94"/>
        <v>5.18</v>
      </c>
      <c r="E166" s="52">
        <f>TRUNC((100/((1+D166/100)^(NETWORKDAYS($B166,C166-1,Feriados!$A$1:$A$936)/252)))/100*T166,6)</f>
        <v>3592.7218830000002</v>
      </c>
      <c r="F166" s="19">
        <f t="shared" si="64"/>
        <v>5.0161978997875778E-5</v>
      </c>
      <c r="G166" s="19">
        <f t="shared" si="75"/>
        <v>1.0853354747259205</v>
      </c>
      <c r="H166" s="18">
        <f t="shared" si="76"/>
        <v>8.5335474725920513</v>
      </c>
      <c r="I166" s="53">
        <f t="shared" si="77"/>
        <v>8.4679132624402715</v>
      </c>
      <c r="J166" s="53">
        <f t="shared" si="78"/>
        <v>9.8767311435384801</v>
      </c>
      <c r="K166" s="53">
        <f t="shared" si="79"/>
        <v>113.26296242367215</v>
      </c>
      <c r="L166" s="60">
        <f>VLOOKUP(B166,'NTN-B Princ 24'!A:F,2,FALSE)*100</f>
        <v>6.63</v>
      </c>
      <c r="M166" s="22">
        <f>TRUNC((100/((1+L166/100)^(NETWORKDAYS($B166,C166-1,Feriados!$A$1:$A$936)/252)))/100*T166,6)</f>
        <v>3497.7653559999999</v>
      </c>
      <c r="N166" s="91">
        <f t="shared" si="65"/>
        <v>-1.1821314169331298E-3</v>
      </c>
      <c r="O166" s="91">
        <f t="shared" si="80"/>
        <v>1.0566497899815708</v>
      </c>
      <c r="P166" s="24">
        <f t="shared" si="81"/>
        <v>5.6649789981570775</v>
      </c>
      <c r="Q166" s="53">
        <f t="shared" si="82"/>
        <v>19.166510214227561</v>
      </c>
      <c r="R166" s="53">
        <f t="shared" si="83"/>
        <v>-232.75784597479986</v>
      </c>
      <c r="S166" s="53">
        <f t="shared" si="84"/>
        <v>75.189398718404533</v>
      </c>
      <c r="T166" s="62">
        <f>VLOOKUP(B166,'VNA IPCA'!B:D,2,FALSE)</f>
        <v>3965.81574</v>
      </c>
      <c r="U166" s="63">
        <f>VLOOKUP(B166,'VNA IPCA'!B:D,3,FALSE)</f>
        <v>-0.33</v>
      </c>
      <c r="V166" s="63">
        <f t="shared" si="66"/>
        <v>-3.8889107745672447</v>
      </c>
      <c r="W166" s="92">
        <f t="shared" si="67"/>
        <v>-1.5023680190939803E-4</v>
      </c>
      <c r="X166" s="92">
        <f t="shared" si="85"/>
        <v>1.0502435736451801</v>
      </c>
      <c r="Y166" s="48">
        <f t="shared" si="86"/>
        <v>5.0243573645180062</v>
      </c>
      <c r="Z166" s="53">
        <f t="shared" si="87"/>
        <v>-30.989645560246846</v>
      </c>
      <c r="AA166" s="53">
        <f t="shared" si="88"/>
        <v>-29.581139539710144</v>
      </c>
      <c r="AB166" s="53">
        <f t="shared" si="89"/>
        <v>66.686638963250317</v>
      </c>
      <c r="AC166" s="61">
        <f>VLOOKUP(B166,CDI!A:B,2,FALSE)</f>
        <v>13.65</v>
      </c>
      <c r="AD166" s="26">
        <f t="shared" si="90"/>
        <v>1.0753427889398779</v>
      </c>
      <c r="AE166" s="93">
        <f t="shared" si="68"/>
        <v>5.0788037326188196E-4</v>
      </c>
      <c r="AF166" s="93">
        <f t="shared" si="91"/>
        <v>1.0753427889398779</v>
      </c>
      <c r="AG166" s="27">
        <f t="shared" si="92"/>
        <v>7.5342788939877892</v>
      </c>
      <c r="AH166" s="98"/>
      <c r="AI166" s="21">
        <f t="shared" si="69"/>
        <v>1.0896436473101678</v>
      </c>
      <c r="AJ166" s="60">
        <f t="shared" si="70"/>
        <v>2.4832544410789525</v>
      </c>
      <c r="AK166" s="63">
        <f t="shared" si="71"/>
        <v>-3.8889107745672447</v>
      </c>
      <c r="AL166" s="61">
        <f t="shared" si="72"/>
        <v>13.65</v>
      </c>
    </row>
    <row r="167" spans="1:38" x14ac:dyDescent="0.3">
      <c r="A167" s="30">
        <f t="shared" si="73"/>
        <v>166</v>
      </c>
      <c r="B167" s="29">
        <f>WORKDAY(B166,1,Feriados!$A$2:$A$5000)</f>
        <v>44802</v>
      </c>
      <c r="C167" s="20">
        <f t="shared" si="94"/>
        <v>45519</v>
      </c>
      <c r="D167" s="21">
        <f t="shared" si="94"/>
        <v>5.18</v>
      </c>
      <c r="E167" s="52">
        <f>TRUNC((100/((1+D167/100)^(NETWORKDAYS($B167,C167-1,Feriados!$A$1:$A$936)/252)))/100*T167,6)</f>
        <v>3592.9021010000001</v>
      </c>
      <c r="F167" s="19">
        <f t="shared" si="64"/>
        <v>5.0161967964479359E-5</v>
      </c>
      <c r="G167" s="19">
        <f t="shared" si="75"/>
        <v>1.0853899172892345</v>
      </c>
      <c r="H167" s="18">
        <f t="shared" si="76"/>
        <v>8.5389917289234507</v>
      </c>
      <c r="I167" s="53">
        <f t="shared" si="77"/>
        <v>8.4679132624402715</v>
      </c>
      <c r="J167" s="53">
        <f t="shared" si="78"/>
        <v>9.8767289710984745</v>
      </c>
      <c r="K167" s="53">
        <f t="shared" si="79"/>
        <v>112.51958921655974</v>
      </c>
      <c r="L167" s="60">
        <f>VLOOKUP(B167,'NTN-B Princ 24'!A:F,2,FALSE)*100</f>
        <v>6.7</v>
      </c>
      <c r="M167" s="22">
        <f>TRUNC((100/((1+L167/100)^(NETWORKDAYS($B167,C167-1,Feriados!$A$1:$A$936)/252)))/100*T167,6)</f>
        <v>3493.651687</v>
      </c>
      <c r="N167" s="91">
        <f t="shared" si="65"/>
        <v>-1.1760848945865376E-3</v>
      </c>
      <c r="O167" s="91">
        <f t="shared" si="80"/>
        <v>1.0554070801247055</v>
      </c>
      <c r="P167" s="24">
        <f t="shared" si="81"/>
        <v>5.5407080124705521</v>
      </c>
      <c r="Q167" s="53">
        <f t="shared" si="82"/>
        <v>19.67932080514997</v>
      </c>
      <c r="R167" s="53">
        <f t="shared" si="83"/>
        <v>-231.56730531504604</v>
      </c>
      <c r="S167" s="53">
        <f t="shared" si="84"/>
        <v>73.0107499015797</v>
      </c>
      <c r="T167" s="62">
        <f>VLOOKUP(B167,'VNA IPCA'!B:D,2,FALSE)</f>
        <v>3965.2199289999999</v>
      </c>
      <c r="U167" s="63">
        <f>VLOOKUP(B167,'VNA IPCA'!B:D,3,FALSE)</f>
        <v>-0.33</v>
      </c>
      <c r="V167" s="63">
        <f t="shared" si="66"/>
        <v>-3.8889107745672447</v>
      </c>
      <c r="W167" s="92">
        <f t="shared" si="67"/>
        <v>-1.5023668245361943E-4</v>
      </c>
      <c r="X167" s="92">
        <f t="shared" si="85"/>
        <v>1.0500857885349073</v>
      </c>
      <c r="Y167" s="48">
        <f t="shared" si="86"/>
        <v>5.0085788534907305</v>
      </c>
      <c r="Z167" s="53">
        <f t="shared" si="87"/>
        <v>-30.989645560246846</v>
      </c>
      <c r="AA167" s="53">
        <f t="shared" si="88"/>
        <v>-29.581116019254367</v>
      </c>
      <c r="AB167" s="53">
        <f t="shared" si="89"/>
        <v>65.998803259711764</v>
      </c>
      <c r="AC167" s="61">
        <f>VLOOKUP(B167,CDI!A:B,2,FALSE)</f>
        <v>13.65</v>
      </c>
      <c r="AD167" s="26">
        <f t="shared" si="90"/>
        <v>1.0758889344369091</v>
      </c>
      <c r="AE167" s="93">
        <f t="shared" si="68"/>
        <v>5.0788037326188196E-4</v>
      </c>
      <c r="AF167" s="93">
        <f t="shared" si="91"/>
        <v>1.0758889344369091</v>
      </c>
      <c r="AG167" s="27">
        <f t="shared" si="92"/>
        <v>7.5888934436909139</v>
      </c>
      <c r="AH167" s="98"/>
      <c r="AI167" s="21">
        <f t="shared" si="69"/>
        <v>1.0896436473101678</v>
      </c>
      <c r="AJ167" s="60">
        <f t="shared" si="70"/>
        <v>2.5505322035367373</v>
      </c>
      <c r="AK167" s="63">
        <f t="shared" si="71"/>
        <v>-3.8889107745672447</v>
      </c>
      <c r="AL167" s="61">
        <f t="shared" si="72"/>
        <v>13.65</v>
      </c>
    </row>
    <row r="168" spans="1:38" x14ac:dyDescent="0.3">
      <c r="A168" s="30">
        <f t="shared" si="73"/>
        <v>167</v>
      </c>
      <c r="B168" s="29">
        <f>WORKDAY(B167,1,Feriados!$A$2:$A$5000)</f>
        <v>44803</v>
      </c>
      <c r="C168" s="20">
        <f t="shared" si="94"/>
        <v>45519</v>
      </c>
      <c r="D168" s="21">
        <f t="shared" si="94"/>
        <v>5.18</v>
      </c>
      <c r="E168" s="52">
        <f>TRUNC((100/((1+D168/100)^(NETWORKDAYS($B168,C168-1,Feriados!$A$1:$A$936)/252)))/100*T168,6)</f>
        <v>3593.0823270000001</v>
      </c>
      <c r="F168" s="19">
        <f t="shared" si="64"/>
        <v>5.0161678479820893E-5</v>
      </c>
      <c r="G168" s="19">
        <f t="shared" si="75"/>
        <v>1.0854443622692909</v>
      </c>
      <c r="H168" s="18">
        <f t="shared" si="76"/>
        <v>8.5444362269290863</v>
      </c>
      <c r="I168" s="53">
        <f t="shared" si="77"/>
        <v>8.4679132624402715</v>
      </c>
      <c r="J168" s="53">
        <f t="shared" si="78"/>
        <v>9.876671972507129</v>
      </c>
      <c r="K168" s="53">
        <f t="shared" si="79"/>
        <v>111.78643663844274</v>
      </c>
      <c r="L168" s="60">
        <f>VLOOKUP(B168,'NTN-B Princ 24'!A:F,2,FALSE)*100</f>
        <v>6.660000000000001</v>
      </c>
      <c r="M168" s="22">
        <f>TRUNC((100/((1+L168/100)^(NETWORKDAYS($B168,C168-1,Feriados!$A$1:$A$936)/252)))/100*T168,6)</f>
        <v>3496.5794070000002</v>
      </c>
      <c r="N168" s="91">
        <f t="shared" si="65"/>
        <v>8.3801141679185065E-4</v>
      </c>
      <c r="O168" s="91">
        <f t="shared" si="80"/>
        <v>1.056291523307213</v>
      </c>
      <c r="P168" s="24">
        <f t="shared" si="81"/>
        <v>5.6291523307212987</v>
      </c>
      <c r="Q168" s="53">
        <f t="shared" si="82"/>
        <v>19.38632722812817</v>
      </c>
      <c r="R168" s="53">
        <f t="shared" si="83"/>
        <v>165.00173287061457</v>
      </c>
      <c r="S168" s="53">
        <f t="shared" si="84"/>
        <v>73.645921583813973</v>
      </c>
      <c r="T168" s="62">
        <f>VLOOKUP(B168,'VNA IPCA'!B:D,2,FALSE)</f>
        <v>3964.6242069999998</v>
      </c>
      <c r="U168" s="63">
        <f>VLOOKUP(B168,'VNA IPCA'!B:D,3,FALSE)</f>
        <v>-0.33</v>
      </c>
      <c r="V168" s="63">
        <f t="shared" si="66"/>
        <v>-3.8889107745672447</v>
      </c>
      <c r="W168" s="92">
        <f t="shared" si="67"/>
        <v>-1.5023681174486381E-4</v>
      </c>
      <c r="X168" s="92">
        <f t="shared" si="85"/>
        <v>1.0499280269939792</v>
      </c>
      <c r="Y168" s="48">
        <f t="shared" si="86"/>
        <v>4.9928026993979246</v>
      </c>
      <c r="Z168" s="53">
        <f t="shared" si="87"/>
        <v>-30.989645560246846</v>
      </c>
      <c r="AA168" s="53">
        <f t="shared" si="88"/>
        <v>-29.581141476281491</v>
      </c>
      <c r="AB168" s="53">
        <f t="shared" si="89"/>
        <v>65.32059082440901</v>
      </c>
      <c r="AC168" s="61">
        <f>VLOOKUP(B168,CDI!A:B,2,FALSE)</f>
        <v>13.65</v>
      </c>
      <c r="AD168" s="26">
        <f t="shared" si="90"/>
        <v>1.0764353573105192</v>
      </c>
      <c r="AE168" s="93">
        <f t="shared" si="68"/>
        <v>5.0788037326188196E-4</v>
      </c>
      <c r="AF168" s="93">
        <f t="shared" si="91"/>
        <v>1.0764353573105192</v>
      </c>
      <c r="AG168" s="27">
        <f t="shared" si="92"/>
        <v>7.6435357310519203</v>
      </c>
      <c r="AH168" s="98"/>
      <c r="AI168" s="21">
        <f t="shared" si="69"/>
        <v>1.0896436473101678</v>
      </c>
      <c r="AJ168" s="60">
        <f t="shared" si="70"/>
        <v>2.5120877678465714</v>
      </c>
      <c r="AK168" s="63">
        <f t="shared" si="71"/>
        <v>-3.8889107745672447</v>
      </c>
      <c r="AL168" s="61">
        <f t="shared" si="72"/>
        <v>13.65</v>
      </c>
    </row>
    <row r="169" spans="1:38" x14ac:dyDescent="0.3">
      <c r="A169" s="30">
        <f t="shared" si="73"/>
        <v>168</v>
      </c>
      <c r="B169" s="29">
        <f>WORKDAY(B168,1,Feriados!$A$2:$A$5000)</f>
        <v>44804</v>
      </c>
      <c r="C169" s="20">
        <f t="shared" si="94"/>
        <v>45519</v>
      </c>
      <c r="D169" s="21">
        <f t="shared" si="94"/>
        <v>5.18</v>
      </c>
      <c r="E169" s="52">
        <f>TRUNC((100/((1+D169/100)^(NETWORKDAYS($B169,C169-1,Feriados!$A$1:$A$936)/252)))/100*T169,6)</f>
        <v>3593.2625630000002</v>
      </c>
      <c r="F169" s="19">
        <f t="shared" si="64"/>
        <v>5.0161945537974262E-5</v>
      </c>
      <c r="G169" s="19">
        <f t="shared" si="75"/>
        <v>1.0854988102702756</v>
      </c>
      <c r="H169" s="18">
        <f t="shared" si="76"/>
        <v>8.5498810270275616</v>
      </c>
      <c r="I169" s="53">
        <f t="shared" si="77"/>
        <v>8.4679132624402715</v>
      </c>
      <c r="J169" s="53">
        <f t="shared" si="78"/>
        <v>9.8767245553922791</v>
      </c>
      <c r="K169" s="53">
        <f t="shared" si="79"/>
        <v>111.06329555609979</v>
      </c>
      <c r="L169" s="60">
        <f>VLOOKUP(B169,'NTN-B Princ 24'!A:F,2,FALSE)*100</f>
        <v>6.76</v>
      </c>
      <c r="M169" s="22">
        <f>TRUNC((100/((1+L169/100)^(NETWORKDAYS($B169,C169-1,Feriados!$A$1:$A$936)/252)))/100*T169,6)</f>
        <v>3490.5824419999999</v>
      </c>
      <c r="N169" s="91">
        <f t="shared" si="65"/>
        <v>-1.7150947546035189E-3</v>
      </c>
      <c r="O169" s="91">
        <f t="shared" si="80"/>
        <v>1.0544798832562565</v>
      </c>
      <c r="P169" s="24">
        <f t="shared" si="81"/>
        <v>5.4479883256256523</v>
      </c>
      <c r="Q169" s="53">
        <f t="shared" si="82"/>
        <v>20.118606105002872</v>
      </c>
      <c r="R169" s="53">
        <f t="shared" si="83"/>
        <v>-337.69660039986474</v>
      </c>
      <c r="S169" s="53">
        <f t="shared" si="84"/>
        <v>70.769585644807648</v>
      </c>
      <c r="T169" s="62">
        <f>VLOOKUP(B169,'VNA IPCA'!B:D,2,FALSE)</f>
        <v>3964.0285749999998</v>
      </c>
      <c r="U169" s="63">
        <f>VLOOKUP(B169,'VNA IPCA'!B:D,3,FALSE)</f>
        <v>-0.33</v>
      </c>
      <c r="V169" s="63">
        <f t="shared" si="66"/>
        <v>-3.8889107745672447</v>
      </c>
      <c r="W169" s="92">
        <f t="shared" si="67"/>
        <v>-1.5023668547153868E-4</v>
      </c>
      <c r="X169" s="92">
        <f t="shared" si="85"/>
        <v>1.04977028928722</v>
      </c>
      <c r="Y169" s="48">
        <f t="shared" si="86"/>
        <v>4.9770289287220049</v>
      </c>
      <c r="Z169" s="53">
        <f t="shared" si="87"/>
        <v>-30.989645560246846</v>
      </c>
      <c r="AA169" s="53">
        <f t="shared" si="88"/>
        <v>-29.581116613472886</v>
      </c>
      <c r="AB169" s="53">
        <f t="shared" si="89"/>
        <v>64.651804294648102</v>
      </c>
      <c r="AC169" s="61">
        <f>VLOOKUP(B169,CDI!A:B,2,FALSE)</f>
        <v>13.65</v>
      </c>
      <c r="AD169" s="26">
        <f t="shared" si="90"/>
        <v>1.0769820577015823</v>
      </c>
      <c r="AE169" s="93">
        <f t="shared" si="68"/>
        <v>5.0788037326188196E-4</v>
      </c>
      <c r="AF169" s="93">
        <f t="shared" si="91"/>
        <v>1.0769820577015823</v>
      </c>
      <c r="AG169" s="27">
        <f t="shared" si="92"/>
        <v>7.6982057701582285</v>
      </c>
      <c r="AH169" s="98"/>
      <c r="AI169" s="21">
        <f t="shared" si="69"/>
        <v>1.0896436473101678</v>
      </c>
      <c r="AJ169" s="60">
        <f t="shared" si="70"/>
        <v>2.6081988570720194</v>
      </c>
      <c r="AK169" s="63">
        <f t="shared" si="71"/>
        <v>-3.8889107745672447</v>
      </c>
      <c r="AL169" s="61">
        <f t="shared" si="72"/>
        <v>13.65</v>
      </c>
    </row>
    <row r="170" spans="1:38" x14ac:dyDescent="0.3">
      <c r="A170" s="30">
        <f t="shared" si="73"/>
        <v>169</v>
      </c>
      <c r="B170" s="29">
        <f>WORKDAY(B169,1,Feriados!$A$2:$A$5000)</f>
        <v>44805</v>
      </c>
      <c r="C170" s="20">
        <f t="shared" si="94"/>
        <v>45519</v>
      </c>
      <c r="D170" s="21">
        <f t="shared" si="94"/>
        <v>5.18</v>
      </c>
      <c r="E170" s="52">
        <f>TRUNC((100/((1+D170/100)^(NETWORKDAYS($B170,C170-1,Feriados!$A$1:$A$936)/252)))/100*T170,6)</f>
        <v>3593.4428079999998</v>
      </c>
      <c r="F170" s="19">
        <f t="shared" si="64"/>
        <v>5.0161934130654728E-5</v>
      </c>
      <c r="G170" s="19">
        <f t="shared" si="75"/>
        <v>1.0855532609900953</v>
      </c>
      <c r="H170" s="18">
        <f t="shared" si="76"/>
        <v>8.5553260990095303</v>
      </c>
      <c r="I170" s="53">
        <f t="shared" si="77"/>
        <v>8.4679132624402715</v>
      </c>
      <c r="J170" s="53">
        <f t="shared" si="78"/>
        <v>9.8767223093280236</v>
      </c>
      <c r="K170" s="53">
        <f t="shared" si="79"/>
        <v>110.3499613548891</v>
      </c>
      <c r="L170" s="60">
        <f>VLOOKUP(B170,'NTN-B Princ 24'!A:F,2,FALSE)*100</f>
        <v>6.69</v>
      </c>
      <c r="M170" s="22">
        <f>TRUNC((100/((1+L170/100)^(NETWORKDAYS($B170,C170-1,Feriados!$A$1:$A$936)/252)))/100*T170,6)</f>
        <v>3495.4100039999998</v>
      </c>
      <c r="N170" s="91">
        <f t="shared" si="65"/>
        <v>1.383024776012487E-3</v>
      </c>
      <c r="O170" s="91">
        <f t="shared" si="80"/>
        <v>1.0559382550606067</v>
      </c>
      <c r="P170" s="24">
        <f t="shared" si="81"/>
        <v>5.5938255060606679</v>
      </c>
      <c r="Q170" s="53">
        <f t="shared" si="82"/>
        <v>19.606082668678379</v>
      </c>
      <c r="R170" s="53">
        <f t="shared" si="83"/>
        <v>272.31309749773459</v>
      </c>
      <c r="S170" s="53">
        <f t="shared" si="84"/>
        <v>72.151361768811057</v>
      </c>
      <c r="T170" s="62">
        <f>VLOOKUP(B170,'VNA IPCA'!B:D,2,FALSE)</f>
        <v>3963.4330319999999</v>
      </c>
      <c r="U170" s="63">
        <f>VLOOKUP(B170,'VNA IPCA'!B:D,3,FALSE)</f>
        <v>-0.33</v>
      </c>
      <c r="V170" s="63">
        <f t="shared" si="66"/>
        <v>-3.8889107745672447</v>
      </c>
      <c r="W170" s="92">
        <f t="shared" si="67"/>
        <v>-1.5023680801795614E-4</v>
      </c>
      <c r="X170" s="92">
        <f t="shared" si="85"/>
        <v>1.0496125751498055</v>
      </c>
      <c r="Y170" s="48">
        <f t="shared" si="86"/>
        <v>4.9612575149805549</v>
      </c>
      <c r="Z170" s="53">
        <f t="shared" si="87"/>
        <v>-30.989645560246846</v>
      </c>
      <c r="AA170" s="53">
        <f t="shared" si="88"/>
        <v>-29.581140742465443</v>
      </c>
      <c r="AB170" s="53">
        <f t="shared" si="89"/>
        <v>63.992250992412757</v>
      </c>
      <c r="AC170" s="61">
        <f>VLOOKUP(B170,CDI!A:B,2,FALSE)</f>
        <v>13.65</v>
      </c>
      <c r="AD170" s="26">
        <f t="shared" si="90"/>
        <v>1.0775290357510441</v>
      </c>
      <c r="AE170" s="93">
        <f t="shared" si="68"/>
        <v>5.0788037326188196E-4</v>
      </c>
      <c r="AF170" s="93">
        <f t="shared" si="91"/>
        <v>1.0775290357510441</v>
      </c>
      <c r="AG170" s="27">
        <f t="shared" si="92"/>
        <v>7.7529035751044084</v>
      </c>
      <c r="AH170" s="98"/>
      <c r="AI170" s="21">
        <f t="shared" si="69"/>
        <v>1.0896436473101678</v>
      </c>
      <c r="AJ170" s="60">
        <f t="shared" si="70"/>
        <v>2.5409210946142124</v>
      </c>
      <c r="AK170" s="63">
        <f t="shared" si="71"/>
        <v>-3.8889107745672447</v>
      </c>
      <c r="AL170" s="61">
        <f t="shared" si="72"/>
        <v>13.65</v>
      </c>
    </row>
    <row r="171" spans="1:38" x14ac:dyDescent="0.3">
      <c r="A171" s="30">
        <f t="shared" si="73"/>
        <v>170</v>
      </c>
      <c r="B171" s="29">
        <f>WORKDAY(B170,1,Feriados!$A$2:$A$5000)</f>
        <v>44806</v>
      </c>
      <c r="C171" s="20">
        <f t="shared" si="94"/>
        <v>45519</v>
      </c>
      <c r="D171" s="21">
        <f t="shared" si="94"/>
        <v>5.18</v>
      </c>
      <c r="E171" s="52">
        <f>TRUNC((100/((1+D171/100)^(NETWORKDAYS($B171,C171-1,Feriados!$A$1:$A$936)/252)))/100*T171,6)</f>
        <v>3593.6230620000001</v>
      </c>
      <c r="F171" s="19">
        <f t="shared" si="64"/>
        <v>5.0161922599434305E-5</v>
      </c>
      <c r="G171" s="19">
        <f t="shared" si="75"/>
        <v>1.0856077144287506</v>
      </c>
      <c r="H171" s="18">
        <f t="shared" si="76"/>
        <v>8.5607714428750583</v>
      </c>
      <c r="I171" s="53">
        <f t="shared" si="77"/>
        <v>8.4679132624402715</v>
      </c>
      <c r="J171" s="53">
        <f t="shared" si="78"/>
        <v>9.8767200388680809</v>
      </c>
      <c r="K171" s="53">
        <f t="shared" si="79"/>
        <v>109.64623533533235</v>
      </c>
      <c r="L171" s="60">
        <f>VLOOKUP(B171,'NTN-B Princ 24'!A:F,2,FALSE)*100</f>
        <v>6.6000000000000005</v>
      </c>
      <c r="M171" s="22">
        <f>TRUNC((100/((1+L171/100)^(NETWORKDAYS($B171,C171-1,Feriados!$A$1:$A$936)/252)))/100*T171,6)</f>
        <v>3501.5007639999999</v>
      </c>
      <c r="N171" s="91">
        <f t="shared" si="65"/>
        <v>1.7425023081785174E-3</v>
      </c>
      <c r="O171" s="91">
        <f t="shared" si="80"/>
        <v>1.0577782299073437</v>
      </c>
      <c r="P171" s="24">
        <f t="shared" si="81"/>
        <v>5.7778229907343714</v>
      </c>
      <c r="Q171" s="53">
        <f t="shared" si="82"/>
        <v>18.946631592262985</v>
      </c>
      <c r="R171" s="53">
        <f t="shared" si="83"/>
        <v>343.09305890031283</v>
      </c>
      <c r="S171" s="53">
        <f t="shared" si="84"/>
        <v>74.002272294655953</v>
      </c>
      <c r="T171" s="62">
        <f>VLOOKUP(B171,'VNA IPCA'!B:D,2,FALSE)</f>
        <v>3962.837579</v>
      </c>
      <c r="U171" s="63">
        <f>VLOOKUP(B171,'VNA IPCA'!B:D,3,FALSE)</f>
        <v>-0.33</v>
      </c>
      <c r="V171" s="63">
        <f t="shared" si="66"/>
        <v>-3.8889107745672447</v>
      </c>
      <c r="W171" s="92">
        <f t="shared" si="67"/>
        <v>-1.5023667492108927E-4</v>
      </c>
      <c r="X171" s="92">
        <f t="shared" si="85"/>
        <v>1.0494548848465597</v>
      </c>
      <c r="Y171" s="48">
        <f t="shared" si="86"/>
        <v>4.9454884846559688</v>
      </c>
      <c r="Z171" s="53">
        <f t="shared" si="87"/>
        <v>-30.989645560246846</v>
      </c>
      <c r="AA171" s="53">
        <f t="shared" si="88"/>
        <v>-29.581114536123582</v>
      </c>
      <c r="AB171" s="53">
        <f t="shared" si="89"/>
        <v>63.341744123781126</v>
      </c>
      <c r="AC171" s="61">
        <f>VLOOKUP(B171,CDI!A:B,2,FALSE)</f>
        <v>13.65</v>
      </c>
      <c r="AD171" s="26">
        <f t="shared" si="90"/>
        <v>1.0780762915999218</v>
      </c>
      <c r="AE171" s="93">
        <f t="shared" si="68"/>
        <v>5.0788037326188196E-4</v>
      </c>
      <c r="AF171" s="93">
        <f t="shared" si="91"/>
        <v>1.0780762915999218</v>
      </c>
      <c r="AG171" s="27">
        <f t="shared" si="92"/>
        <v>7.8076291599921799</v>
      </c>
      <c r="AH171" s="98"/>
      <c r="AI171" s="21">
        <f t="shared" si="69"/>
        <v>1.0896436473101678</v>
      </c>
      <c r="AJ171" s="60">
        <f t="shared" si="70"/>
        <v>2.4544211143113337</v>
      </c>
      <c r="AK171" s="63">
        <f t="shared" si="71"/>
        <v>-3.8889107745672447</v>
      </c>
      <c r="AL171" s="61">
        <f t="shared" si="72"/>
        <v>13.65</v>
      </c>
    </row>
    <row r="172" spans="1:38" x14ac:dyDescent="0.3">
      <c r="A172" s="30">
        <f t="shared" si="73"/>
        <v>171</v>
      </c>
      <c r="B172" s="29">
        <f>WORKDAY(B171,1,Feriados!$A$2:$A$5000)</f>
        <v>44809</v>
      </c>
      <c r="C172" s="20">
        <f t="shared" si="94"/>
        <v>45519</v>
      </c>
      <c r="D172" s="21">
        <f t="shared" si="94"/>
        <v>5.18</v>
      </c>
      <c r="E172" s="52">
        <f>TRUNC((100/((1+D172/100)^(NETWORKDAYS($B172,C172-1,Feriados!$A$1:$A$936)/252)))/100*T172,6)</f>
        <v>3593.8033249999999</v>
      </c>
      <c r="F172" s="19">
        <f t="shared" si="64"/>
        <v>5.016191094320277E-5</v>
      </c>
      <c r="G172" s="19">
        <f t="shared" si="75"/>
        <v>1.085662170586241</v>
      </c>
      <c r="H172" s="18">
        <f t="shared" si="76"/>
        <v>8.5662170586241047</v>
      </c>
      <c r="I172" s="53">
        <f t="shared" si="77"/>
        <v>8.4679132624402715</v>
      </c>
      <c r="J172" s="53">
        <f t="shared" si="78"/>
        <v>9.8767177437938578</v>
      </c>
      <c r="K172" s="53">
        <f t="shared" si="79"/>
        <v>108.95192412997774</v>
      </c>
      <c r="L172" s="60">
        <f>VLOOKUP(B172,'NTN-B Princ 24'!A:F,2,FALSE)*100</f>
        <v>6.59</v>
      </c>
      <c r="M172" s="22">
        <f>TRUNC((100/((1+L172/100)^(NETWORKDAYS($B172,C172-1,Feriados!$A$1:$A$936)/252)))/100*T172,6)</f>
        <v>3502.497691</v>
      </c>
      <c r="N172" s="91">
        <f t="shared" si="65"/>
        <v>2.847142031925376E-4</v>
      </c>
      <c r="O172" s="91">
        <f t="shared" si="80"/>
        <v>1.0580793943932263</v>
      </c>
      <c r="P172" s="24">
        <f t="shared" si="81"/>
        <v>5.8079394393226291</v>
      </c>
      <c r="Q172" s="53">
        <f t="shared" si="82"/>
        <v>18.873325021657724</v>
      </c>
      <c r="R172" s="53">
        <f t="shared" si="83"/>
        <v>56.059304155415433</v>
      </c>
      <c r="S172" s="53">
        <f t="shared" si="84"/>
        <v>73.869967666476782</v>
      </c>
      <c r="T172" s="62">
        <f>VLOOKUP(B172,'VNA IPCA'!B:D,2,FALSE)</f>
        <v>3962.2422150000002</v>
      </c>
      <c r="U172" s="63">
        <f>VLOOKUP(B172,'VNA IPCA'!B:D,3,FALSE)</f>
        <v>-0.33</v>
      </c>
      <c r="V172" s="63">
        <f t="shared" si="66"/>
        <v>-3.8889107745672447</v>
      </c>
      <c r="W172" s="92">
        <f t="shared" si="67"/>
        <v>-1.5023679071657359E-4</v>
      </c>
      <c r="X172" s="92">
        <f t="shared" si="85"/>
        <v>1.0492972181126585</v>
      </c>
      <c r="Y172" s="48">
        <f t="shared" si="86"/>
        <v>4.9297218112658525</v>
      </c>
      <c r="Z172" s="53">
        <f t="shared" si="87"/>
        <v>-30.989645560246846</v>
      </c>
      <c r="AA172" s="53">
        <f t="shared" si="88"/>
        <v>-29.581137335879276</v>
      </c>
      <c r="AB172" s="53">
        <f t="shared" si="89"/>
        <v>62.700101233391159</v>
      </c>
      <c r="AC172" s="61">
        <f>VLOOKUP(B172,CDI!A:B,2,FALSE)</f>
        <v>13.65</v>
      </c>
      <c r="AD172" s="26">
        <f t="shared" si="90"/>
        <v>1.0786238253893043</v>
      </c>
      <c r="AE172" s="93">
        <f t="shared" si="68"/>
        <v>5.0788037326188196E-4</v>
      </c>
      <c r="AF172" s="93">
        <f t="shared" si="91"/>
        <v>1.0786238253893043</v>
      </c>
      <c r="AG172" s="27">
        <f t="shared" si="92"/>
        <v>7.8623825389304347</v>
      </c>
      <c r="AH172" s="98"/>
      <c r="AI172" s="21">
        <f t="shared" si="69"/>
        <v>1.0896436473101678</v>
      </c>
      <c r="AJ172" s="60">
        <f t="shared" si="70"/>
        <v>2.4448100053887867</v>
      </c>
      <c r="AK172" s="63">
        <f t="shared" si="71"/>
        <v>-3.8889107745672447</v>
      </c>
      <c r="AL172" s="61">
        <f t="shared" si="72"/>
        <v>13.65</v>
      </c>
    </row>
    <row r="173" spans="1:38" x14ac:dyDescent="0.3">
      <c r="A173" s="30">
        <f t="shared" si="73"/>
        <v>172</v>
      </c>
      <c r="B173" s="29">
        <f>WORKDAY(B172,1,Feriados!$A$2:$A$5000)</f>
        <v>44810</v>
      </c>
      <c r="C173" s="20">
        <f t="shared" si="94"/>
        <v>45519</v>
      </c>
      <c r="D173" s="21">
        <f t="shared" si="94"/>
        <v>5.18</v>
      </c>
      <c r="E173" s="52">
        <f>TRUNC((100/((1+D173/100)^(NETWORKDAYS($B173,C173-1,Feriados!$A$1:$A$936)/252)))/100*T173,6)</f>
        <v>3593.9835969999999</v>
      </c>
      <c r="F173" s="19">
        <f t="shared" si="64"/>
        <v>5.01618991628483E-5</v>
      </c>
      <c r="G173" s="19">
        <f t="shared" si="75"/>
        <v>1.0857166294625669</v>
      </c>
      <c r="H173" s="18">
        <f t="shared" si="76"/>
        <v>8.5716629462566871</v>
      </c>
      <c r="I173" s="53">
        <f t="shared" si="77"/>
        <v>8.4679132624402715</v>
      </c>
      <c r="J173" s="53">
        <f t="shared" si="78"/>
        <v>9.8767154242802295</v>
      </c>
      <c r="K173" s="53">
        <f t="shared" si="79"/>
        <v>108.26683952574055</v>
      </c>
      <c r="L173" s="60">
        <f>VLOOKUP(B173,'NTN-B Princ 24'!A:F,2,FALSE)*100</f>
        <v>6.7</v>
      </c>
      <c r="M173" s="22">
        <f>TRUNC((100/((1+L173/100)^(NETWORKDAYS($B173,C173-1,Feriados!$A$1:$A$936)/252)))/100*T173,6)</f>
        <v>3495.8973679999999</v>
      </c>
      <c r="N173" s="91">
        <f t="shared" si="65"/>
        <v>-1.8844617705131572E-3</v>
      </c>
      <c r="O173" s="91">
        <f t="shared" si="80"/>
        <v>1.0560854842243246</v>
      </c>
      <c r="P173" s="24">
        <f t="shared" si="81"/>
        <v>5.6085484224324578</v>
      </c>
      <c r="Q173" s="53">
        <f t="shared" si="82"/>
        <v>19.67932080514997</v>
      </c>
      <c r="R173" s="53">
        <f t="shared" si="83"/>
        <v>-371.04441709572791</v>
      </c>
      <c r="S173" s="53">
        <f t="shared" si="84"/>
        <v>70.840374362715451</v>
      </c>
      <c r="T173" s="62">
        <f>VLOOKUP(B173,'VNA IPCA'!B:D,2,FALSE)</f>
        <v>3961.646941</v>
      </c>
      <c r="U173" s="63">
        <f>VLOOKUP(B173,'VNA IPCA'!B:D,3,FALSE)</f>
        <v>-0.33</v>
      </c>
      <c r="V173" s="63">
        <f t="shared" si="66"/>
        <v>-3.8889107745672447</v>
      </c>
      <c r="W173" s="92">
        <f t="shared" si="67"/>
        <v>-1.5023665078994775E-4</v>
      </c>
      <c r="X173" s="92">
        <f t="shared" si="85"/>
        <v>1.049139575212926</v>
      </c>
      <c r="Y173" s="48">
        <f t="shared" si="86"/>
        <v>4.9139575212926001</v>
      </c>
      <c r="Z173" s="53">
        <f t="shared" si="87"/>
        <v>-30.989645560246846</v>
      </c>
      <c r="AA173" s="53">
        <f t="shared" si="88"/>
        <v>-29.581109784779997</v>
      </c>
      <c r="AB173" s="53">
        <f t="shared" si="89"/>
        <v>62.06714539871502</v>
      </c>
      <c r="AC173" s="61">
        <f>VLOOKUP(B173,CDI!A:B,2,FALSE)</f>
        <v>13.65</v>
      </c>
      <c r="AD173" s="26">
        <f t="shared" si="90"/>
        <v>1.0791716372603521</v>
      </c>
      <c r="AE173" s="93">
        <f t="shared" si="68"/>
        <v>5.0788037326188196E-4</v>
      </c>
      <c r="AF173" s="93">
        <f t="shared" si="91"/>
        <v>1.0791716372603521</v>
      </c>
      <c r="AG173" s="27">
        <f t="shared" si="92"/>
        <v>7.9171637260352146</v>
      </c>
      <c r="AH173" s="98"/>
      <c r="AI173" s="21">
        <f t="shared" si="69"/>
        <v>1.0896436473101678</v>
      </c>
      <c r="AJ173" s="60">
        <f t="shared" si="70"/>
        <v>2.5505322035367373</v>
      </c>
      <c r="AK173" s="63">
        <f t="shared" si="71"/>
        <v>-3.8889107745672447</v>
      </c>
      <c r="AL173" s="61">
        <f t="shared" si="72"/>
        <v>13.65</v>
      </c>
    </row>
    <row r="174" spans="1:38" x14ac:dyDescent="0.3">
      <c r="A174" s="30">
        <f t="shared" si="73"/>
        <v>173</v>
      </c>
      <c r="B174" s="29">
        <f>WORKDAY(B173,1,Feriados!$A$2:$A$5000)</f>
        <v>44812</v>
      </c>
      <c r="C174" s="20">
        <f t="shared" si="94"/>
        <v>45519</v>
      </c>
      <c r="D174" s="21">
        <f t="shared" si="94"/>
        <v>5.18</v>
      </c>
      <c r="E174" s="52">
        <f>TRUNC((100/((1+D174/100)^(NETWORKDAYS($B174,C174-1,Feriados!$A$1:$A$936)/252)))/100*T174,6)</f>
        <v>3594.1638779999998</v>
      </c>
      <c r="F174" s="19">
        <f t="shared" si="64"/>
        <v>5.0161887257926807E-5</v>
      </c>
      <c r="G174" s="19">
        <f t="shared" si="75"/>
        <v>1.0857710910577281</v>
      </c>
      <c r="H174" s="18">
        <f t="shared" si="76"/>
        <v>8.5771091057728057</v>
      </c>
      <c r="I174" s="53">
        <f t="shared" si="77"/>
        <v>8.4679132624402715</v>
      </c>
      <c r="J174" s="53">
        <f t="shared" si="78"/>
        <v>9.8767130802397585</v>
      </c>
      <c r="K174" s="53">
        <f t="shared" si="79"/>
        <v>107.59079829329632</v>
      </c>
      <c r="L174" s="60">
        <f>VLOOKUP(B174,'NTN-B Princ 24'!A:F,2,FALSE)*100</f>
        <v>6.76</v>
      </c>
      <c r="M174" s="22">
        <f>TRUNC((100/((1+L174/100)^(NETWORKDAYS($B174,C174-1,Feriados!$A$1:$A$936)/252)))/100*T174,6)</f>
        <v>3492.4910540000001</v>
      </c>
      <c r="N174" s="91">
        <f t="shared" si="65"/>
        <v>-9.7437471453820645E-4</v>
      </c>
      <c r="O174" s="91">
        <f t="shared" si="80"/>
        <v>1.0550564612321056</v>
      </c>
      <c r="P174" s="24">
        <f t="shared" si="81"/>
        <v>5.5056461232105613</v>
      </c>
      <c r="Q174" s="53">
        <f t="shared" si="82"/>
        <v>20.118606105002872</v>
      </c>
      <c r="R174" s="53">
        <f t="shared" si="83"/>
        <v>-191.85122438976052</v>
      </c>
      <c r="S174" s="53">
        <f t="shared" si="84"/>
        <v>69.06253076784715</v>
      </c>
      <c r="T174" s="62">
        <f>VLOOKUP(B174,'VNA IPCA'!B:D,2,FALSE)</f>
        <v>3961.0517559999998</v>
      </c>
      <c r="U174" s="63">
        <f>VLOOKUP(B174,'VNA IPCA'!B:D,3,FALSE)</f>
        <v>-0.33</v>
      </c>
      <c r="V174" s="63">
        <f t="shared" si="66"/>
        <v>-3.8889107745672447</v>
      </c>
      <c r="W174" s="92">
        <f t="shared" si="67"/>
        <v>-1.5023675982850371E-4</v>
      </c>
      <c r="X174" s="92">
        <f t="shared" si="85"/>
        <v>1.0489819558825382</v>
      </c>
      <c r="Y174" s="48">
        <f t="shared" si="86"/>
        <v>4.8981955882538175</v>
      </c>
      <c r="Z174" s="53">
        <f t="shared" si="87"/>
        <v>-30.989645560246846</v>
      </c>
      <c r="AA174" s="53">
        <f t="shared" si="88"/>
        <v>-29.581131254118393</v>
      </c>
      <c r="AB174" s="53">
        <f t="shared" si="89"/>
        <v>61.442703717297199</v>
      </c>
      <c r="AC174" s="61">
        <f>VLOOKUP(B174,CDI!A:B,2,FALSE)</f>
        <v>13.65</v>
      </c>
      <c r="AD174" s="26">
        <f t="shared" si="90"/>
        <v>1.0797197273542976</v>
      </c>
      <c r="AE174" s="93">
        <f t="shared" si="68"/>
        <v>5.0788037326188196E-4</v>
      </c>
      <c r="AF174" s="93">
        <f t="shared" si="91"/>
        <v>1.0797197273542976</v>
      </c>
      <c r="AG174" s="27">
        <f t="shared" si="92"/>
        <v>7.9719727354297554</v>
      </c>
      <c r="AH174" s="98"/>
      <c r="AI174" s="21">
        <f t="shared" si="69"/>
        <v>1.0896436473101678</v>
      </c>
      <c r="AJ174" s="60">
        <f t="shared" si="70"/>
        <v>2.6081988570720194</v>
      </c>
      <c r="AK174" s="63">
        <f t="shared" si="71"/>
        <v>-3.8889107745672447</v>
      </c>
      <c r="AL174" s="61">
        <f t="shared" si="72"/>
        <v>13.65</v>
      </c>
    </row>
    <row r="175" spans="1:38" x14ac:dyDescent="0.3">
      <c r="A175" s="30">
        <f t="shared" si="73"/>
        <v>174</v>
      </c>
      <c r="B175" s="29">
        <f>WORKDAY(B174,1,Feriados!$A$2:$A$5000)</f>
        <v>44813</v>
      </c>
      <c r="C175" s="20">
        <f t="shared" si="94"/>
        <v>45519</v>
      </c>
      <c r="D175" s="21">
        <f t="shared" si="94"/>
        <v>5.18</v>
      </c>
      <c r="E175" s="52">
        <f>TRUNC((100/((1+D175/100)^(NETWORKDAYS($B175,C175-1,Feriados!$A$1:$A$936)/252)))/100*T175,6)</f>
        <v>3593.460364</v>
      </c>
      <c r="F175" s="19">
        <f t="shared" si="64"/>
        <v>-1.9573787503290863E-4</v>
      </c>
      <c r="G175" s="19">
        <f t="shared" si="75"/>
        <v>1.0855585645315922</v>
      </c>
      <c r="H175" s="18">
        <f t="shared" si="76"/>
        <v>8.5558564531592154</v>
      </c>
      <c r="I175" s="53">
        <f t="shared" si="77"/>
        <v>5.6452634327215376</v>
      </c>
      <c r="J175" s="53">
        <f t="shared" si="78"/>
        <v>-38.540153417580271</v>
      </c>
      <c r="K175" s="53">
        <f t="shared" si="79"/>
        <v>106.59099816134858</v>
      </c>
      <c r="L175" s="60">
        <f>VLOOKUP(B175,'NTN-B Princ 24'!A:F,2,FALSE)*100</f>
        <v>6.8199999999999994</v>
      </c>
      <c r="M175" s="22">
        <f>TRUNC((100/((1+L175/100)^(NETWORKDAYS($B175,C175-1,Feriados!$A$1:$A$936)/252)))/100*T175,6)</f>
        <v>3488.2478150000002</v>
      </c>
      <c r="N175" s="91">
        <f t="shared" si="65"/>
        <v>-1.2149605924229867E-3</v>
      </c>
      <c r="O175" s="91">
        <f t="shared" si="80"/>
        <v>1.0537746092089273</v>
      </c>
      <c r="P175" s="24">
        <f t="shared" si="81"/>
        <v>5.3774609208927293</v>
      </c>
      <c r="Q175" s="53">
        <f t="shared" si="82"/>
        <v>17.73482243455636</v>
      </c>
      <c r="R175" s="53">
        <f t="shared" si="83"/>
        <v>-239.22180426462512</v>
      </c>
      <c r="S175" s="53">
        <f t="shared" si="84"/>
        <v>66.993752205830077</v>
      </c>
      <c r="T175" s="62">
        <f>VLOOKUP(B175,'VNA IPCA'!B:D,2,FALSE)</f>
        <v>3959.4828339999999</v>
      </c>
      <c r="U175" s="63">
        <f>VLOOKUP(B175,'VNA IPCA'!B:D,3,FALSE)</f>
        <v>-0.36</v>
      </c>
      <c r="V175" s="63">
        <f t="shared" si="66"/>
        <v>-4.2354821655895769</v>
      </c>
      <c r="W175" s="92">
        <f t="shared" si="67"/>
        <v>-3.9608722547579411E-4</v>
      </c>
      <c r="X175" s="92">
        <f t="shared" si="85"/>
        <v>1.0485664675300586</v>
      </c>
      <c r="Y175" s="48">
        <f t="shared" si="86"/>
        <v>4.8566467530058555</v>
      </c>
      <c r="Z175" s="53">
        <f t="shared" si="87"/>
        <v>-33.81172976316298</v>
      </c>
      <c r="AA175" s="53">
        <f t="shared" si="88"/>
        <v>-77.988291402541918</v>
      </c>
      <c r="AB175" s="53">
        <f t="shared" si="89"/>
        <v>60.505319128959599</v>
      </c>
      <c r="AC175" s="61">
        <f>VLOOKUP(B175,CDI!A:B,2,FALSE)</f>
        <v>13.65</v>
      </c>
      <c r="AD175" s="26">
        <f t="shared" si="90"/>
        <v>1.0802680958124444</v>
      </c>
      <c r="AE175" s="93">
        <f t="shared" si="68"/>
        <v>5.0788037326188196E-4</v>
      </c>
      <c r="AF175" s="93">
        <f t="shared" si="91"/>
        <v>1.0802680958124444</v>
      </c>
      <c r="AG175" s="27">
        <f t="shared" si="92"/>
        <v>8.0268095812444429</v>
      </c>
      <c r="AH175" s="98"/>
      <c r="AI175" s="21">
        <f t="shared" si="69"/>
        <v>0.72511985823289216</v>
      </c>
      <c r="AJ175" s="60">
        <f t="shared" si="70"/>
        <v>2.2956579507172226</v>
      </c>
      <c r="AK175" s="63">
        <f t="shared" si="71"/>
        <v>-4.2354821655895769</v>
      </c>
      <c r="AL175" s="61">
        <f t="shared" si="72"/>
        <v>13.65</v>
      </c>
    </row>
    <row r="176" spans="1:38" x14ac:dyDescent="0.3">
      <c r="A176" s="30">
        <f t="shared" si="73"/>
        <v>175</v>
      </c>
      <c r="B176" s="29">
        <f>WORKDAY(B175,1,Feriados!$A$2:$A$5000)</f>
        <v>44816</v>
      </c>
      <c r="C176" s="20">
        <f t="shared" si="94"/>
        <v>45519</v>
      </c>
      <c r="D176" s="21">
        <f t="shared" si="94"/>
        <v>5.18</v>
      </c>
      <c r="E176" s="52">
        <f>TRUNC((100/((1+D176/100)^(NETWORKDAYS($B176,C176-1,Feriados!$A$1:$A$936)/252)))/100*T176,6)</f>
        <v>3593.5915230000001</v>
      </c>
      <c r="F176" s="19">
        <f t="shared" si="64"/>
        <v>3.6499359034047885E-5</v>
      </c>
      <c r="G176" s="19">
        <f t="shared" si="75"/>
        <v>1.0855981867233915</v>
      </c>
      <c r="H176" s="18">
        <f t="shared" si="76"/>
        <v>8.5598186723391478</v>
      </c>
      <c r="I176" s="53">
        <f t="shared" si="77"/>
        <v>5.6452634327215376</v>
      </c>
      <c r="J176" s="53">
        <f t="shared" si="78"/>
        <v>7.186605538550209</v>
      </c>
      <c r="K176" s="53">
        <f t="shared" si="79"/>
        <v>105.91640269450808</v>
      </c>
      <c r="L176" s="60">
        <f>VLOOKUP(B176,'NTN-B Princ 24'!A:F,2,FALSE)*100</f>
        <v>6.7099999999999991</v>
      </c>
      <c r="M176" s="22">
        <f>TRUNC((100/((1+L176/100)^(NETWORKDAYS($B176,C176-1,Feriados!$A$1:$A$936)/252)))/100*T176,6)</f>
        <v>3495.4851870000002</v>
      </c>
      <c r="N176" s="91">
        <f t="shared" si="65"/>
        <v>2.0747872237971698E-3</v>
      </c>
      <c r="O176" s="91">
        <f t="shared" si="80"/>
        <v>1.0559609673048758</v>
      </c>
      <c r="P176" s="24">
        <f t="shared" si="81"/>
        <v>5.5960967304875764</v>
      </c>
      <c r="Q176" s="53">
        <f t="shared" si="82"/>
        <v>16.929740509485278</v>
      </c>
      <c r="R176" s="53">
        <f t="shared" si="83"/>
        <v>408.51888220680121</v>
      </c>
      <c r="S176" s="53">
        <f t="shared" si="84"/>
        <v>69.244274617533421</v>
      </c>
      <c r="T176" s="62">
        <f>VLOOKUP(B176,'VNA IPCA'!B:D,2,FALSE)</f>
        <v>3958.8338880000001</v>
      </c>
      <c r="U176" s="63">
        <f>VLOOKUP(B176,'VNA IPCA'!B:D,3,FALSE)</f>
        <v>-0.36</v>
      </c>
      <c r="V176" s="63">
        <f t="shared" si="66"/>
        <v>-4.2354821655895769</v>
      </c>
      <c r="W176" s="92">
        <f t="shared" si="67"/>
        <v>-1.6389665701477263E-4</v>
      </c>
      <c r="X176" s="92">
        <f t="shared" si="85"/>
        <v>1.0483946109913727</v>
      </c>
      <c r="Y176" s="48">
        <f t="shared" si="86"/>
        <v>4.8394610991372655</v>
      </c>
      <c r="Z176" s="53">
        <f t="shared" si="87"/>
        <v>-33.81172976316298</v>
      </c>
      <c r="AA176" s="53">
        <f t="shared" si="88"/>
        <v>-32.2707207530269</v>
      </c>
      <c r="AB176" s="53">
        <f t="shared" si="89"/>
        <v>59.881912248563637</v>
      </c>
      <c r="AC176" s="61">
        <f>VLOOKUP(B176,CDI!A:B,2,FALSE)</f>
        <v>13.65</v>
      </c>
      <c r="AD176" s="26">
        <f t="shared" si="90"/>
        <v>1.0808167427761686</v>
      </c>
      <c r="AE176" s="93">
        <f t="shared" si="68"/>
        <v>5.0788037326188196E-4</v>
      </c>
      <c r="AF176" s="93">
        <f t="shared" si="91"/>
        <v>1.0808167427761686</v>
      </c>
      <c r="AG176" s="27">
        <f t="shared" si="92"/>
        <v>8.0816742776168571</v>
      </c>
      <c r="AH176" s="98"/>
      <c r="AI176" s="21">
        <f t="shared" si="69"/>
        <v>0.72511985823289216</v>
      </c>
      <c r="AJ176" s="60">
        <f t="shared" si="70"/>
        <v>2.1903169810993495</v>
      </c>
      <c r="AK176" s="63">
        <f t="shared" si="71"/>
        <v>-4.2354821655895769</v>
      </c>
      <c r="AL176" s="61">
        <f t="shared" si="72"/>
        <v>13.65</v>
      </c>
    </row>
    <row r="177" spans="1:38" x14ac:dyDescent="0.3">
      <c r="A177" s="30">
        <f t="shared" si="73"/>
        <v>176</v>
      </c>
      <c r="B177" s="29">
        <f>WORKDAY(B176,1,Feriados!$A$2:$A$5000)</f>
        <v>44817</v>
      </c>
      <c r="C177" s="20">
        <f t="shared" si="94"/>
        <v>45519</v>
      </c>
      <c r="D177" s="21">
        <f t="shared" si="94"/>
        <v>5.18</v>
      </c>
      <c r="E177" s="52">
        <f>TRUNC((100/((1+D177/100)^(NETWORKDAYS($B177,C177-1,Feriados!$A$1:$A$936)/252)))/100*T177,6)</f>
        <v>3593.7226860000001</v>
      </c>
      <c r="F177" s="19">
        <f t="shared" si="64"/>
        <v>3.6499139971946093E-5</v>
      </c>
      <c r="G177" s="19">
        <f t="shared" si="75"/>
        <v>1.085637810123562</v>
      </c>
      <c r="H177" s="18">
        <f t="shared" si="76"/>
        <v>8.5637810123561984</v>
      </c>
      <c r="I177" s="53">
        <f t="shared" si="77"/>
        <v>5.6452634327215376</v>
      </c>
      <c r="J177" s="53">
        <f t="shared" si="78"/>
        <v>7.1865624059321123</v>
      </c>
      <c r="K177" s="53">
        <f t="shared" si="79"/>
        <v>105.25054586453983</v>
      </c>
      <c r="L177" s="60">
        <f>VLOOKUP(B177,'NTN-B Princ 24'!A:F,2,FALSE)*100</f>
        <v>6.8600000000000012</v>
      </c>
      <c r="M177" s="22">
        <f>TRUNC((100/((1+L177/100)^(NETWORKDAYS($B177,C177-1,Feriados!$A$1:$A$936)/252)))/100*T177,6)</f>
        <v>3486.4333259999999</v>
      </c>
      <c r="N177" s="91">
        <f t="shared" si="65"/>
        <v>-2.5895864281344494E-3</v>
      </c>
      <c r="O177" s="91">
        <f t="shared" si="80"/>
        <v>1.0532264651153034</v>
      </c>
      <c r="P177" s="24">
        <f t="shared" si="81"/>
        <v>5.3226465115303379</v>
      </c>
      <c r="Q177" s="53">
        <f t="shared" si="82"/>
        <v>18.027374780224957</v>
      </c>
      <c r="R177" s="53">
        <f t="shared" si="83"/>
        <v>-509.88117762904028</v>
      </c>
      <c r="S177" s="53">
        <f t="shared" si="84"/>
        <v>65.416368070862532</v>
      </c>
      <c r="T177" s="62">
        <f>VLOOKUP(B177,'VNA IPCA'!B:D,2,FALSE)</f>
        <v>3958.1850479999998</v>
      </c>
      <c r="U177" s="63">
        <f>VLOOKUP(B177,'VNA IPCA'!B:D,3,FALSE)</f>
        <v>-0.36</v>
      </c>
      <c r="V177" s="63">
        <f t="shared" si="66"/>
        <v>-4.2354821655895769</v>
      </c>
      <c r="W177" s="92">
        <f t="shared" si="67"/>
        <v>-1.6389674797090414E-4</v>
      </c>
      <c r="X177" s="92">
        <f t="shared" si="85"/>
        <v>1.0482227825240409</v>
      </c>
      <c r="Y177" s="48">
        <f t="shared" si="86"/>
        <v>4.8222782524040886</v>
      </c>
      <c r="Z177" s="53">
        <f t="shared" si="87"/>
        <v>-33.81172976316298</v>
      </c>
      <c r="AA177" s="53">
        <f t="shared" si="88"/>
        <v>-32.2707386619945</v>
      </c>
      <c r="AB177" s="53">
        <f t="shared" si="89"/>
        <v>59.266744168716826</v>
      </c>
      <c r="AC177" s="61">
        <f>VLOOKUP(B177,CDI!A:B,2,FALSE)</f>
        <v>13.65</v>
      </c>
      <c r="AD177" s="26">
        <f t="shared" si="90"/>
        <v>1.0813656683869175</v>
      </c>
      <c r="AE177" s="93">
        <f t="shared" si="68"/>
        <v>5.0788037326188196E-4</v>
      </c>
      <c r="AF177" s="93">
        <f t="shared" si="91"/>
        <v>1.0813656683869175</v>
      </c>
      <c r="AG177" s="27">
        <f t="shared" si="92"/>
        <v>8.1365668386917491</v>
      </c>
      <c r="AH177" s="98"/>
      <c r="AI177" s="21">
        <f t="shared" si="69"/>
        <v>0.72511985823289216</v>
      </c>
      <c r="AJ177" s="60">
        <f t="shared" si="70"/>
        <v>2.3339637578509764</v>
      </c>
      <c r="AK177" s="63">
        <f t="shared" si="71"/>
        <v>-4.2354821655895769</v>
      </c>
      <c r="AL177" s="61">
        <f t="shared" si="72"/>
        <v>13.65</v>
      </c>
    </row>
    <row r="178" spans="1:38" x14ac:dyDescent="0.3">
      <c r="A178" s="30">
        <f t="shared" si="73"/>
        <v>177</v>
      </c>
      <c r="B178" s="29">
        <f>WORKDAY(B177,1,Feriados!$A$2:$A$5000)</f>
        <v>44818</v>
      </c>
      <c r="C178" s="20">
        <f t="shared" si="94"/>
        <v>45519</v>
      </c>
      <c r="D178" s="21">
        <f t="shared" si="94"/>
        <v>5.18</v>
      </c>
      <c r="E178" s="52">
        <f>TRUNC((100/((1+D178/100)^(NETWORKDAYS($B178,C178-1,Feriados!$A$1:$A$936)/252)))/100*T178,6)</f>
        <v>3593.853854</v>
      </c>
      <c r="F178" s="19">
        <f t="shared" si="64"/>
        <v>3.6499199148165573E-5</v>
      </c>
      <c r="G178" s="19">
        <f t="shared" si="75"/>
        <v>1.0856774350341964</v>
      </c>
      <c r="H178" s="18">
        <f t="shared" si="76"/>
        <v>8.5677435034196456</v>
      </c>
      <c r="I178" s="53">
        <f t="shared" si="77"/>
        <v>5.6452634327215376</v>
      </c>
      <c r="J178" s="53">
        <f t="shared" si="78"/>
        <v>7.1865740575380004</v>
      </c>
      <c r="K178" s="53">
        <f t="shared" si="79"/>
        <v>104.59325897728719</v>
      </c>
      <c r="L178" s="60">
        <f>VLOOKUP(B178,'NTN-B Princ 24'!A:F,2,FALSE)*100</f>
        <v>6.8499999999999988</v>
      </c>
      <c r="M178" s="22">
        <f>TRUNC((100/((1+L178/100)^(NETWORKDAYS($B178,C178-1,Feriados!$A$1:$A$936)/252)))/100*T178,6)</f>
        <v>3487.4027209999999</v>
      </c>
      <c r="N178" s="91">
        <f t="shared" si="65"/>
        <v>2.780477666877168E-4</v>
      </c>
      <c r="O178" s="91">
        <f t="shared" si="80"/>
        <v>1.053519312381745</v>
      </c>
      <c r="P178" s="24">
        <f t="shared" si="81"/>
        <v>5.351931238174501</v>
      </c>
      <c r="Q178" s="53">
        <f t="shared" si="82"/>
        <v>17.954246920769158</v>
      </c>
      <c r="R178" s="53">
        <f t="shared" si="83"/>
        <v>54.746704406382932</v>
      </c>
      <c r="S178" s="53">
        <f t="shared" si="84"/>
        <v>65.335281080671393</v>
      </c>
      <c r="T178" s="62">
        <f>VLOOKUP(B178,'VNA IPCA'!B:D,2,FALSE)</f>
        <v>3957.5363149999998</v>
      </c>
      <c r="U178" s="63">
        <f>VLOOKUP(B178,'VNA IPCA'!B:D,3,FALSE)</f>
        <v>-0.36</v>
      </c>
      <c r="V178" s="63">
        <f t="shared" si="66"/>
        <v>-4.2354821655895769</v>
      </c>
      <c r="W178" s="92">
        <f t="shared" si="67"/>
        <v>-1.6389658192650369E-4</v>
      </c>
      <c r="X178" s="92">
        <f t="shared" si="85"/>
        <v>1.0480509823928876</v>
      </c>
      <c r="Y178" s="48">
        <f t="shared" si="86"/>
        <v>4.8050982392887631</v>
      </c>
      <c r="Z178" s="53">
        <f t="shared" si="87"/>
        <v>-33.81172976316298</v>
      </c>
      <c r="AA178" s="53">
        <f t="shared" si="88"/>
        <v>-32.270705968390025</v>
      </c>
      <c r="AB178" s="53">
        <f t="shared" si="89"/>
        <v>58.659655760310869</v>
      </c>
      <c r="AC178" s="61">
        <f>VLOOKUP(B178,CDI!A:B,2,FALSE)</f>
        <v>13.65</v>
      </c>
      <c r="AD178" s="26">
        <f t="shared" si="90"/>
        <v>1.0819148727862105</v>
      </c>
      <c r="AE178" s="93">
        <f t="shared" si="68"/>
        <v>5.0788037326188196E-4</v>
      </c>
      <c r="AF178" s="93">
        <f t="shared" si="91"/>
        <v>1.0819148727862105</v>
      </c>
      <c r="AG178" s="27">
        <f t="shared" si="92"/>
        <v>8.1914872786210466</v>
      </c>
      <c r="AH178" s="98"/>
      <c r="AI178" s="21">
        <f t="shared" si="69"/>
        <v>0.72511985823289216</v>
      </c>
      <c r="AJ178" s="60">
        <f t="shared" si="70"/>
        <v>2.3243873060675435</v>
      </c>
      <c r="AK178" s="63">
        <f t="shared" si="71"/>
        <v>-4.2354821655895769</v>
      </c>
      <c r="AL178" s="61">
        <f t="shared" si="72"/>
        <v>13.65</v>
      </c>
    </row>
    <row r="179" spans="1:38" x14ac:dyDescent="0.3">
      <c r="A179" s="30">
        <f t="shared" si="73"/>
        <v>178</v>
      </c>
      <c r="B179" s="29">
        <f>WORKDAY(B178,1,Feriados!$A$2:$A$5000)</f>
        <v>44819</v>
      </c>
      <c r="C179" s="20">
        <f t="shared" si="94"/>
        <v>45519</v>
      </c>
      <c r="D179" s="21">
        <f t="shared" si="94"/>
        <v>5.18</v>
      </c>
      <c r="E179" s="52">
        <f>TRUNC((100/((1+D179/100)^(NETWORKDAYS($B179,C179-1,Feriados!$A$1:$A$936)/252)))/100*T179,6)</f>
        <v>3593.9850270000002</v>
      </c>
      <c r="F179" s="19">
        <f t="shared" si="64"/>
        <v>3.6499258269540036E-5</v>
      </c>
      <c r="G179" s="19">
        <f t="shared" si="75"/>
        <v>1.0857170614552951</v>
      </c>
      <c r="H179" s="18">
        <f t="shared" si="76"/>
        <v>8.5717061455295109</v>
      </c>
      <c r="I179" s="53">
        <f t="shared" si="77"/>
        <v>5.6452634327215376</v>
      </c>
      <c r="J179" s="53">
        <f t="shared" si="78"/>
        <v>7.186585698345084</v>
      </c>
      <c r="K179" s="53">
        <f t="shared" si="79"/>
        <v>103.94437729568307</v>
      </c>
      <c r="L179" s="60">
        <f>VLOOKUP(B179,'NTN-B Princ 24'!A:F,2,FALSE)*100</f>
        <v>6.7</v>
      </c>
      <c r="M179" s="22">
        <f>TRUNC((100/((1+L179/100)^(NETWORKDAYS($B179,C179-1,Feriados!$A$1:$A$936)/252)))/100*T179,6)</f>
        <v>3497.0932280000002</v>
      </c>
      <c r="N179" s="91">
        <f t="shared" si="65"/>
        <v>2.7787175084905691E-3</v>
      </c>
      <c r="O179" s="91">
        <f t="shared" si="80"/>
        <v>1.0564467449405932</v>
      </c>
      <c r="P179" s="24">
        <f t="shared" si="81"/>
        <v>5.6446744940593208</v>
      </c>
      <c r="Q179" s="53">
        <f t="shared" si="82"/>
        <v>16.856510259158906</v>
      </c>
      <c r="R179" s="53">
        <f t="shared" si="83"/>
        <v>547.12047458029247</v>
      </c>
      <c r="S179" s="53">
        <f t="shared" si="84"/>
        <v>68.449870464566189</v>
      </c>
      <c r="T179" s="62">
        <f>VLOOKUP(B179,'VNA IPCA'!B:D,2,FALSE)</f>
        <v>3956.8876879999998</v>
      </c>
      <c r="U179" s="63">
        <f>VLOOKUP(B179,'VNA IPCA'!B:D,3,FALSE)</f>
        <v>-0.36</v>
      </c>
      <c r="V179" s="63">
        <f t="shared" si="66"/>
        <v>-4.2354821655895769</v>
      </c>
      <c r="W179" s="92">
        <f t="shared" si="67"/>
        <v>-1.6389666407901071E-4</v>
      </c>
      <c r="X179" s="92">
        <f t="shared" si="85"/>
        <v>1.0478792103330887</v>
      </c>
      <c r="Y179" s="48">
        <f t="shared" si="86"/>
        <v>4.7879210333088729</v>
      </c>
      <c r="Z179" s="53">
        <f t="shared" si="87"/>
        <v>-33.81172976316298</v>
      </c>
      <c r="AA179" s="53">
        <f t="shared" si="88"/>
        <v>-32.27072214395249</v>
      </c>
      <c r="AB179" s="53">
        <f t="shared" si="89"/>
        <v>58.060491330276534</v>
      </c>
      <c r="AC179" s="61">
        <f>VLOOKUP(B179,CDI!A:B,2,FALSE)</f>
        <v>13.65</v>
      </c>
      <c r="AD179" s="26">
        <f t="shared" si="90"/>
        <v>1.0824643561156386</v>
      </c>
      <c r="AE179" s="93">
        <f t="shared" si="68"/>
        <v>5.0788037326188196E-4</v>
      </c>
      <c r="AF179" s="93">
        <f t="shared" si="91"/>
        <v>1.0824643561156386</v>
      </c>
      <c r="AG179" s="27">
        <f t="shared" si="92"/>
        <v>8.2464356115638626</v>
      </c>
      <c r="AH179" s="98"/>
      <c r="AI179" s="21">
        <f t="shared" si="69"/>
        <v>0.72511985823289216</v>
      </c>
      <c r="AJ179" s="60">
        <f t="shared" si="70"/>
        <v>2.1807405293159166</v>
      </c>
      <c r="AK179" s="63">
        <f t="shared" si="71"/>
        <v>-4.2354821655895769</v>
      </c>
      <c r="AL179" s="61">
        <f t="shared" si="72"/>
        <v>13.65</v>
      </c>
    </row>
    <row r="180" spans="1:38" x14ac:dyDescent="0.3">
      <c r="A180" s="30">
        <f t="shared" si="73"/>
        <v>179</v>
      </c>
      <c r="B180" s="29">
        <f>WORKDAY(B179,1,Feriados!$A$2:$A$5000)</f>
        <v>44820</v>
      </c>
      <c r="C180" s="20">
        <f t="shared" ref="C180:D195" si="95">+C179</f>
        <v>45519</v>
      </c>
      <c r="D180" s="21">
        <f t="shared" si="95"/>
        <v>5.18</v>
      </c>
      <c r="E180" s="52">
        <f>TRUNC((100/((1+D180/100)^(NETWORKDAYS($B180,C180-1,Feriados!$A$1:$A$936)/252)))/100*T180,6)</f>
        <v>3594.4998350000001</v>
      </c>
      <c r="F180" s="19">
        <f t="shared" si="64"/>
        <v>1.4324155391087778E-4</v>
      </c>
      <c r="G180" s="19">
        <f t="shared" si="75"/>
        <v>1.0858725812542855</v>
      </c>
      <c r="H180" s="18">
        <f t="shared" si="76"/>
        <v>8.5872581254285549</v>
      </c>
      <c r="I180" s="53">
        <f t="shared" si="77"/>
        <v>28.203835936062202</v>
      </c>
      <c r="J180" s="53">
        <f t="shared" si="78"/>
        <v>28.203797872893411</v>
      </c>
      <c r="K180" s="53">
        <f t="shared" si="79"/>
        <v>103.44334528690982</v>
      </c>
      <c r="L180" s="60">
        <f>VLOOKUP(B180,'NTN-B Princ 24'!A:F,2,FALSE)*100</f>
        <v>6.81</v>
      </c>
      <c r="M180" s="22">
        <f>TRUNC((100/((1+L180/100)^(NETWORKDAYS($B180,C180-1,Feriados!$A$1:$A$936)/252)))/100*T180,6)</f>
        <v>3490.949329</v>
      </c>
      <c r="N180" s="91">
        <f t="shared" si="65"/>
        <v>-1.7568587965594018E-3</v>
      </c>
      <c r="O180" s="91">
        <f t="shared" si="80"/>
        <v>1.0545907171836477</v>
      </c>
      <c r="P180" s="24">
        <f t="shared" si="81"/>
        <v>5.4590717183647719</v>
      </c>
      <c r="Q180" s="53">
        <f t="shared" si="82"/>
        <v>40.221616488917917</v>
      </c>
      <c r="R180" s="53">
        <f t="shared" si="83"/>
        <v>-345.91980494853664</v>
      </c>
      <c r="S180" s="53">
        <f t="shared" si="84"/>
        <v>65.760762336537908</v>
      </c>
      <c r="T180" s="62">
        <f>VLOOKUP(B180,'VNA IPCA'!B:D,2,FALSE)</f>
        <v>3956.6614500000001</v>
      </c>
      <c r="U180" s="63">
        <f>VLOOKUP(B180,'VNA IPCA'!B:D,3,FALSE)</f>
        <v>-0.12</v>
      </c>
      <c r="V180" s="63">
        <f t="shared" si="66"/>
        <v>-1.4305339135535777</v>
      </c>
      <c r="W180" s="92">
        <f t="shared" si="67"/>
        <v>-5.7175744635373782E-5</v>
      </c>
      <c r="X180" s="92">
        <f t="shared" si="85"/>
        <v>1.0478192970589499</v>
      </c>
      <c r="Y180" s="48">
        <f t="shared" si="86"/>
        <v>4.7819297058949939</v>
      </c>
      <c r="Z180" s="53">
        <f t="shared" si="87"/>
        <v>-11.257677740121668</v>
      </c>
      <c r="AA180" s="53">
        <f t="shared" si="88"/>
        <v>-11.257718873474138</v>
      </c>
      <c r="AB180" s="53">
        <f t="shared" si="89"/>
        <v>57.603812355406582</v>
      </c>
      <c r="AC180" s="61">
        <f>VLOOKUP(B180,CDI!A:B,2,FALSE)</f>
        <v>13.65</v>
      </c>
      <c r="AD180" s="26">
        <f t="shared" si="90"/>
        <v>1.0830141185168654</v>
      </c>
      <c r="AE180" s="93">
        <f t="shared" si="68"/>
        <v>5.0788037326188196E-4</v>
      </c>
      <c r="AF180" s="93">
        <f t="shared" si="91"/>
        <v>1.0830141185168654</v>
      </c>
      <c r="AG180" s="27">
        <f t="shared" si="92"/>
        <v>8.3014118516865345</v>
      </c>
      <c r="AH180" s="98"/>
      <c r="AI180" s="21">
        <f t="shared" si="69"/>
        <v>3.6753644297243593</v>
      </c>
      <c r="AJ180" s="60">
        <f t="shared" si="70"/>
        <v>5.2820467269334204</v>
      </c>
      <c r="AK180" s="63">
        <f t="shared" si="71"/>
        <v>-1.4305339135535777</v>
      </c>
      <c r="AL180" s="61">
        <f t="shared" si="72"/>
        <v>13.65</v>
      </c>
    </row>
    <row r="181" spans="1:38" x14ac:dyDescent="0.3">
      <c r="A181" s="30">
        <f t="shared" si="73"/>
        <v>180</v>
      </c>
      <c r="B181" s="29">
        <f>WORKDAY(B180,1,Feriados!$A$2:$A$5000)</f>
        <v>44823</v>
      </c>
      <c r="C181" s="20">
        <f t="shared" si="95"/>
        <v>45519</v>
      </c>
      <c r="D181" s="21">
        <f t="shared" si="95"/>
        <v>5.18</v>
      </c>
      <c r="E181" s="52">
        <f>TRUNC((100/((1+D181/100)^(NETWORKDAYS($B181,C181-1,Feriados!$A$1:$A$936)/252)))/100*T181,6)</f>
        <v>3595.0147179999999</v>
      </c>
      <c r="F181" s="19">
        <f t="shared" si="64"/>
        <v>1.4324190391845626E-4</v>
      </c>
      <c r="G181" s="19">
        <f t="shared" si="75"/>
        <v>1.0860281237102372</v>
      </c>
      <c r="H181" s="18">
        <f t="shared" si="76"/>
        <v>8.6028123710237168</v>
      </c>
      <c r="I181" s="53">
        <f t="shared" si="77"/>
        <v>28.203835936062202</v>
      </c>
      <c r="J181" s="53">
        <f t="shared" si="78"/>
        <v>28.203866788251613</v>
      </c>
      <c r="K181" s="53">
        <f t="shared" si="79"/>
        <v>102.94858893421606</v>
      </c>
      <c r="L181" s="60">
        <f>VLOOKUP(B181,'NTN-B Princ 24'!A:F,2,FALSE)*100</f>
        <v>6.79</v>
      </c>
      <c r="M181" s="22">
        <f>TRUNC((100/((1+L181/100)^(NETWORKDAYS($B181,C181-1,Feriados!$A$1:$A$936)/252)))/100*T181,6)</f>
        <v>3492.9029489999998</v>
      </c>
      <c r="N181" s="91">
        <f t="shared" si="65"/>
        <v>5.5962427863698316E-4</v>
      </c>
      <c r="O181" s="91">
        <f t="shared" si="80"/>
        <v>1.0551808917530088</v>
      </c>
      <c r="P181" s="24">
        <f t="shared" si="81"/>
        <v>5.5180891753008776</v>
      </c>
      <c r="Q181" s="53">
        <f t="shared" si="82"/>
        <v>40.075268984962506</v>
      </c>
      <c r="R181" s="53">
        <f t="shared" si="83"/>
        <v>110.18820732188841</v>
      </c>
      <c r="S181" s="53">
        <f t="shared" si="84"/>
        <v>66.034160657022099</v>
      </c>
      <c r="T181" s="62">
        <f>VLOOKUP(B181,'VNA IPCA'!B:D,2,FALSE)</f>
        <v>3956.4352260000001</v>
      </c>
      <c r="U181" s="63">
        <f>VLOOKUP(B181,'VNA IPCA'!B:D,3,FALSE)</f>
        <v>-0.12</v>
      </c>
      <c r="V181" s="63">
        <f t="shared" si="66"/>
        <v>-1.4305339135535777</v>
      </c>
      <c r="W181" s="92">
        <f t="shared" si="67"/>
        <v>-5.7175475551507482E-5</v>
      </c>
      <c r="X181" s="92">
        <f t="shared" si="85"/>
        <v>1.0477593874923485</v>
      </c>
      <c r="Y181" s="48">
        <f t="shared" si="86"/>
        <v>4.7759387492348537</v>
      </c>
      <c r="Z181" s="53">
        <f t="shared" si="87"/>
        <v>-11.257677740121668</v>
      </c>
      <c r="AA181" s="53">
        <f t="shared" si="88"/>
        <v>-11.257665891732675</v>
      </c>
      <c r="AB181" s="53">
        <f t="shared" si="89"/>
        <v>57.152955785256133</v>
      </c>
      <c r="AC181" s="61">
        <f>VLOOKUP(B181,CDI!A:B,2,FALSE)</f>
        <v>13.65</v>
      </c>
      <c r="AD181" s="26">
        <f t="shared" si="90"/>
        <v>1.0835641601316255</v>
      </c>
      <c r="AE181" s="93">
        <f t="shared" si="68"/>
        <v>5.0788037326188196E-4</v>
      </c>
      <c r="AF181" s="93">
        <f t="shared" si="91"/>
        <v>1.0835641601316255</v>
      </c>
      <c r="AG181" s="27">
        <f t="shared" si="92"/>
        <v>8.3564160131625478</v>
      </c>
      <c r="AH181" s="98"/>
      <c r="AI181" s="21">
        <f t="shared" si="69"/>
        <v>3.6753644297243593</v>
      </c>
      <c r="AJ181" s="60">
        <f t="shared" si="70"/>
        <v>5.2623328337161324</v>
      </c>
      <c r="AK181" s="63">
        <f t="shared" si="71"/>
        <v>-1.4305339135535777</v>
      </c>
      <c r="AL181" s="61">
        <f t="shared" si="72"/>
        <v>13.65</v>
      </c>
    </row>
    <row r="182" spans="1:38" x14ac:dyDescent="0.3">
      <c r="A182" s="30">
        <f t="shared" si="73"/>
        <v>181</v>
      </c>
      <c r="B182" s="29">
        <f>WORKDAY(B181,1,Feriados!$A$2:$A$5000)</f>
        <v>44824</v>
      </c>
      <c r="C182" s="20">
        <f t="shared" si="95"/>
        <v>45519</v>
      </c>
      <c r="D182" s="21">
        <f t="shared" si="95"/>
        <v>5.18</v>
      </c>
      <c r="E182" s="52">
        <f>TRUNC((100/((1+D182/100)^(NETWORKDAYS($B182,C182-1,Feriados!$A$1:$A$936)/252)))/100*T182,6)</f>
        <v>3595.5296739999999</v>
      </c>
      <c r="F182" s="19">
        <f t="shared" si="64"/>
        <v>1.4324169451152002E-4</v>
      </c>
      <c r="G182" s="19">
        <f t="shared" si="75"/>
        <v>1.0861836882189646</v>
      </c>
      <c r="H182" s="18">
        <f t="shared" si="76"/>
        <v>8.6183688218964605</v>
      </c>
      <c r="I182" s="53">
        <f t="shared" si="77"/>
        <v>28.203835936062202</v>
      </c>
      <c r="J182" s="53">
        <f t="shared" si="78"/>
        <v>28.203825556704331</v>
      </c>
      <c r="K182" s="53">
        <f t="shared" si="79"/>
        <v>102.45998916017314</v>
      </c>
      <c r="L182" s="60">
        <f>VLOOKUP(B182,'NTN-B Princ 24'!A:F,2,FALSE)*100</f>
        <v>6.83</v>
      </c>
      <c r="M182" s="22">
        <f>TRUNC((100/((1+L182/100)^(NETWORKDAYS($B182,C182-1,Feriados!$A$1:$A$936)/252)))/100*T182,6)</f>
        <v>3491.138238</v>
      </c>
      <c r="N182" s="91">
        <f t="shared" si="65"/>
        <v>-5.0522760745619344E-4</v>
      </c>
      <c r="O182" s="91">
        <f t="shared" si="80"/>
        <v>1.0546477852356348</v>
      </c>
      <c r="P182" s="24">
        <f t="shared" si="81"/>
        <v>5.4647785235634849</v>
      </c>
      <c r="Q182" s="53">
        <f t="shared" si="82"/>
        <v>40.367936700792377</v>
      </c>
      <c r="R182" s="53">
        <f t="shared" si="83"/>
        <v>-99.477679007627131</v>
      </c>
      <c r="S182" s="53">
        <f t="shared" si="84"/>
        <v>64.968343761813131</v>
      </c>
      <c r="T182" s="62">
        <f>VLOOKUP(B182,'VNA IPCA'!B:D,2,FALSE)</f>
        <v>3956.2090149999999</v>
      </c>
      <c r="U182" s="63">
        <f>VLOOKUP(B182,'VNA IPCA'!B:D,3,FALSE)</f>
        <v>-0.12</v>
      </c>
      <c r="V182" s="63">
        <f t="shared" si="66"/>
        <v>-1.4305339135535777</v>
      </c>
      <c r="W182" s="92">
        <f t="shared" si="67"/>
        <v>-5.7175458987313021E-5</v>
      </c>
      <c r="X182" s="92">
        <f t="shared" si="85"/>
        <v>1.0476994813684604</v>
      </c>
      <c r="Y182" s="48">
        <f t="shared" si="86"/>
        <v>4.7699481368460361</v>
      </c>
      <c r="Z182" s="53">
        <f t="shared" si="87"/>
        <v>-11.257677740121668</v>
      </c>
      <c r="AA182" s="53">
        <f t="shared" si="88"/>
        <v>-11.257662630296453</v>
      </c>
      <c r="AB182" s="53">
        <f t="shared" si="89"/>
        <v>56.707811477519108</v>
      </c>
      <c r="AC182" s="61">
        <f>VLOOKUP(B182,CDI!A:B,2,FALSE)</f>
        <v>13.65</v>
      </c>
      <c r="AD182" s="26">
        <f t="shared" si="90"/>
        <v>1.0841144811017263</v>
      </c>
      <c r="AE182" s="93">
        <f t="shared" si="68"/>
        <v>5.0788037326188196E-4</v>
      </c>
      <c r="AF182" s="93">
        <f t="shared" si="91"/>
        <v>1.0841144811017263</v>
      </c>
      <c r="AG182" s="27">
        <f t="shared" si="92"/>
        <v>8.4114481101726248</v>
      </c>
      <c r="AH182" s="98"/>
      <c r="AI182" s="21">
        <f t="shared" si="69"/>
        <v>3.6753644297243593</v>
      </c>
      <c r="AJ182" s="60">
        <f t="shared" si="70"/>
        <v>5.3017606201507084</v>
      </c>
      <c r="AK182" s="63">
        <f t="shared" si="71"/>
        <v>-1.4305339135535777</v>
      </c>
      <c r="AL182" s="61">
        <f t="shared" si="72"/>
        <v>13.65</v>
      </c>
    </row>
    <row r="183" spans="1:38" x14ac:dyDescent="0.3">
      <c r="A183" s="30">
        <f t="shared" si="73"/>
        <v>182</v>
      </c>
      <c r="B183" s="29">
        <f>WORKDAY(B182,1,Feriados!$A$2:$A$5000)</f>
        <v>44825</v>
      </c>
      <c r="C183" s="20">
        <f t="shared" si="95"/>
        <v>45519</v>
      </c>
      <c r="D183" s="21">
        <f t="shared" si="95"/>
        <v>5.18</v>
      </c>
      <c r="E183" s="52">
        <f>TRUNC((100/((1+D183/100)^(NETWORKDAYS($B183,C183-1,Feriados!$A$1:$A$936)/252)))/100*T183,6)</f>
        <v>3596.044703</v>
      </c>
      <c r="F183" s="19">
        <f t="shared" si="64"/>
        <v>1.432414822561956E-4</v>
      </c>
      <c r="G183" s="19">
        <f t="shared" si="75"/>
        <v>1.0863392747804677</v>
      </c>
      <c r="H183" s="18">
        <f t="shared" si="76"/>
        <v>8.6339274780467647</v>
      </c>
      <c r="I183" s="53">
        <f t="shared" si="77"/>
        <v>28.203835936062202</v>
      </c>
      <c r="J183" s="53">
        <f t="shared" si="78"/>
        <v>28.203783764318647</v>
      </c>
      <c r="K183" s="53">
        <f t="shared" si="79"/>
        <v>101.9774305775108</v>
      </c>
      <c r="L183" s="60">
        <f>VLOOKUP(B183,'NTN-B Princ 24'!A:F,2,FALSE)*100</f>
        <v>6.79</v>
      </c>
      <c r="M183" s="22">
        <f>TRUNC((100/((1+L183/100)^(NETWORKDAYS($B183,C183-1,Feriados!$A$1:$A$936)/252)))/100*T183,6)</f>
        <v>3494.3249449999998</v>
      </c>
      <c r="N183" s="91">
        <f t="shared" si="65"/>
        <v>9.1279885892614487E-4</v>
      </c>
      <c r="O183" s="91">
        <f t="shared" si="80"/>
        <v>1.055610466530567</v>
      </c>
      <c r="P183" s="24">
        <f t="shared" si="81"/>
        <v>5.5610466530567004</v>
      </c>
      <c r="Q183" s="53">
        <f t="shared" si="82"/>
        <v>40.075268984962506</v>
      </c>
      <c r="R183" s="53">
        <f t="shared" si="83"/>
        <v>179.7271379210143</v>
      </c>
      <c r="S183" s="53">
        <f t="shared" si="84"/>
        <v>65.682883072893574</v>
      </c>
      <c r="T183" s="62">
        <f>VLOOKUP(B183,'VNA IPCA'!B:D,2,FALSE)</f>
        <v>3955.9828160000002</v>
      </c>
      <c r="U183" s="63">
        <f>VLOOKUP(B183,'VNA IPCA'!B:D,3,FALSE)</f>
        <v>-0.12</v>
      </c>
      <c r="V183" s="63">
        <f t="shared" si="66"/>
        <v>-1.4305339135535777</v>
      </c>
      <c r="W183" s="92">
        <f t="shared" si="67"/>
        <v>-5.7175695000410975E-5</v>
      </c>
      <c r="X183" s="92">
        <f t="shared" si="85"/>
        <v>1.0476395784224615</v>
      </c>
      <c r="Y183" s="48">
        <f t="shared" si="86"/>
        <v>4.763957842246147</v>
      </c>
      <c r="Z183" s="53">
        <f t="shared" si="87"/>
        <v>-11.257677740121668</v>
      </c>
      <c r="AA183" s="53">
        <f t="shared" si="88"/>
        <v>-11.257709100510775</v>
      </c>
      <c r="AB183" s="53">
        <f t="shared" si="89"/>
        <v>56.268272042719289</v>
      </c>
      <c r="AC183" s="61">
        <f>VLOOKUP(B183,CDI!A:B,2,FALSE)</f>
        <v>13.65</v>
      </c>
      <c r="AD183" s="26">
        <f t="shared" si="90"/>
        <v>1.0846650815690468</v>
      </c>
      <c r="AE183" s="93">
        <f t="shared" si="68"/>
        <v>5.0788037326188196E-4</v>
      </c>
      <c r="AF183" s="93">
        <f t="shared" si="91"/>
        <v>1.0846650815690468</v>
      </c>
      <c r="AG183" s="27">
        <f t="shared" si="92"/>
        <v>8.4665081569046841</v>
      </c>
      <c r="AH183" s="98"/>
      <c r="AI183" s="21">
        <f t="shared" si="69"/>
        <v>3.6753644297243593</v>
      </c>
      <c r="AJ183" s="60">
        <f t="shared" si="70"/>
        <v>5.2623328337161324</v>
      </c>
      <c r="AK183" s="63">
        <f t="shared" si="71"/>
        <v>-1.4305339135535777</v>
      </c>
      <c r="AL183" s="61">
        <f t="shared" si="72"/>
        <v>13.65</v>
      </c>
    </row>
    <row r="184" spans="1:38" x14ac:dyDescent="0.3">
      <c r="A184" s="30">
        <f t="shared" si="73"/>
        <v>183</v>
      </c>
      <c r="B184" s="29">
        <f>WORKDAY(B183,1,Feriados!$A$2:$A$5000)</f>
        <v>44826</v>
      </c>
      <c r="C184" s="20">
        <f t="shared" si="95"/>
        <v>45519</v>
      </c>
      <c r="D184" s="21">
        <f t="shared" si="95"/>
        <v>5.18</v>
      </c>
      <c r="E184" s="52">
        <f>TRUNC((100/((1+D184/100)^(NETWORKDAYS($B184,C184-1,Feriados!$A$1:$A$936)/252)))/100*T184,6)</f>
        <v>3596.5598070000001</v>
      </c>
      <c r="F184" s="19">
        <f t="shared" si="64"/>
        <v>1.4324182332048352E-4</v>
      </c>
      <c r="G184" s="19">
        <f t="shared" si="75"/>
        <v>1.0864948839989319</v>
      </c>
      <c r="H184" s="18">
        <f t="shared" si="76"/>
        <v>8.6494883998931904</v>
      </c>
      <c r="I184" s="53">
        <f t="shared" si="77"/>
        <v>28.203835936062202</v>
      </c>
      <c r="J184" s="53">
        <f t="shared" si="78"/>
        <v>28.203850918771913</v>
      </c>
      <c r="K184" s="53">
        <f t="shared" si="79"/>
        <v>101.50080137364768</v>
      </c>
      <c r="L184" s="60">
        <f>VLOOKUP(B184,'NTN-B Princ 24'!A:F,2,FALSE)*100</f>
        <v>6.7099999999999991</v>
      </c>
      <c r="M184" s="22">
        <f>TRUNC((100/((1+L184/100)^(NETWORKDAYS($B184,C184-1,Feriados!$A$1:$A$936)/252)))/100*T184,6)</f>
        <v>3499.9766920000002</v>
      </c>
      <c r="N184" s="91">
        <f t="shared" si="65"/>
        <v>1.6174073931181088E-3</v>
      </c>
      <c r="O184" s="91">
        <f t="shared" si="80"/>
        <v>1.0573178187033865</v>
      </c>
      <c r="P184" s="24">
        <f t="shared" si="81"/>
        <v>5.7317818703386481</v>
      </c>
      <c r="Q184" s="53">
        <f t="shared" si="82"/>
        <v>39.489605844640572</v>
      </c>
      <c r="R184" s="53">
        <f t="shared" si="83"/>
        <v>318.4622754232941</v>
      </c>
      <c r="S184" s="53">
        <f t="shared" si="84"/>
        <v>67.261834023096924</v>
      </c>
      <c r="T184" s="62">
        <f>VLOOKUP(B184,'VNA IPCA'!B:D,2,FALSE)</f>
        <v>3955.7566310000002</v>
      </c>
      <c r="U184" s="63">
        <f>VLOOKUP(B184,'VNA IPCA'!B:D,3,FALSE)</f>
        <v>-0.12</v>
      </c>
      <c r="V184" s="63">
        <f t="shared" si="66"/>
        <v>-1.4305339135535777</v>
      </c>
      <c r="W184" s="92">
        <f t="shared" si="67"/>
        <v>-5.717542530392361E-5</v>
      </c>
      <c r="X184" s="92">
        <f t="shared" si="85"/>
        <v>1.047579679184</v>
      </c>
      <c r="Y184" s="48">
        <f t="shared" si="86"/>
        <v>4.7579679183999968</v>
      </c>
      <c r="Z184" s="53">
        <f t="shared" si="87"/>
        <v>-11.257677740121668</v>
      </c>
      <c r="AA184" s="53">
        <f t="shared" si="88"/>
        <v>-11.257655998146209</v>
      </c>
      <c r="AB184" s="53">
        <f t="shared" si="89"/>
        <v>55.834233691055026</v>
      </c>
      <c r="AC184" s="61">
        <f>VLOOKUP(B184,CDI!A:B,2,FALSE)</f>
        <v>13.65</v>
      </c>
      <c r="AD184" s="26">
        <f t="shared" si="90"/>
        <v>1.0852159616755384</v>
      </c>
      <c r="AE184" s="93">
        <f t="shared" si="68"/>
        <v>5.0788037326188196E-4</v>
      </c>
      <c r="AF184" s="93">
        <f t="shared" si="91"/>
        <v>1.0852159616755384</v>
      </c>
      <c r="AG184" s="27">
        <f t="shared" si="92"/>
        <v>8.5215961675538345</v>
      </c>
      <c r="AH184" s="98"/>
      <c r="AI184" s="21">
        <f t="shared" si="69"/>
        <v>3.6753644297243593</v>
      </c>
      <c r="AJ184" s="60">
        <f t="shared" si="70"/>
        <v>5.1834772608469804</v>
      </c>
      <c r="AK184" s="63">
        <f t="shared" si="71"/>
        <v>-1.4305339135535777</v>
      </c>
      <c r="AL184" s="61">
        <f t="shared" si="72"/>
        <v>13.65</v>
      </c>
    </row>
    <row r="185" spans="1:38" x14ac:dyDescent="0.3">
      <c r="A185" s="30">
        <f t="shared" si="73"/>
        <v>184</v>
      </c>
      <c r="B185" s="29">
        <f>WORKDAY(B184,1,Feriados!$A$2:$A$5000)</f>
        <v>44827</v>
      </c>
      <c r="C185" s="20">
        <f t="shared" si="95"/>
        <v>45519</v>
      </c>
      <c r="D185" s="21">
        <f t="shared" si="95"/>
        <v>5.18</v>
      </c>
      <c r="E185" s="52">
        <f>TRUNC((100/((1+D185/100)^(NETWORKDAYS($B185,C185-1,Feriados!$A$1:$A$936)/252)))/100*T185,6)</f>
        <v>3597.0749850000002</v>
      </c>
      <c r="F185" s="19">
        <f t="shared" si="64"/>
        <v>1.4324188325676168E-4</v>
      </c>
      <c r="G185" s="19">
        <f t="shared" si="75"/>
        <v>1.0866505155722648</v>
      </c>
      <c r="H185" s="18">
        <f t="shared" si="76"/>
        <v>8.6650515572264766</v>
      </c>
      <c r="I185" s="53">
        <f t="shared" si="77"/>
        <v>28.203835936062202</v>
      </c>
      <c r="J185" s="53">
        <f t="shared" si="78"/>
        <v>28.203862720030891</v>
      </c>
      <c r="K185" s="53">
        <f t="shared" si="79"/>
        <v>101.02999143837386</v>
      </c>
      <c r="L185" s="60">
        <f>VLOOKUP(B185,'NTN-B Princ 24'!A:F,2,FALSE)*100</f>
        <v>6.5700000000000012</v>
      </c>
      <c r="M185" s="22">
        <f>TRUNC((100/((1+L185/100)^(NETWORKDAYS($B185,C185-1,Feriados!$A$1:$A$936)/252)))/100*T185,6)</f>
        <v>3509.333791</v>
      </c>
      <c r="N185" s="91">
        <f t="shared" si="65"/>
        <v>2.6734746609562432E-3</v>
      </c>
      <c r="O185" s="91">
        <f t="shared" si="80"/>
        <v>1.0601445311002675</v>
      </c>
      <c r="P185" s="24">
        <f t="shared" si="81"/>
        <v>6.0144531100267518</v>
      </c>
      <c r="Q185" s="53">
        <f t="shared" si="82"/>
        <v>38.463642244454391</v>
      </c>
      <c r="R185" s="53">
        <f t="shared" si="83"/>
        <v>526.39849887991249</v>
      </c>
      <c r="S185" s="53">
        <f t="shared" si="84"/>
        <v>70.125393045785657</v>
      </c>
      <c r="T185" s="62">
        <f>VLOOKUP(B185,'VNA IPCA'!B:D,2,FALSE)</f>
        <v>3955.5304580000002</v>
      </c>
      <c r="U185" s="63">
        <f>VLOOKUP(B185,'VNA IPCA'!B:D,3,FALSE)</f>
        <v>-0.12</v>
      </c>
      <c r="V185" s="63">
        <f t="shared" si="66"/>
        <v>-1.4305339135535777</v>
      </c>
      <c r="W185" s="92">
        <f t="shared" si="67"/>
        <v>-5.7175660966524156E-5</v>
      </c>
      <c r="X185" s="92">
        <f t="shared" si="85"/>
        <v>1.0475197831234275</v>
      </c>
      <c r="Y185" s="48">
        <f t="shared" si="86"/>
        <v>4.7519783123427528</v>
      </c>
      <c r="Z185" s="53">
        <f t="shared" si="87"/>
        <v>-11.257677740121668</v>
      </c>
      <c r="AA185" s="53">
        <f t="shared" si="88"/>
        <v>-11.257702399348728</v>
      </c>
      <c r="AB185" s="53">
        <f t="shared" si="89"/>
        <v>55.405593958750231</v>
      </c>
      <c r="AC185" s="61">
        <f>VLOOKUP(B185,CDI!A:B,2,FALSE)</f>
        <v>13.65</v>
      </c>
      <c r="AD185" s="26">
        <f t="shared" si="90"/>
        <v>1.0857671215632239</v>
      </c>
      <c r="AE185" s="93">
        <f t="shared" si="68"/>
        <v>5.0788037326188196E-4</v>
      </c>
      <c r="AF185" s="93">
        <f t="shared" si="91"/>
        <v>1.0857671215632239</v>
      </c>
      <c r="AG185" s="27">
        <f t="shared" si="92"/>
        <v>8.5767121563223867</v>
      </c>
      <c r="AH185" s="98"/>
      <c r="AI185" s="21">
        <f t="shared" si="69"/>
        <v>3.6753644297243593</v>
      </c>
      <c r="AJ185" s="60">
        <f t="shared" si="70"/>
        <v>5.0454800083259643</v>
      </c>
      <c r="AK185" s="63">
        <f t="shared" si="71"/>
        <v>-1.4305339135535777</v>
      </c>
      <c r="AL185" s="61">
        <f t="shared" si="72"/>
        <v>13.65</v>
      </c>
    </row>
    <row r="186" spans="1:38" x14ac:dyDescent="0.3">
      <c r="A186" s="30">
        <f t="shared" si="73"/>
        <v>185</v>
      </c>
      <c r="B186" s="29">
        <f>WORKDAY(B185,1,Feriados!$A$2:$A$5000)</f>
        <v>44830</v>
      </c>
      <c r="C186" s="20">
        <f t="shared" si="95"/>
        <v>45519</v>
      </c>
      <c r="D186" s="21">
        <f t="shared" si="95"/>
        <v>5.18</v>
      </c>
      <c r="E186" s="52">
        <f>TRUNC((100/((1+D186/100)^(NETWORKDAYS($B186,C186-1,Feriados!$A$1:$A$936)/252)))/100*T186,6)</f>
        <v>3597.590236</v>
      </c>
      <c r="F186" s="19">
        <f t="shared" si="64"/>
        <v>1.4324166222512424E-4</v>
      </c>
      <c r="G186" s="19">
        <f t="shared" si="75"/>
        <v>1.086806169198373</v>
      </c>
      <c r="H186" s="18">
        <f t="shared" si="76"/>
        <v>8.680616919837302</v>
      </c>
      <c r="I186" s="53">
        <f t="shared" si="77"/>
        <v>28.203835936062202</v>
      </c>
      <c r="J186" s="53">
        <f t="shared" si="78"/>
        <v>28.203819199617609</v>
      </c>
      <c r="K186" s="53">
        <f t="shared" si="79"/>
        <v>100.56489336292387</v>
      </c>
      <c r="L186" s="60">
        <f>VLOOKUP(B186,'NTN-B Princ 24'!A:F,2,FALSE)*100</f>
        <v>6.75</v>
      </c>
      <c r="M186" s="22">
        <f>TRUNC((100/((1+L186/100)^(NETWORKDAYS($B186,C186-1,Feriados!$A$1:$A$936)/252)))/100*T186,6)</f>
        <v>3498.9185579999998</v>
      </c>
      <c r="N186" s="91">
        <f t="shared" si="65"/>
        <v>-2.9678661593008915E-3</v>
      </c>
      <c r="O186" s="91">
        <f t="shared" si="80"/>
        <v>1.0569981640224471</v>
      </c>
      <c r="P186" s="24">
        <f t="shared" si="81"/>
        <v>5.6998164022447062</v>
      </c>
      <c r="Q186" s="53">
        <f t="shared" si="82"/>
        <v>39.78249206014938</v>
      </c>
      <c r="R186" s="53">
        <f t="shared" si="83"/>
        <v>-584.36323109705006</v>
      </c>
      <c r="S186" s="53">
        <f t="shared" si="84"/>
        <v>66.032337790425913</v>
      </c>
      <c r="T186" s="62">
        <f>VLOOKUP(B186,'VNA IPCA'!B:D,2,FALSE)</f>
        <v>3955.3042989999999</v>
      </c>
      <c r="U186" s="63">
        <f>VLOOKUP(B186,'VNA IPCA'!B:D,3,FALSE)</f>
        <v>-0.12</v>
      </c>
      <c r="V186" s="63">
        <f t="shared" si="66"/>
        <v>-1.4305339135535777</v>
      </c>
      <c r="W186" s="92">
        <f t="shared" si="67"/>
        <v>-5.7175390861363695E-5</v>
      </c>
      <c r="X186" s="92">
        <f t="shared" si="85"/>
        <v>1.0474598907703925</v>
      </c>
      <c r="Y186" s="48">
        <f t="shared" si="86"/>
        <v>4.7459890770392477</v>
      </c>
      <c r="Z186" s="53">
        <f t="shared" si="87"/>
        <v>-11.257677740121668</v>
      </c>
      <c r="AA186" s="53">
        <f t="shared" si="88"/>
        <v>-11.257649216517754</v>
      </c>
      <c r="AB186" s="53">
        <f t="shared" si="89"/>
        <v>54.982254123362338</v>
      </c>
      <c r="AC186" s="61">
        <f>VLOOKUP(B186,CDI!A:B,2,FALSE)</f>
        <v>13.65</v>
      </c>
      <c r="AD186" s="26">
        <f t="shared" si="90"/>
        <v>1.0863185613741988</v>
      </c>
      <c r="AE186" s="93">
        <f t="shared" si="68"/>
        <v>5.0788037326188196E-4</v>
      </c>
      <c r="AF186" s="93">
        <f t="shared" si="91"/>
        <v>1.0863185613741988</v>
      </c>
      <c r="AG186" s="27">
        <f t="shared" si="92"/>
        <v>8.6318561374198808</v>
      </c>
      <c r="AH186" s="98"/>
      <c r="AI186" s="21">
        <f t="shared" si="69"/>
        <v>3.6753644297243593</v>
      </c>
      <c r="AJ186" s="60">
        <f t="shared" si="70"/>
        <v>5.2229050472815564</v>
      </c>
      <c r="AK186" s="63">
        <f t="shared" si="71"/>
        <v>-1.4305339135535777</v>
      </c>
      <c r="AL186" s="61">
        <f t="shared" si="72"/>
        <v>13.65</v>
      </c>
    </row>
    <row r="187" spans="1:38" x14ac:dyDescent="0.3">
      <c r="A187" s="30">
        <f t="shared" si="73"/>
        <v>186</v>
      </c>
      <c r="B187" s="29">
        <f>WORKDAY(B186,1,Feriados!$A$2:$A$5000)</f>
        <v>44831</v>
      </c>
      <c r="C187" s="20">
        <f t="shared" si="95"/>
        <v>45519</v>
      </c>
      <c r="D187" s="21">
        <f t="shared" si="95"/>
        <v>5.18</v>
      </c>
      <c r="E187" s="52">
        <f>TRUNC((100/((1+D187/100)^(NETWORKDAYS($B187,C187-1,Feriados!$A$1:$A$936)/252)))/100*T187,6)</f>
        <v>3598.1055609999999</v>
      </c>
      <c r="F187" s="19">
        <f t="shared" si="64"/>
        <v>1.4324171631430183E-4</v>
      </c>
      <c r="G187" s="19">
        <f t="shared" si="75"/>
        <v>1.0869618451793499</v>
      </c>
      <c r="H187" s="18">
        <f t="shared" si="76"/>
        <v>8.6961845179349915</v>
      </c>
      <c r="I187" s="53">
        <f t="shared" si="77"/>
        <v>28.203835936062202</v>
      </c>
      <c r="J187" s="53">
        <f t="shared" si="78"/>
        <v>28.20382984960143</v>
      </c>
      <c r="K187" s="53">
        <f t="shared" si="79"/>
        <v>100.10540305315109</v>
      </c>
      <c r="L187" s="60">
        <f>VLOOKUP(B187,'NTN-B Princ 24'!A:F,2,FALSE)*100</f>
        <v>6.660000000000001</v>
      </c>
      <c r="M187" s="22">
        <f>TRUNC((100/((1+L187/100)^(NETWORKDAYS($B187,C187-1,Feriados!$A$1:$A$936)/252)))/100*T187,6)</f>
        <v>3505.1585460000001</v>
      </c>
      <c r="N187" s="91">
        <f t="shared" si="65"/>
        <v>1.7834047568021649E-3</v>
      </c>
      <c r="O187" s="91">
        <f t="shared" si="80"/>
        <v>1.0588832195760958</v>
      </c>
      <c r="P187" s="24">
        <f t="shared" si="81"/>
        <v>5.8883219576095769</v>
      </c>
      <c r="Q187" s="53">
        <f t="shared" si="82"/>
        <v>39.123344260556138</v>
      </c>
      <c r="R187" s="53">
        <f t="shared" si="83"/>
        <v>351.14661851336695</v>
      </c>
      <c r="S187" s="53">
        <f t="shared" si="84"/>
        <v>67.7829272892658</v>
      </c>
      <c r="T187" s="62">
        <f>VLOOKUP(B187,'VNA IPCA'!B:D,2,FALSE)</f>
        <v>3955.078152</v>
      </c>
      <c r="U187" s="63">
        <f>VLOOKUP(B187,'VNA IPCA'!B:D,3,FALSE)</f>
        <v>-0.12</v>
      </c>
      <c r="V187" s="63">
        <f t="shared" si="66"/>
        <v>-1.4305339135535777</v>
      </c>
      <c r="W187" s="92">
        <f t="shared" si="67"/>
        <v>-5.717562617291172E-5</v>
      </c>
      <c r="X187" s="92">
        <f t="shared" si="85"/>
        <v>1.0474000015952467</v>
      </c>
      <c r="Y187" s="48">
        <f t="shared" si="86"/>
        <v>4.740000159524671</v>
      </c>
      <c r="Z187" s="53">
        <f t="shared" si="87"/>
        <v>-11.257677740121668</v>
      </c>
      <c r="AA187" s="53">
        <f t="shared" si="88"/>
        <v>-11.257695548599166</v>
      </c>
      <c r="AB187" s="53">
        <f t="shared" si="89"/>
        <v>54.564116649389248</v>
      </c>
      <c r="AC187" s="61">
        <f>VLOOKUP(B187,CDI!A:B,2,FALSE)</f>
        <v>13.65</v>
      </c>
      <c r="AD187" s="26">
        <f t="shared" si="90"/>
        <v>1.0868702812506308</v>
      </c>
      <c r="AE187" s="93">
        <f t="shared" si="68"/>
        <v>5.0788037326188196E-4</v>
      </c>
      <c r="AF187" s="93">
        <f t="shared" si="91"/>
        <v>1.0868702812506308</v>
      </c>
      <c r="AG187" s="27">
        <f t="shared" si="92"/>
        <v>8.6870281250630796</v>
      </c>
      <c r="AH187" s="98"/>
      <c r="AI187" s="21">
        <f t="shared" si="69"/>
        <v>3.6753644297243593</v>
      </c>
      <c r="AJ187" s="60">
        <f t="shared" si="70"/>
        <v>5.1341925278037603</v>
      </c>
      <c r="AK187" s="63">
        <f t="shared" si="71"/>
        <v>-1.4305339135535777</v>
      </c>
      <c r="AL187" s="61">
        <f t="shared" si="72"/>
        <v>13.65</v>
      </c>
    </row>
    <row r="188" spans="1:38" x14ac:dyDescent="0.3">
      <c r="A188" s="30">
        <f t="shared" si="73"/>
        <v>187</v>
      </c>
      <c r="B188" s="29">
        <f>WORKDAY(B187,1,Feriados!$A$2:$A$5000)</f>
        <v>44832</v>
      </c>
      <c r="C188" s="20">
        <f t="shared" si="95"/>
        <v>45519</v>
      </c>
      <c r="D188" s="21">
        <f t="shared" si="95"/>
        <v>5.18</v>
      </c>
      <c r="E188" s="52">
        <f>TRUNC((100/((1+D188/100)^(NETWORKDAYS($B188,C188-1,Feriados!$A$1:$A$936)/252)))/100*T188,6)</f>
        <v>3595.5309539999998</v>
      </c>
      <c r="F188" s="19">
        <f t="shared" si="64"/>
        <v>-7.1554515462424195E-4</v>
      </c>
      <c r="G188" s="19">
        <f t="shared" si="75"/>
        <v>1.0861840748977705</v>
      </c>
      <c r="H188" s="18">
        <f t="shared" si="76"/>
        <v>8.6184074897770468</v>
      </c>
      <c r="I188" s="53">
        <f t="shared" si="77"/>
        <v>9.4086167320544902</v>
      </c>
      <c r="J188" s="53">
        <f t="shared" si="78"/>
        <v>-140.88852263154504</v>
      </c>
      <c r="K188" s="53">
        <f t="shared" si="79"/>
        <v>98.583648907253107</v>
      </c>
      <c r="L188" s="60">
        <f>VLOOKUP(B188,'NTN-B Princ 24'!A:F,2,FALSE)*100</f>
        <v>6.7</v>
      </c>
      <c r="M188" s="22">
        <f>TRUNC((100/((1+L188/100)^(NETWORKDAYS($B188,C188-1,Feriados!$A$1:$A$936)/252)))/100*T188,6)</f>
        <v>3500.3907170000002</v>
      </c>
      <c r="N188" s="91">
        <f t="shared" si="65"/>
        <v>-1.3602320515403443E-3</v>
      </c>
      <c r="O188" s="91">
        <f t="shared" si="80"/>
        <v>1.0574428926819901</v>
      </c>
      <c r="P188" s="24">
        <f t="shared" si="81"/>
        <v>5.7442892681990099</v>
      </c>
      <c r="Q188" s="53">
        <f t="shared" si="82"/>
        <v>20.620077836624517</v>
      </c>
      <c r="R188" s="53">
        <f t="shared" si="83"/>
        <v>-267.82528389593</v>
      </c>
      <c r="S188" s="53">
        <f t="shared" si="84"/>
        <v>65.707382380046027</v>
      </c>
      <c r="T188" s="62">
        <f>VLOOKUP(B188,'VNA IPCA'!B:D,2,FALSE)</f>
        <v>3951.4561290000001</v>
      </c>
      <c r="U188" s="63">
        <f>VLOOKUP(B188,'VNA IPCA'!B:D,3,FALSE)</f>
        <v>-0.32</v>
      </c>
      <c r="V188" s="63">
        <f t="shared" si="66"/>
        <v>-3.7731317320249147</v>
      </c>
      <c r="W188" s="92">
        <f t="shared" si="67"/>
        <v>-9.157905004147926E-4</v>
      </c>
      <c r="X188" s="92">
        <f t="shared" si="85"/>
        <v>1.0464408026236514</v>
      </c>
      <c r="Y188" s="48">
        <f t="shared" si="86"/>
        <v>4.6440802623651356</v>
      </c>
      <c r="Z188" s="53">
        <f t="shared" si="87"/>
        <v>-30.049130596845846</v>
      </c>
      <c r="AA188" s="53">
        <f t="shared" si="88"/>
        <v>-180.3161824374294</v>
      </c>
      <c r="AB188" s="53">
        <f t="shared" si="89"/>
        <v>53.122387010033592</v>
      </c>
      <c r="AC188" s="61">
        <f>VLOOKUP(B188,CDI!A:B,2,FALSE)</f>
        <v>13.65</v>
      </c>
      <c r="AD188" s="26">
        <f t="shared" si="90"/>
        <v>1.0874222813347596</v>
      </c>
      <c r="AE188" s="93">
        <f t="shared" si="68"/>
        <v>5.0788037326188196E-4</v>
      </c>
      <c r="AF188" s="93">
        <f t="shared" si="91"/>
        <v>1.0874222813347596</v>
      </c>
      <c r="AG188" s="27">
        <f t="shared" si="92"/>
        <v>8.74222813347596</v>
      </c>
      <c r="AH188" s="98"/>
      <c r="AI188" s="21">
        <f t="shared" si="69"/>
        <v>1.2114200442562062</v>
      </c>
      <c r="AJ188" s="60">
        <f t="shared" si="70"/>
        <v>2.6740684419294114</v>
      </c>
      <c r="AK188" s="63">
        <f t="shared" si="71"/>
        <v>-3.7731317320249147</v>
      </c>
      <c r="AL188" s="61">
        <f t="shared" si="72"/>
        <v>13.65</v>
      </c>
    </row>
    <row r="189" spans="1:38" x14ac:dyDescent="0.3">
      <c r="A189" s="30">
        <f t="shared" si="73"/>
        <v>188</v>
      </c>
      <c r="B189" s="29">
        <f>WORKDAY(B188,1,Feriados!$A$2:$A$5000)</f>
        <v>44833</v>
      </c>
      <c r="C189" s="20">
        <f t="shared" si="95"/>
        <v>45519</v>
      </c>
      <c r="D189" s="21">
        <f t="shared" si="95"/>
        <v>5.18</v>
      </c>
      <c r="E189" s="52">
        <f>TRUNC((100/((1+D189/100)^(NETWORKDAYS($B189,C189-1,Feriados!$A$1:$A$936)/252)))/100*T189,6)</f>
        <v>3595.7027640000001</v>
      </c>
      <c r="F189" s="19">
        <f t="shared" si="64"/>
        <v>4.7784319533894504E-5</v>
      </c>
      <c r="G189" s="19">
        <f t="shared" si="75"/>
        <v>1.0862359774646779</v>
      </c>
      <c r="H189" s="18">
        <f t="shared" si="76"/>
        <v>8.6235977464677926</v>
      </c>
      <c r="I189" s="53">
        <f t="shared" si="77"/>
        <v>9.4086167320544902</v>
      </c>
      <c r="J189" s="53">
        <f t="shared" si="78"/>
        <v>9.4085776985233363</v>
      </c>
      <c r="K189" s="53">
        <f t="shared" si="79"/>
        <v>98.02376474601104</v>
      </c>
      <c r="L189" s="60">
        <f>VLOOKUP(B189,'NTN-B Princ 24'!A:F,2,FALSE)*100</f>
        <v>6.69</v>
      </c>
      <c r="M189" s="22">
        <f>TRUNC((100/((1+L189/100)^(NETWORKDAYS($B189,C189-1,Feriados!$A$1:$A$936)/252)))/100*T189,6)</f>
        <v>3501.369299</v>
      </c>
      <c r="N189" s="91">
        <f t="shared" si="65"/>
        <v>2.7956364849424098E-4</v>
      </c>
      <c r="O189" s="91">
        <f t="shared" si="80"/>
        <v>1.0577385152751426</v>
      </c>
      <c r="P189" s="24">
        <f t="shared" si="81"/>
        <v>5.7738515275142621</v>
      </c>
      <c r="Q189" s="53">
        <f t="shared" si="82"/>
        <v>20.546839350262861</v>
      </c>
      <c r="R189" s="53">
        <f t="shared" si="83"/>
        <v>55.045176622741351</v>
      </c>
      <c r="S189" s="53">
        <f t="shared" si="84"/>
        <v>65.630921159706972</v>
      </c>
      <c r="T189" s="62">
        <f>VLOOKUP(B189,'VNA IPCA'!B:D,2,FALSE)</f>
        <v>3950.853083</v>
      </c>
      <c r="U189" s="63">
        <f>VLOOKUP(B189,'VNA IPCA'!B:D,3,FALSE)</f>
        <v>-0.32</v>
      </c>
      <c r="V189" s="63">
        <f t="shared" si="66"/>
        <v>-3.7731317320249147</v>
      </c>
      <c r="W189" s="92">
        <f t="shared" si="67"/>
        <v>-1.5261361389651285E-4</v>
      </c>
      <c r="X189" s="92">
        <f t="shared" si="85"/>
        <v>1.0462811015110343</v>
      </c>
      <c r="Y189" s="48">
        <f t="shared" si="86"/>
        <v>4.6281101511034262</v>
      </c>
      <c r="Z189" s="53">
        <f t="shared" si="87"/>
        <v>-30.049130596845846</v>
      </c>
      <c r="AA189" s="53">
        <f t="shared" si="88"/>
        <v>-30.04912611927605</v>
      </c>
      <c r="AB189" s="53">
        <f t="shared" si="89"/>
        <v>52.607368062385326</v>
      </c>
      <c r="AC189" s="61">
        <f>VLOOKUP(B189,CDI!A:B,2,FALSE)</f>
        <v>13.65</v>
      </c>
      <c r="AD189" s="26">
        <f t="shared" si="90"/>
        <v>1.0879745617688972</v>
      </c>
      <c r="AE189" s="93">
        <f t="shared" si="68"/>
        <v>5.0788037326188196E-4</v>
      </c>
      <c r="AF189" s="93">
        <f t="shared" si="91"/>
        <v>1.0879745617688972</v>
      </c>
      <c r="AG189" s="27">
        <f t="shared" si="92"/>
        <v>8.7974561768897175</v>
      </c>
      <c r="AH189" s="98"/>
      <c r="AI189" s="21">
        <f t="shared" si="69"/>
        <v>1.2114200442562062</v>
      </c>
      <c r="AJ189" s="60">
        <f t="shared" si="70"/>
        <v>2.6644457551026068</v>
      </c>
      <c r="AK189" s="63">
        <f t="shared" si="71"/>
        <v>-3.7731317320249147</v>
      </c>
      <c r="AL189" s="61">
        <f t="shared" si="72"/>
        <v>13.65</v>
      </c>
    </row>
    <row r="190" spans="1:38" x14ac:dyDescent="0.3">
      <c r="A190" s="30">
        <f t="shared" si="73"/>
        <v>189</v>
      </c>
      <c r="B190" s="29">
        <f>WORKDAY(B189,1,Feriados!$A$2:$A$5000)</f>
        <v>44834</v>
      </c>
      <c r="C190" s="20">
        <f t="shared" si="95"/>
        <v>45519</v>
      </c>
      <c r="D190" s="21">
        <f t="shared" si="95"/>
        <v>5.18</v>
      </c>
      <c r="E190" s="52">
        <f>TRUNC((100/((1+D190/100)^(NETWORKDAYS($B190,C190-1,Feriados!$A$1:$A$936)/252)))/100*T190,6)</f>
        <v>3595.8745829999998</v>
      </c>
      <c r="F190" s="19">
        <f t="shared" si="64"/>
        <v>4.7784539289441597E-5</v>
      </c>
      <c r="G190" s="19">
        <f t="shared" si="75"/>
        <v>1.0862878827504208</v>
      </c>
      <c r="H190" s="18">
        <f t="shared" si="76"/>
        <v>8.6287882750420764</v>
      </c>
      <c r="I190" s="53">
        <f t="shared" si="77"/>
        <v>9.4086167320544902</v>
      </c>
      <c r="J190" s="53">
        <f t="shared" si="78"/>
        <v>9.4086209676785675</v>
      </c>
      <c r="K190" s="53">
        <f t="shared" si="79"/>
        <v>97.470560573044878</v>
      </c>
      <c r="L190" s="60">
        <f>VLOOKUP(B190,'NTN-B Princ 24'!A:F,2,FALSE)*100</f>
        <v>6.5700000000000012</v>
      </c>
      <c r="M190" s="22">
        <f>TRUNC((100/((1+L190/100)^(NETWORKDAYS($B190,C190-1,Feriados!$A$1:$A$936)/252)))/100*T190,6)</f>
        <v>3509.0766440000002</v>
      </c>
      <c r="N190" s="91">
        <f t="shared" si="65"/>
        <v>2.201237385099919E-3</v>
      </c>
      <c r="O190" s="91">
        <f t="shared" si="80"/>
        <v>1.0600668488386265</v>
      </c>
      <c r="P190" s="24">
        <f t="shared" si="81"/>
        <v>6.0066848838626452</v>
      </c>
      <c r="Q190" s="53">
        <f t="shared" si="82"/>
        <v>19.66744380806368</v>
      </c>
      <c r="R190" s="53">
        <f t="shared" si="83"/>
        <v>433.41650927803801</v>
      </c>
      <c r="S190" s="53">
        <f t="shared" si="84"/>
        <v>67.851351099801093</v>
      </c>
      <c r="T190" s="62">
        <f>VLOOKUP(B190,'VNA IPCA'!B:D,2,FALSE)</f>
        <v>3950.250129</v>
      </c>
      <c r="U190" s="63">
        <f>VLOOKUP(B190,'VNA IPCA'!B:D,3,FALSE)</f>
        <v>-0.32</v>
      </c>
      <c r="V190" s="63">
        <f t="shared" si="66"/>
        <v>-3.7731317320249147</v>
      </c>
      <c r="W190" s="92">
        <f t="shared" si="67"/>
        <v>-1.5261362225649222E-4</v>
      </c>
      <c r="X190" s="92">
        <f t="shared" si="85"/>
        <v>1.0461214247622341</v>
      </c>
      <c r="Y190" s="48">
        <f t="shared" si="86"/>
        <v>4.6121424762234131</v>
      </c>
      <c r="Z190" s="53">
        <f t="shared" si="87"/>
        <v>-30.049130596845846</v>
      </c>
      <c r="AA190" s="53">
        <f t="shared" si="88"/>
        <v>-30.049127765328898</v>
      </c>
      <c r="AB190" s="53">
        <f t="shared" si="89"/>
        <v>52.098637522550092</v>
      </c>
      <c r="AC190" s="61">
        <f>VLOOKUP(B190,CDI!A:B,2,FALSE)</f>
        <v>13.65</v>
      </c>
      <c r="AD190" s="26">
        <f t="shared" si="90"/>
        <v>1.0885271226954278</v>
      </c>
      <c r="AE190" s="93">
        <f t="shared" si="68"/>
        <v>5.0788037326188196E-4</v>
      </c>
      <c r="AF190" s="93">
        <f t="shared" si="91"/>
        <v>1.0885271226954278</v>
      </c>
      <c r="AG190" s="27">
        <f t="shared" si="92"/>
        <v>8.8527122695427849</v>
      </c>
      <c r="AH190" s="98"/>
      <c r="AI190" s="21">
        <f t="shared" si="69"/>
        <v>1.2114200442562062</v>
      </c>
      <c r="AJ190" s="60">
        <f t="shared" si="70"/>
        <v>2.5489735131810631</v>
      </c>
      <c r="AK190" s="63">
        <f t="shared" si="71"/>
        <v>-3.7731317320249147</v>
      </c>
      <c r="AL190" s="61">
        <f t="shared" si="72"/>
        <v>13.65</v>
      </c>
    </row>
    <row r="191" spans="1:38" x14ac:dyDescent="0.3">
      <c r="A191" s="30">
        <f t="shared" si="73"/>
        <v>190</v>
      </c>
      <c r="B191" s="29">
        <f>WORKDAY(B190,1,Feriados!$A$2:$A$5000)</f>
        <v>44837</v>
      </c>
      <c r="C191" s="20">
        <f t="shared" si="95"/>
        <v>45519</v>
      </c>
      <c r="D191" s="21">
        <f t="shared" si="95"/>
        <v>5.18</v>
      </c>
      <c r="E191" s="52">
        <f>TRUNC((100/((1+D191/100)^(NETWORKDAYS($B191,C191-1,Feriados!$A$1:$A$936)/252)))/100*T191,6)</f>
        <v>3596.0464109999998</v>
      </c>
      <c r="F191" s="19">
        <f t="shared" si="64"/>
        <v>4.7784758904656499E-5</v>
      </c>
      <c r="G191" s="19">
        <f t="shared" si="75"/>
        <v>1.086339790754999</v>
      </c>
      <c r="H191" s="18">
        <f t="shared" si="76"/>
        <v>8.633979075499898</v>
      </c>
      <c r="I191" s="53">
        <f t="shared" si="77"/>
        <v>9.4086167320544902</v>
      </c>
      <c r="J191" s="53">
        <f t="shared" si="78"/>
        <v>9.4086642092028434</v>
      </c>
      <c r="K191" s="53">
        <f t="shared" si="79"/>
        <v>96.923917151662209</v>
      </c>
      <c r="L191" s="60">
        <f>VLOOKUP(B191,'NTN-B Princ 24'!A:F,2,FALSE)*100</f>
        <v>6.4800000000000013</v>
      </c>
      <c r="M191" s="22">
        <f>TRUNC((100/((1+L191/100)^(NETWORKDAYS($B191,C191-1,Feriados!$A$1:$A$936)/252)))/100*T191,6)</f>
        <v>3514.937938</v>
      </c>
      <c r="N191" s="91">
        <f t="shared" si="65"/>
        <v>1.6703237331741061E-3</v>
      </c>
      <c r="O191" s="91">
        <f t="shared" si="80"/>
        <v>1.0618375036549927</v>
      </c>
      <c r="P191" s="24">
        <f t="shared" si="81"/>
        <v>6.1837503654992743</v>
      </c>
      <c r="Q191" s="53">
        <f t="shared" si="82"/>
        <v>19.007249658009091</v>
      </c>
      <c r="R191" s="53">
        <f t="shared" si="83"/>
        <v>328.88133133524838</v>
      </c>
      <c r="S191" s="53">
        <f t="shared" si="84"/>
        <v>69.417970888180619</v>
      </c>
      <c r="T191" s="62">
        <f>VLOOKUP(B191,'VNA IPCA'!B:D,2,FALSE)</f>
        <v>3949.6472669999998</v>
      </c>
      <c r="U191" s="63">
        <f>VLOOKUP(B191,'VNA IPCA'!B:D,3,FALSE)</f>
        <v>-0.32</v>
      </c>
      <c r="V191" s="63">
        <f t="shared" si="66"/>
        <v>-3.7731317320249147</v>
      </c>
      <c r="W191" s="92">
        <f t="shared" si="67"/>
        <v>-1.5261362706486814E-4</v>
      </c>
      <c r="X191" s="92">
        <f t="shared" si="85"/>
        <v>1.045961772377251</v>
      </c>
      <c r="Y191" s="48">
        <f t="shared" si="86"/>
        <v>4.5961772377250965</v>
      </c>
      <c r="Z191" s="53">
        <f t="shared" si="87"/>
        <v>-30.049130596845846</v>
      </c>
      <c r="AA191" s="53">
        <f t="shared" si="88"/>
        <v>-30.049128712082542</v>
      </c>
      <c r="AB191" s="53">
        <f t="shared" si="89"/>
        <v>51.596083093105037</v>
      </c>
      <c r="AC191" s="61">
        <f>VLOOKUP(B191,CDI!A:B,2,FALSE)</f>
        <v>13.65</v>
      </c>
      <c r="AD191" s="26">
        <f t="shared" si="90"/>
        <v>1.0890799642568081</v>
      </c>
      <c r="AE191" s="93">
        <f t="shared" si="68"/>
        <v>5.0788037326188196E-4</v>
      </c>
      <c r="AF191" s="93">
        <f t="shared" si="91"/>
        <v>1.0890799642568081</v>
      </c>
      <c r="AG191" s="27">
        <f t="shared" si="92"/>
        <v>8.9079964256808086</v>
      </c>
      <c r="AH191" s="98"/>
      <c r="AI191" s="21">
        <f t="shared" si="69"/>
        <v>1.2114200442562062</v>
      </c>
      <c r="AJ191" s="60">
        <f t="shared" si="70"/>
        <v>2.4623693317398665</v>
      </c>
      <c r="AK191" s="63">
        <f t="shared" si="71"/>
        <v>-3.7731317320249147</v>
      </c>
      <c r="AL191" s="61">
        <f t="shared" si="72"/>
        <v>13.65</v>
      </c>
    </row>
    <row r="192" spans="1:38" x14ac:dyDescent="0.3">
      <c r="A192" s="30">
        <f t="shared" si="73"/>
        <v>191</v>
      </c>
      <c r="B192" s="29">
        <f>WORKDAY(B191,1,Feriados!$A$2:$A$5000)</f>
        <v>44838</v>
      </c>
      <c r="C192" s="20">
        <f t="shared" si="95"/>
        <v>45519</v>
      </c>
      <c r="D192" s="21">
        <f t="shared" si="95"/>
        <v>5.18</v>
      </c>
      <c r="E192" s="52">
        <f>TRUNC((100/((1+D192/100)^(NETWORKDAYS($B192,C192-1,Feriados!$A$1:$A$936)/252)))/100*T192,6)</f>
        <v>3596.2182459999999</v>
      </c>
      <c r="F192" s="19">
        <f t="shared" si="64"/>
        <v>4.7784422212870936E-5</v>
      </c>
      <c r="G192" s="19">
        <f t="shared" si="75"/>
        <v>1.086391700874227</v>
      </c>
      <c r="H192" s="18">
        <f t="shared" si="76"/>
        <v>8.6391700874226984</v>
      </c>
      <c r="I192" s="53">
        <f t="shared" si="77"/>
        <v>9.4086167320544902</v>
      </c>
      <c r="J192" s="53">
        <f t="shared" si="78"/>
        <v>9.4085979156811224</v>
      </c>
      <c r="K192" s="53">
        <f t="shared" si="79"/>
        <v>96.383717392255775</v>
      </c>
      <c r="L192" s="60">
        <f>VLOOKUP(B192,'NTN-B Princ 24'!A:F,2,FALSE)*100</f>
        <v>6.45</v>
      </c>
      <c r="M192" s="22">
        <f>TRUNC((100/((1+L192/100)^(NETWORKDAYS($B192,C192-1,Feriados!$A$1:$A$936)/252)))/100*T192,6)</f>
        <v>3517.1133810000001</v>
      </c>
      <c r="N192" s="91">
        <f t="shared" si="65"/>
        <v>6.1891363044597192E-4</v>
      </c>
      <c r="O192" s="91">
        <f t="shared" si="80"/>
        <v>1.0624946893593235</v>
      </c>
      <c r="P192" s="24">
        <f t="shared" si="81"/>
        <v>6.2494689359323452</v>
      </c>
      <c r="Q192" s="53">
        <f t="shared" si="82"/>
        <v>18.787061424301612</v>
      </c>
      <c r="R192" s="53">
        <f t="shared" si="83"/>
        <v>121.86208859991467</v>
      </c>
      <c r="S192" s="53">
        <f t="shared" si="84"/>
        <v>69.722790693692801</v>
      </c>
      <c r="T192" s="62">
        <f>VLOOKUP(B192,'VNA IPCA'!B:D,2,FALSE)</f>
        <v>3949.0444969999999</v>
      </c>
      <c r="U192" s="63">
        <f>VLOOKUP(B192,'VNA IPCA'!B:D,3,FALSE)</f>
        <v>-0.32</v>
      </c>
      <c r="V192" s="63">
        <f t="shared" si="66"/>
        <v>-3.7731317320249147</v>
      </c>
      <c r="W192" s="92">
        <f t="shared" si="67"/>
        <v>-1.5261362831975323E-4</v>
      </c>
      <c r="X192" s="92">
        <f t="shared" si="85"/>
        <v>1.0458021443560848</v>
      </c>
      <c r="Y192" s="48">
        <f t="shared" si="86"/>
        <v>4.5802144356084762</v>
      </c>
      <c r="Z192" s="53">
        <f t="shared" si="87"/>
        <v>-30.049130596845846</v>
      </c>
      <c r="AA192" s="53">
        <f t="shared" si="88"/>
        <v>-30.049128959165344</v>
      </c>
      <c r="AB192" s="53">
        <f t="shared" si="89"/>
        <v>51.099595133601163</v>
      </c>
      <c r="AC192" s="61">
        <f>VLOOKUP(B192,CDI!A:B,2,FALSE)</f>
        <v>13.65</v>
      </c>
      <c r="AD192" s="26">
        <f t="shared" si="90"/>
        <v>1.0896330865955668</v>
      </c>
      <c r="AE192" s="93">
        <f t="shared" si="68"/>
        <v>5.0788037326188196E-4</v>
      </c>
      <c r="AF192" s="93">
        <f t="shared" si="91"/>
        <v>1.0896330865955668</v>
      </c>
      <c r="AG192" s="27">
        <f t="shared" si="92"/>
        <v>8.9633086595566791</v>
      </c>
      <c r="AH192" s="98"/>
      <c r="AI192" s="21">
        <f t="shared" si="69"/>
        <v>1.2114200442562062</v>
      </c>
      <c r="AJ192" s="60">
        <f t="shared" si="70"/>
        <v>2.433501271259475</v>
      </c>
      <c r="AK192" s="63">
        <f t="shared" si="71"/>
        <v>-3.7731317320249147</v>
      </c>
      <c r="AL192" s="61">
        <f t="shared" si="72"/>
        <v>13.65</v>
      </c>
    </row>
    <row r="193" spans="1:38" x14ac:dyDescent="0.3">
      <c r="A193" s="30">
        <f t="shared" si="73"/>
        <v>192</v>
      </c>
      <c r="B193" s="29">
        <f>WORKDAY(B192,1,Feriados!$A$2:$A$5000)</f>
        <v>44839</v>
      </c>
      <c r="C193" s="20">
        <f t="shared" si="95"/>
        <v>45519</v>
      </c>
      <c r="D193" s="21">
        <f t="shared" si="95"/>
        <v>5.18</v>
      </c>
      <c r="E193" s="52">
        <f>TRUNC((100/((1+D193/100)^(NETWORKDAYS($B193,C193-1,Feriados!$A$1:$A$936)/252)))/100*T193,6)</f>
        <v>3596.3900899999999</v>
      </c>
      <c r="F193" s="19">
        <f t="shared" si="64"/>
        <v>4.7784641599823985E-5</v>
      </c>
      <c r="G193" s="19">
        <f t="shared" si="75"/>
        <v>1.0864436137122904</v>
      </c>
      <c r="H193" s="18">
        <f t="shared" si="76"/>
        <v>8.6443613712290368</v>
      </c>
      <c r="I193" s="53">
        <f t="shared" si="77"/>
        <v>9.4086167320544902</v>
      </c>
      <c r="J193" s="53">
        <f t="shared" si="78"/>
        <v>9.4086411122613818</v>
      </c>
      <c r="K193" s="53">
        <f t="shared" si="79"/>
        <v>95.849848299826704</v>
      </c>
      <c r="L193" s="60">
        <f>VLOOKUP(B193,'NTN-B Princ 24'!A:F,2,FALSE)*100</f>
        <v>6.58</v>
      </c>
      <c r="M193" s="22">
        <f>TRUNC((100/((1+L193/100)^(NETWORKDAYS($B193,C193-1,Feriados!$A$1:$A$936)/252)))/100*T193,6)</f>
        <v>3509.5192860000002</v>
      </c>
      <c r="N193" s="91">
        <f t="shared" si="65"/>
        <v>-2.1591840175027022E-3</v>
      </c>
      <c r="O193" s="91">
        <f t="shared" si="80"/>
        <v>1.0602005678073774</v>
      </c>
      <c r="P193" s="24">
        <f t="shared" si="81"/>
        <v>6.020056780737737</v>
      </c>
      <c r="Q193" s="53">
        <f t="shared" si="82"/>
        <v>19.740764431151124</v>
      </c>
      <c r="R193" s="53">
        <f t="shared" si="83"/>
        <v>-425.13633744798148</v>
      </c>
      <c r="S193" s="53">
        <f t="shared" si="84"/>
        <v>66.751203982581245</v>
      </c>
      <c r="T193" s="62">
        <f>VLOOKUP(B193,'VNA IPCA'!B:D,2,FALSE)</f>
        <v>3948.4418190000001</v>
      </c>
      <c r="U193" s="63">
        <f>VLOOKUP(B193,'VNA IPCA'!B:D,3,FALSE)</f>
        <v>-0.32</v>
      </c>
      <c r="V193" s="63">
        <f t="shared" si="66"/>
        <v>-3.7731317320249147</v>
      </c>
      <c r="W193" s="92">
        <f t="shared" si="67"/>
        <v>-1.5261362601959316E-4</v>
      </c>
      <c r="X193" s="92">
        <f t="shared" si="85"/>
        <v>1.0456425406987355</v>
      </c>
      <c r="Y193" s="48">
        <f t="shared" si="86"/>
        <v>4.5642540698735523</v>
      </c>
      <c r="Z193" s="53">
        <f t="shared" si="87"/>
        <v>-30.049130596845846</v>
      </c>
      <c r="AA193" s="53">
        <f t="shared" si="88"/>
        <v>-30.049128506271284</v>
      </c>
      <c r="AB193" s="53">
        <f t="shared" si="89"/>
        <v>50.609066582445081</v>
      </c>
      <c r="AC193" s="61">
        <f>VLOOKUP(B193,CDI!A:B,2,FALSE)</f>
        <v>13.65</v>
      </c>
      <c r="AD193" s="26">
        <f t="shared" si="90"/>
        <v>1.0901864898543054</v>
      </c>
      <c r="AE193" s="93">
        <f t="shared" si="68"/>
        <v>5.0788037326188196E-4</v>
      </c>
      <c r="AF193" s="93">
        <f t="shared" si="91"/>
        <v>1.0901864898543054</v>
      </c>
      <c r="AG193" s="27">
        <f t="shared" si="92"/>
        <v>9.0186489854305449</v>
      </c>
      <c r="AH193" s="98"/>
      <c r="AI193" s="21">
        <f t="shared" si="69"/>
        <v>1.2114200442562062</v>
      </c>
      <c r="AJ193" s="60">
        <f t="shared" si="70"/>
        <v>2.5585962000078455</v>
      </c>
      <c r="AK193" s="63">
        <f t="shared" si="71"/>
        <v>-3.7731317320249147</v>
      </c>
      <c r="AL193" s="61">
        <f t="shared" si="72"/>
        <v>13.65</v>
      </c>
    </row>
    <row r="194" spans="1:38" x14ac:dyDescent="0.3">
      <c r="A194" s="30">
        <f t="shared" si="73"/>
        <v>193</v>
      </c>
      <c r="B194" s="29">
        <f>WORKDAY(B193,1,Feriados!$A$2:$A$5000)</f>
        <v>44840</v>
      </c>
      <c r="C194" s="20">
        <f t="shared" si="95"/>
        <v>45519</v>
      </c>
      <c r="D194" s="21">
        <f t="shared" si="95"/>
        <v>5.18</v>
      </c>
      <c r="E194" s="52">
        <f>TRUNC((100/((1+D194/100)^(NETWORKDAYS($B194,C194-1,Feriados!$A$1:$A$936)/252)))/100*T194,6)</f>
        <v>3596.5619409999999</v>
      </c>
      <c r="F194" s="19">
        <f t="shared" si="64"/>
        <v>4.7784304733289318E-5</v>
      </c>
      <c r="G194" s="19">
        <f t="shared" si="75"/>
        <v>1.0864955286650035</v>
      </c>
      <c r="H194" s="18">
        <f t="shared" si="76"/>
        <v>8.649552866500354</v>
      </c>
      <c r="I194" s="53">
        <f t="shared" si="77"/>
        <v>9.4086167320544902</v>
      </c>
      <c r="J194" s="53">
        <f t="shared" si="78"/>
        <v>9.4085747843321279</v>
      </c>
      <c r="K194" s="53">
        <f t="shared" si="79"/>
        <v>95.322198189221723</v>
      </c>
      <c r="L194" s="60">
        <f>VLOOKUP(B194,'NTN-B Princ 24'!A:F,2,FALSE)*100</f>
        <v>6.4600000000000009</v>
      </c>
      <c r="M194" s="22">
        <f>TRUNC((100/((1+L194/100)^(NETWORKDAYS($B194,C194-1,Feriados!$A$1:$A$936)/252)))/100*T194,6)</f>
        <v>3517.1748870000001</v>
      </c>
      <c r="N194" s="91">
        <f t="shared" si="65"/>
        <v>2.1813816583198253E-3</v>
      </c>
      <c r="O194" s="91">
        <f t="shared" si="80"/>
        <v>1.0625132698801327</v>
      </c>
      <c r="P194" s="24">
        <f t="shared" si="81"/>
        <v>6.2513269880132727</v>
      </c>
      <c r="Q194" s="53">
        <f t="shared" si="82"/>
        <v>18.860464368962422</v>
      </c>
      <c r="R194" s="53">
        <f t="shared" si="83"/>
        <v>429.50698100614017</v>
      </c>
      <c r="S194" s="53">
        <f t="shared" si="84"/>
        <v>68.892605120076155</v>
      </c>
      <c r="T194" s="62">
        <f>VLOOKUP(B194,'VNA IPCA'!B:D,2,FALSE)</f>
        <v>3947.8392330000001</v>
      </c>
      <c r="U194" s="63">
        <f>VLOOKUP(B194,'VNA IPCA'!B:D,3,FALSE)</f>
        <v>-0.32</v>
      </c>
      <c r="V194" s="63">
        <f t="shared" si="66"/>
        <v>-3.7731317320249147</v>
      </c>
      <c r="W194" s="92">
        <f t="shared" si="67"/>
        <v>-1.5261362016283364E-4</v>
      </c>
      <c r="X194" s="92">
        <f t="shared" si="85"/>
        <v>1.0454829614052032</v>
      </c>
      <c r="Y194" s="48">
        <f t="shared" si="86"/>
        <v>4.5482961405203248</v>
      </c>
      <c r="Z194" s="53">
        <f t="shared" si="87"/>
        <v>-30.049130596845846</v>
      </c>
      <c r="AA194" s="53">
        <f t="shared" si="88"/>
        <v>-30.049127353094306</v>
      </c>
      <c r="AB194" s="53">
        <f t="shared" si="89"/>
        <v>50.124392881521082</v>
      </c>
      <c r="AC194" s="61">
        <f>VLOOKUP(B194,CDI!A:B,2,FALSE)</f>
        <v>13.65</v>
      </c>
      <c r="AD194" s="26">
        <f t="shared" si="90"/>
        <v>1.0907401741756977</v>
      </c>
      <c r="AE194" s="93">
        <f t="shared" si="68"/>
        <v>5.0788037326188196E-4</v>
      </c>
      <c r="AF194" s="93">
        <f t="shared" si="91"/>
        <v>1.0907401741756977</v>
      </c>
      <c r="AG194" s="27">
        <f t="shared" si="92"/>
        <v>9.0740174175697685</v>
      </c>
      <c r="AH194" s="98"/>
      <c r="AI194" s="21">
        <f t="shared" si="69"/>
        <v>1.2114200442562062</v>
      </c>
      <c r="AJ194" s="60">
        <f t="shared" si="70"/>
        <v>2.4431239580862796</v>
      </c>
      <c r="AK194" s="63">
        <f t="shared" si="71"/>
        <v>-3.7731317320249147</v>
      </c>
      <c r="AL194" s="61">
        <f t="shared" si="72"/>
        <v>13.65</v>
      </c>
    </row>
    <row r="195" spans="1:38" x14ac:dyDescent="0.3">
      <c r="A195" s="30">
        <f t="shared" si="73"/>
        <v>194</v>
      </c>
      <c r="B195" s="29">
        <f>WORKDAY(B194,1,Feriados!$A$2:$A$5000)</f>
        <v>44841</v>
      </c>
      <c r="C195" s="20">
        <f t="shared" si="95"/>
        <v>45519</v>
      </c>
      <c r="D195" s="21">
        <f t="shared" si="95"/>
        <v>5.18</v>
      </c>
      <c r="E195" s="52">
        <f>TRUNC((100/((1+D195/100)^(NETWORKDAYS($B195,C195-1,Feriados!$A$1:$A$936)/252)))/100*T195,6)</f>
        <v>3596.7338009999999</v>
      </c>
      <c r="F195" s="19">
        <f t="shared" ref="F195:F253" si="96">+E195/E194-1</f>
        <v>4.7784523892424602E-5</v>
      </c>
      <c r="G195" s="19">
        <f t="shared" si="75"/>
        <v>1.0865474463365521</v>
      </c>
      <c r="H195" s="18">
        <f t="shared" si="76"/>
        <v>8.6547446336552092</v>
      </c>
      <c r="I195" s="53">
        <f t="shared" si="77"/>
        <v>9.4086167320544902</v>
      </c>
      <c r="J195" s="53">
        <f t="shared" si="78"/>
        <v>9.4086179360558067</v>
      </c>
      <c r="K195" s="53">
        <f t="shared" si="79"/>
        <v>94.800659295978619</v>
      </c>
      <c r="L195" s="60">
        <f>VLOOKUP(B195,'NTN-B Princ 24'!A:F,2,FALSE)*100</f>
        <v>6.419999999999999</v>
      </c>
      <c r="M195" s="22">
        <f>TRUNC((100/((1+L195/100)^(NETWORKDAYS($B195,C195-1,Feriados!$A$1:$A$936)/252)))/100*T195,6)</f>
        <v>3519.9465639999999</v>
      </c>
      <c r="N195" s="91">
        <f t="shared" ref="N195:N253" si="97">+M195/M194-1</f>
        <v>7.8804071138005582E-4</v>
      </c>
      <c r="O195" s="91">
        <f t="shared" si="80"/>
        <v>1.0633505735931799</v>
      </c>
      <c r="P195" s="24">
        <f t="shared" si="81"/>
        <v>6.335057359317986</v>
      </c>
      <c r="Q195" s="53">
        <f t="shared" si="82"/>
        <v>18.566811374161297</v>
      </c>
      <c r="R195" s="53">
        <f t="shared" si="83"/>
        <v>155.162662876463</v>
      </c>
      <c r="S195" s="53">
        <f t="shared" si="84"/>
        <v>69.391719774815016</v>
      </c>
      <c r="T195" s="62">
        <f>VLOOKUP(B195,'VNA IPCA'!B:D,2,FALSE)</f>
        <v>3947.2367380000001</v>
      </c>
      <c r="U195" s="63">
        <f>VLOOKUP(B195,'VNA IPCA'!B:D,3,FALSE)</f>
        <v>-0.32</v>
      </c>
      <c r="V195" s="63">
        <f t="shared" ref="V195:V253" si="98">((1+U195/100)^(252/21)-1)*100</f>
        <v>-3.7731317320249147</v>
      </c>
      <c r="W195" s="92">
        <f t="shared" ref="W195:W253" si="99">+T195/T194-1</f>
        <v>-1.5261386405096555E-4</v>
      </c>
      <c r="X195" s="92">
        <f t="shared" si="85"/>
        <v>1.0453234062106638</v>
      </c>
      <c r="Y195" s="48">
        <f t="shared" si="86"/>
        <v>4.5323406210663775</v>
      </c>
      <c r="Z195" s="53">
        <f t="shared" si="87"/>
        <v>-30.049130596845846</v>
      </c>
      <c r="AA195" s="53">
        <f t="shared" si="88"/>
        <v>-30.049175373877301</v>
      </c>
      <c r="AB195" s="53">
        <f t="shared" si="89"/>
        <v>49.64547161336327</v>
      </c>
      <c r="AC195" s="61">
        <f>VLOOKUP(B195,CDI!A:B,2,FALSE)</f>
        <v>13.65</v>
      </c>
      <c r="AD195" s="26">
        <f t="shared" si="90"/>
        <v>1.0912941397024898</v>
      </c>
      <c r="AE195" s="93">
        <f t="shared" ref="AE195:AE253" si="100">+AD195/AD194-1</f>
        <v>5.0788037326188196E-4</v>
      </c>
      <c r="AF195" s="93">
        <f t="shared" si="91"/>
        <v>1.0912941397024898</v>
      </c>
      <c r="AG195" s="27">
        <f t="shared" si="92"/>
        <v>9.1294139702489794</v>
      </c>
      <c r="AH195" s="98"/>
      <c r="AI195" s="21">
        <f t="shared" ref="AI195:AI253" si="101">((1+D195/100)*(1+V195/100)-1)*100</f>
        <v>1.2114200442562062</v>
      </c>
      <c r="AJ195" s="60">
        <f t="shared" ref="AJ195:AJ253" si="102">((1+L195/100)*(1+V195/100)-1)*100</f>
        <v>2.4046332107790835</v>
      </c>
      <c r="AK195" s="63">
        <f t="shared" ref="AK195:AK253" si="103">+V195</f>
        <v>-3.7731317320249147</v>
      </c>
      <c r="AL195" s="61">
        <f t="shared" ref="AL195:AL253" si="104">+AC195</f>
        <v>13.65</v>
      </c>
    </row>
    <row r="196" spans="1:38" x14ac:dyDescent="0.3">
      <c r="A196" s="30">
        <f t="shared" ref="A196:A253" si="105">+A195+1</f>
        <v>195</v>
      </c>
      <c r="B196" s="29">
        <f>WORKDAY(B195,1,Feriados!$A$2:$A$5000)</f>
        <v>44844</v>
      </c>
      <c r="C196" s="20">
        <f t="shared" ref="C196:D211" si="106">+C195</f>
        <v>45519</v>
      </c>
      <c r="D196" s="21">
        <f t="shared" si="106"/>
        <v>5.18</v>
      </c>
      <c r="E196" s="52">
        <f>TRUNC((100/((1+D196/100)^(NETWORKDAYS($B196,C196-1,Feriados!$A$1:$A$936)/252)))/100*T196,6)</f>
        <v>3596.9056690000002</v>
      </c>
      <c r="F196" s="19">
        <f t="shared" si="96"/>
        <v>4.7784464880962219E-5</v>
      </c>
      <c r="G196" s="19">
        <f t="shared" ref="G196:G253" si="107">+(1+F196)*G195</f>
        <v>1.086599366424843</v>
      </c>
      <c r="H196" s="18">
        <f t="shared" ref="H196:H253" si="108">+(G196-1)*100</f>
        <v>8.6599366424843005</v>
      </c>
      <c r="I196" s="53">
        <f t="shared" ref="I196:I253" si="109">(((((1+D196/100)^(1/252))*((1+U196/100)^(1/21)))-1)*100)/AE196</f>
        <v>9.4086167320544902</v>
      </c>
      <c r="J196" s="53">
        <f t="shared" ref="J196:J253" si="110">+F196/AE196*100</f>
        <v>9.4086063168900562</v>
      </c>
      <c r="K196" s="53">
        <f t="shared" ref="K196:K253" si="111">+H196/AG196*100</f>
        <v>94.285125359030303</v>
      </c>
      <c r="L196" s="60">
        <f>VLOOKUP(B196,'NTN-B Princ 24'!A:F,2,FALSE)*100</f>
        <v>6.35</v>
      </c>
      <c r="M196" s="22">
        <f>TRUNC((100/((1+L196/100)^(NETWORKDAYS($B196,C196-1,Feriados!$A$1:$A$936)/252)))/100*T196,6)</f>
        <v>3524.536799</v>
      </c>
      <c r="N196" s="91">
        <f t="shared" si="97"/>
        <v>1.3040638306689445E-3</v>
      </c>
      <c r="O196" s="91">
        <f t="shared" ref="O196:O253" si="112">+(1+N196)*O195</f>
        <v>1.0647372506155237</v>
      </c>
      <c r="P196" s="24">
        <f t="shared" ref="P196:P253" si="113">+(O196-1)*100</f>
        <v>6.4737250615523712</v>
      </c>
      <c r="Q196" s="53">
        <f t="shared" ref="Q196:Q253" si="114">(((((1+L196/100)^(1/252))*((1+U196/100)^(1/21)))-1)*100)/AE196</f>
        <v>18.05265399787767</v>
      </c>
      <c r="R196" s="53">
        <f t="shared" ref="R196:R253" si="115">+N196/AE196*100</f>
        <v>256.76594318727905</v>
      </c>
      <c r="S196" s="53">
        <f t="shared" ref="S196:S253" si="116">+P196/AG196*100</f>
        <v>70.482730320906967</v>
      </c>
      <c r="T196" s="62">
        <f>VLOOKUP(B196,'VNA IPCA'!B:D,2,FALSE)</f>
        <v>3946.6343360000001</v>
      </c>
      <c r="U196" s="63">
        <f>VLOOKUP(B196,'VNA IPCA'!B:D,3,FALSE)</f>
        <v>-0.32</v>
      </c>
      <c r="V196" s="63">
        <f t="shared" si="98"/>
        <v>-3.7731317320249147</v>
      </c>
      <c r="W196" s="92">
        <f t="shared" si="99"/>
        <v>-1.5261359781149064E-4</v>
      </c>
      <c r="X196" s="92">
        <f t="shared" ref="X196:X253" si="117">+(1+W196)*X195</f>
        <v>1.0451638756447654</v>
      </c>
      <c r="Y196" s="48">
        <f t="shared" ref="Y196:Y253" si="118">+(X196-1)*100</f>
        <v>4.5163875644765428</v>
      </c>
      <c r="Z196" s="53">
        <f t="shared" ref="Z196:Z253" si="119">(((((1+U196/100)^(1/21)))-1)*100)/AE196</f>
        <v>-30.049130596845846</v>
      </c>
      <c r="AA196" s="53">
        <f t="shared" ref="AA196:AA253" si="120">+W196/AE196*100</f>
        <v>-30.04912295218729</v>
      </c>
      <c r="AB196" s="53">
        <f t="shared" ref="AB196:AB253" si="121">+Y196/AG196*100</f>
        <v>49.172203592990478</v>
      </c>
      <c r="AC196" s="61">
        <f>VLOOKUP(B196,CDI!A:B,2,FALSE)</f>
        <v>13.65</v>
      </c>
      <c r="AD196" s="26">
        <f t="shared" ref="AD196:AD253" si="122">+((AC195/100+1)^(1/252))*AD195</f>
        <v>1.0918483865775004</v>
      </c>
      <c r="AE196" s="93">
        <f t="shared" si="100"/>
        <v>5.0788037326188196E-4</v>
      </c>
      <c r="AF196" s="93">
        <f t="shared" ref="AF196:AF253" si="123">+(1+AE196)*AF195</f>
        <v>1.0918483865775004</v>
      </c>
      <c r="AG196" s="27">
        <f t="shared" ref="AG196:AG253" si="124">+(AF196-1)*100</f>
        <v>9.1848386577500385</v>
      </c>
      <c r="AH196" s="98"/>
      <c r="AI196" s="21">
        <f t="shared" si="101"/>
        <v>1.2114200442562062</v>
      </c>
      <c r="AJ196" s="60">
        <f t="shared" si="102"/>
        <v>2.337274402991496</v>
      </c>
      <c r="AK196" s="63">
        <f t="shared" si="103"/>
        <v>-3.7731317320249147</v>
      </c>
      <c r="AL196" s="61">
        <f t="shared" si="104"/>
        <v>13.65</v>
      </c>
    </row>
    <row r="197" spans="1:38" x14ac:dyDescent="0.3">
      <c r="A197" s="30">
        <f t="shared" si="105"/>
        <v>196</v>
      </c>
      <c r="B197" s="29">
        <f>WORKDAY(B196,1,Feriados!$A$2:$A$5000)</f>
        <v>44845</v>
      </c>
      <c r="C197" s="20">
        <f t="shared" si="106"/>
        <v>45519</v>
      </c>
      <c r="D197" s="21">
        <f t="shared" si="106"/>
        <v>5.18</v>
      </c>
      <c r="E197" s="52">
        <f>TRUNC((100/((1+D197/100)^(NETWORKDAYS($B197,C197-1,Feriados!$A$1:$A$936)/252)))/100*T197,6)</f>
        <v>3598.004355</v>
      </c>
      <c r="F197" s="19">
        <f t="shared" si="96"/>
        <v>3.0545310361307365E-4</v>
      </c>
      <c r="G197" s="19">
        <f t="shared" si="107"/>
        <v>1.0869312715737014</v>
      </c>
      <c r="H197" s="18">
        <f t="shared" si="108"/>
        <v>8.6931271573701387</v>
      </c>
      <c r="I197" s="53">
        <f t="shared" si="109"/>
        <v>12.230187966601099</v>
      </c>
      <c r="J197" s="53">
        <f t="shared" si="110"/>
        <v>60.142726455698401</v>
      </c>
      <c r="K197" s="53">
        <f t="shared" si="111"/>
        <v>94.078494846988477</v>
      </c>
      <c r="L197" s="60">
        <f>VLOOKUP(B197,'NTN-B Princ 24'!A:F,2,FALSE)*100</f>
        <v>6.4399999999999995</v>
      </c>
      <c r="M197" s="22">
        <f>TRUNC((100/((1+L197/100)^(NETWORKDAYS($B197,C197-1,Feriados!$A$1:$A$936)/252)))/100*T197,6)</f>
        <v>3520.3045400000001</v>
      </c>
      <c r="N197" s="91">
        <f t="shared" si="97"/>
        <v>-1.2007986414557248E-3</v>
      </c>
      <c r="O197" s="91">
        <f t="shared" si="112"/>
        <v>1.0634587155714772</v>
      </c>
      <c r="P197" s="24">
        <f t="shared" si="113"/>
        <v>6.3458715571477198</v>
      </c>
      <c r="Q197" s="53">
        <f t="shared" si="114"/>
        <v>21.535356182329945</v>
      </c>
      <c r="R197" s="53">
        <f t="shared" si="115"/>
        <v>-236.4333620028566</v>
      </c>
      <c r="S197" s="53">
        <f t="shared" si="116"/>
        <v>68.676097080050198</v>
      </c>
      <c r="T197" s="62">
        <f>VLOOKUP(B197,'VNA IPCA'!B:D,2,FALSE)</f>
        <v>3947.0487459999999</v>
      </c>
      <c r="U197" s="63">
        <f>VLOOKUP(B197,'VNA IPCA'!B:D,3,FALSE)</f>
        <v>-0.28999999999999998</v>
      </c>
      <c r="V197" s="63">
        <f t="shared" si="98"/>
        <v>-3.4250270731491006</v>
      </c>
      <c r="W197" s="92">
        <f t="shared" si="99"/>
        <v>1.0500339396024572E-4</v>
      </c>
      <c r="X197" s="92">
        <f t="shared" si="117"/>
        <v>1.0452736213989529</v>
      </c>
      <c r="Y197" s="48">
        <f t="shared" si="118"/>
        <v>4.5273621398952857</v>
      </c>
      <c r="Z197" s="53">
        <f t="shared" si="119"/>
        <v>-27.228124772972691</v>
      </c>
      <c r="AA197" s="53">
        <f t="shared" si="120"/>
        <v>20.674828067455575</v>
      </c>
      <c r="AB197" s="53">
        <f t="shared" si="121"/>
        <v>48.995880082978303</v>
      </c>
      <c r="AC197" s="61">
        <f>VLOOKUP(B197,CDI!A:B,2,FALSE)</f>
        <v>13.65</v>
      </c>
      <c r="AD197" s="26">
        <f t="shared" si="122"/>
        <v>1.0924029149436207</v>
      </c>
      <c r="AE197" s="93">
        <f t="shared" si="100"/>
        <v>5.0788037326188196E-4</v>
      </c>
      <c r="AF197" s="93">
        <f t="shared" si="123"/>
        <v>1.0924029149436207</v>
      </c>
      <c r="AG197" s="27">
        <f t="shared" si="124"/>
        <v>9.240291494362074</v>
      </c>
      <c r="AH197" s="98"/>
      <c r="AI197" s="21">
        <f t="shared" si="101"/>
        <v>1.5775565244617873</v>
      </c>
      <c r="AJ197" s="60">
        <f t="shared" si="102"/>
        <v>2.7944011833400895</v>
      </c>
      <c r="AK197" s="63">
        <f t="shared" si="103"/>
        <v>-3.4250270731491006</v>
      </c>
      <c r="AL197" s="61">
        <f t="shared" si="104"/>
        <v>13.65</v>
      </c>
    </row>
    <row r="198" spans="1:38" x14ac:dyDescent="0.3">
      <c r="A198" s="30">
        <f t="shared" si="105"/>
        <v>197</v>
      </c>
      <c r="B198" s="29">
        <f>WORKDAY(B197,1,Feriados!$A$2:$A$5000)</f>
        <v>44847</v>
      </c>
      <c r="C198" s="20">
        <f t="shared" si="106"/>
        <v>45519</v>
      </c>
      <c r="D198" s="21">
        <f t="shared" si="106"/>
        <v>5.18</v>
      </c>
      <c r="E198" s="52">
        <f>TRUNC((100/((1+D198/100)^(NETWORKDAYS($B198,C198-1,Feriados!$A$1:$A$936)/252)))/100*T198,6)</f>
        <v>3598.2277829999998</v>
      </c>
      <c r="F198" s="19">
        <f t="shared" si="96"/>
        <v>6.2097756966084106E-5</v>
      </c>
      <c r="G198" s="19">
        <f t="shared" si="107"/>
        <v>1.0869987675676425</v>
      </c>
      <c r="H198" s="18">
        <f t="shared" si="108"/>
        <v>8.6998767567642474</v>
      </c>
      <c r="I198" s="53">
        <f t="shared" si="109"/>
        <v>12.230187966601099</v>
      </c>
      <c r="J198" s="53">
        <f t="shared" si="110"/>
        <v>12.226847154431029</v>
      </c>
      <c r="K198" s="53">
        <f t="shared" si="111"/>
        <v>93.589604973901913</v>
      </c>
      <c r="L198" s="60">
        <f>VLOOKUP(B198,'NTN-B Princ 24'!A:F,2,FALSE)*100</f>
        <v>6.36</v>
      </c>
      <c r="M198" s="22">
        <f>TRUNC((100/((1+L198/100)^(NETWORKDAYS($B198,C198-1,Feriados!$A$1:$A$936)/252)))/100*T198,6)</f>
        <v>3525.5354179999999</v>
      </c>
      <c r="N198" s="91">
        <f t="shared" si="97"/>
        <v>1.4859163292730848E-3</v>
      </c>
      <c r="O198" s="91">
        <f t="shared" si="112"/>
        <v>1.0650389262424527</v>
      </c>
      <c r="P198" s="24">
        <f t="shared" si="113"/>
        <v>6.5038926242452666</v>
      </c>
      <c r="Q198" s="53">
        <f t="shared" si="114"/>
        <v>20.947821837760891</v>
      </c>
      <c r="R198" s="53">
        <f t="shared" si="115"/>
        <v>292.57211097363893</v>
      </c>
      <c r="S198" s="53">
        <f t="shared" si="116"/>
        <v>69.966133833162701</v>
      </c>
      <c r="T198" s="62">
        <f>VLOOKUP(B198,'VNA IPCA'!B:D,2,FALSE)</f>
        <v>3946.5028560000001</v>
      </c>
      <c r="U198" s="63">
        <f>VLOOKUP(B198,'VNA IPCA'!B:D,3,FALSE)</f>
        <v>-0.28999999999999998</v>
      </c>
      <c r="V198" s="63">
        <f t="shared" si="98"/>
        <v>-3.4250270731491006</v>
      </c>
      <c r="W198" s="92">
        <f t="shared" si="99"/>
        <v>-1.3830333373843207E-4</v>
      </c>
      <c r="X198" s="92">
        <f t="shared" si="117"/>
        <v>1.0451290565724445</v>
      </c>
      <c r="Y198" s="48">
        <f t="shared" si="118"/>
        <v>4.5129056572444481</v>
      </c>
      <c r="Z198" s="53">
        <f t="shared" si="119"/>
        <v>-27.228124772972691</v>
      </c>
      <c r="AA198" s="53">
        <f t="shared" si="120"/>
        <v>-27.231478320411039</v>
      </c>
      <c r="AB198" s="53">
        <f t="shared" si="121"/>
        <v>48.547935741458048</v>
      </c>
      <c r="AC198" s="61">
        <f>VLOOKUP(B198,CDI!A:B,2,FALSE)</f>
        <v>13.65</v>
      </c>
      <c r="AD198" s="26">
        <f t="shared" si="122"/>
        <v>1.0929577249438147</v>
      </c>
      <c r="AE198" s="93">
        <f t="shared" si="100"/>
        <v>5.0788037326188196E-4</v>
      </c>
      <c r="AF198" s="93">
        <f t="shared" si="123"/>
        <v>1.0929577249438147</v>
      </c>
      <c r="AG198" s="27">
        <f t="shared" si="124"/>
        <v>9.2957724943814704</v>
      </c>
      <c r="AH198" s="98"/>
      <c r="AI198" s="21">
        <f t="shared" si="101"/>
        <v>1.5775565244617873</v>
      </c>
      <c r="AJ198" s="60">
        <f t="shared" si="102"/>
        <v>2.7171412049986188</v>
      </c>
      <c r="AK198" s="63">
        <f t="shared" si="103"/>
        <v>-3.4250270731491006</v>
      </c>
      <c r="AL198" s="61">
        <f t="shared" si="104"/>
        <v>13.65</v>
      </c>
    </row>
    <row r="199" spans="1:38" x14ac:dyDescent="0.3">
      <c r="A199" s="30">
        <f t="shared" si="105"/>
        <v>198</v>
      </c>
      <c r="B199" s="29">
        <f>WORKDAY(B198,1,Feriados!$A$2:$A$5000)</f>
        <v>44848</v>
      </c>
      <c r="C199" s="20">
        <f t="shared" si="106"/>
        <v>45519</v>
      </c>
      <c r="D199" s="21">
        <f t="shared" si="106"/>
        <v>5.18</v>
      </c>
      <c r="E199" s="52">
        <f>TRUNC((100/((1+D199/100)^(NETWORKDAYS($B199,C199-1,Feriados!$A$1:$A$936)/252)))/100*T199,6)</f>
        <v>3598.4512249999998</v>
      </c>
      <c r="F199" s="19">
        <f t="shared" si="96"/>
        <v>6.2097791878379383E-5</v>
      </c>
      <c r="G199" s="19">
        <f t="shared" si="107"/>
        <v>1.0870662677908829</v>
      </c>
      <c r="H199" s="18">
        <f t="shared" si="108"/>
        <v>8.706626779088289</v>
      </c>
      <c r="I199" s="53">
        <f t="shared" si="109"/>
        <v>12.230187966601099</v>
      </c>
      <c r="J199" s="53">
        <f t="shared" si="110"/>
        <v>12.226854028548855</v>
      </c>
      <c r="K199" s="53">
        <f t="shared" si="111"/>
        <v>93.106240239280694</v>
      </c>
      <c r="L199" s="60">
        <f>VLOOKUP(B199,'NTN-B Princ 24'!A:F,2,FALSE)*100</f>
        <v>6.34</v>
      </c>
      <c r="M199" s="22">
        <f>TRUNC((100/((1+L199/100)^(NETWORKDAYS($B199,C199-1,Feriados!$A$1:$A$936)/252)))/100*T199,6)</f>
        <v>3527.1210259999998</v>
      </c>
      <c r="N199" s="91">
        <f t="shared" si="97"/>
        <v>4.4974955914622861E-4</v>
      </c>
      <c r="O199" s="91">
        <f t="shared" si="112"/>
        <v>1.0655179270300037</v>
      </c>
      <c r="P199" s="24">
        <f t="shared" si="113"/>
        <v>6.5517927030003698</v>
      </c>
      <c r="Q199" s="53">
        <f t="shared" si="114"/>
        <v>20.80086947544261</v>
      </c>
      <c r="R199" s="53">
        <f t="shared" si="115"/>
        <v>88.554231040214077</v>
      </c>
      <c r="S199" s="53">
        <f t="shared" si="116"/>
        <v>70.063045181706514</v>
      </c>
      <c r="T199" s="62">
        <f>VLOOKUP(B199,'VNA IPCA'!B:D,2,FALSE)</f>
        <v>3945.957042</v>
      </c>
      <c r="U199" s="63">
        <f>VLOOKUP(B199,'VNA IPCA'!B:D,3,FALSE)</f>
        <v>-0.28999999999999998</v>
      </c>
      <c r="V199" s="63">
        <f t="shared" si="98"/>
        <v>-3.4250270731491006</v>
      </c>
      <c r="W199" s="92">
        <f t="shared" si="99"/>
        <v>-1.3830320664032225E-4</v>
      </c>
      <c r="X199" s="92">
        <f t="shared" si="117"/>
        <v>1.0449845118725676</v>
      </c>
      <c r="Y199" s="48">
        <f t="shared" si="118"/>
        <v>4.4984511872567579</v>
      </c>
      <c r="Z199" s="53">
        <f t="shared" si="119"/>
        <v>-27.228124772972691</v>
      </c>
      <c r="AA199" s="53">
        <f t="shared" si="120"/>
        <v>-27.231453295205011</v>
      </c>
      <c r="AB199" s="53">
        <f t="shared" si="121"/>
        <v>48.105183278484709</v>
      </c>
      <c r="AC199" s="61">
        <f>VLOOKUP(B199,CDI!A:B,2,FALSE)</f>
        <v>13.65</v>
      </c>
      <c r="AD199" s="26">
        <f t="shared" si="122"/>
        <v>1.0935128167211186</v>
      </c>
      <c r="AE199" s="93">
        <f t="shared" si="100"/>
        <v>5.0788037326188196E-4</v>
      </c>
      <c r="AF199" s="93">
        <f t="shared" si="123"/>
        <v>1.0935128167211186</v>
      </c>
      <c r="AG199" s="27">
        <f t="shared" si="124"/>
        <v>9.3512816721118561</v>
      </c>
      <c r="AH199" s="98"/>
      <c r="AI199" s="21">
        <f t="shared" si="101"/>
        <v>1.5775565244617873</v>
      </c>
      <c r="AJ199" s="60">
        <f t="shared" si="102"/>
        <v>2.6978262104132344</v>
      </c>
      <c r="AK199" s="63">
        <f t="shared" si="103"/>
        <v>-3.4250270731491006</v>
      </c>
      <c r="AL199" s="61">
        <f t="shared" si="104"/>
        <v>13.65</v>
      </c>
    </row>
    <row r="200" spans="1:38" x14ac:dyDescent="0.3">
      <c r="A200" s="30">
        <f t="shared" si="105"/>
        <v>199</v>
      </c>
      <c r="B200" s="29">
        <f>WORKDAY(B199,1,Feriados!$A$2:$A$5000)</f>
        <v>44851</v>
      </c>
      <c r="C200" s="20">
        <f t="shared" si="106"/>
        <v>45519</v>
      </c>
      <c r="D200" s="21">
        <f t="shared" si="106"/>
        <v>5.18</v>
      </c>
      <c r="E200" s="52">
        <f>TRUNC((100/((1+D200/100)^(NETWORKDAYS($B200,C200-1,Feriados!$A$1:$A$936)/252)))/100*T200,6)</f>
        <v>3598.674681</v>
      </c>
      <c r="F200" s="19">
        <f t="shared" si="96"/>
        <v>6.2097826544871282E-5</v>
      </c>
      <c r="G200" s="19">
        <f t="shared" si="107"/>
        <v>1.0871337722434229</v>
      </c>
      <c r="H200" s="18">
        <f t="shared" si="108"/>
        <v>8.7133772243422882</v>
      </c>
      <c r="I200" s="53">
        <f t="shared" si="109"/>
        <v>12.230187966601099</v>
      </c>
      <c r="J200" s="53">
        <f t="shared" si="110"/>
        <v>12.226860854268793</v>
      </c>
      <c r="K200" s="53">
        <f t="shared" si="111"/>
        <v>92.628307035186168</v>
      </c>
      <c r="L200" s="60">
        <f>VLOOKUP(B200,'NTN-B Princ 24'!A:F,2,FALSE)*100</f>
        <v>6.2600000000000007</v>
      </c>
      <c r="M200" s="22">
        <f>TRUNC((100/((1+L200/100)^(NETWORKDAYS($B200,C200-1,Feriados!$A$1:$A$936)/252)))/100*T200,6)</f>
        <v>3532.3323300000002</v>
      </c>
      <c r="N200" s="91">
        <f t="shared" si="97"/>
        <v>1.4774950906377704E-3</v>
      </c>
      <c r="O200" s="91">
        <f t="shared" si="112"/>
        <v>1.0670922245361771</v>
      </c>
      <c r="P200" s="24">
        <f t="shared" si="113"/>
        <v>6.7092224536177136</v>
      </c>
      <c r="Q200" s="53">
        <f t="shared" si="114"/>
        <v>20.212784611710177</v>
      </c>
      <c r="R200" s="53">
        <f t="shared" si="115"/>
        <v>290.91399637054275</v>
      </c>
      <c r="S200" s="53">
        <f t="shared" si="116"/>
        <v>71.322967134362372</v>
      </c>
      <c r="T200" s="62">
        <f>VLOOKUP(B200,'VNA IPCA'!B:D,2,FALSE)</f>
        <v>3945.4113040000002</v>
      </c>
      <c r="U200" s="63">
        <f>VLOOKUP(B200,'VNA IPCA'!B:D,3,FALSE)</f>
        <v>-0.28999999999999998</v>
      </c>
      <c r="V200" s="63">
        <f t="shared" si="98"/>
        <v>-3.4250270731491006</v>
      </c>
      <c r="W200" s="92">
        <f t="shared" si="99"/>
        <v>-1.3830307684326026E-4</v>
      </c>
      <c r="X200" s="92">
        <f t="shared" si="117"/>
        <v>1.0448399872993221</v>
      </c>
      <c r="Y200" s="48">
        <f t="shared" si="118"/>
        <v>4.4839987299322148</v>
      </c>
      <c r="Z200" s="53">
        <f t="shared" si="119"/>
        <v>-27.228124772972691</v>
      </c>
      <c r="AA200" s="53">
        <f t="shared" si="120"/>
        <v>-27.231427738584035</v>
      </c>
      <c r="AB200" s="53">
        <f t="shared" si="121"/>
        <v>47.667534689214314</v>
      </c>
      <c r="AC200" s="61">
        <f>VLOOKUP(B200,CDI!A:B,2,FALSE)</f>
        <v>13.65</v>
      </c>
      <c r="AD200" s="26">
        <f t="shared" si="122"/>
        <v>1.0940681904186416</v>
      </c>
      <c r="AE200" s="93">
        <f t="shared" si="100"/>
        <v>5.0788037326188196E-4</v>
      </c>
      <c r="AF200" s="93">
        <f t="shared" si="123"/>
        <v>1.0940681904186416</v>
      </c>
      <c r="AG200" s="27">
        <f t="shared" si="124"/>
        <v>9.4068190418641571</v>
      </c>
      <c r="AH200" s="98"/>
      <c r="AI200" s="21">
        <f t="shared" si="101"/>
        <v>1.5775565244617873</v>
      </c>
      <c r="AJ200" s="60">
        <f t="shared" si="102"/>
        <v>2.6205662320717638</v>
      </c>
      <c r="AK200" s="63">
        <f t="shared" si="103"/>
        <v>-3.4250270731491006</v>
      </c>
      <c r="AL200" s="61">
        <f t="shared" si="104"/>
        <v>13.65</v>
      </c>
    </row>
    <row r="201" spans="1:38" x14ac:dyDescent="0.3">
      <c r="A201" s="30">
        <f t="shared" si="105"/>
        <v>200</v>
      </c>
      <c r="B201" s="29">
        <f>WORKDAY(B200,1,Feriados!$A$2:$A$5000)</f>
        <v>44852</v>
      </c>
      <c r="C201" s="20">
        <f t="shared" si="106"/>
        <v>45519</v>
      </c>
      <c r="D201" s="21">
        <f t="shared" si="106"/>
        <v>5.18</v>
      </c>
      <c r="E201" s="52">
        <f>TRUNC((100/((1+D201/100)^(NETWORKDAYS($B201,C201-1,Feriados!$A$1:$A$936)/252)))/100*T201,6)</f>
        <v>3599.98893</v>
      </c>
      <c r="F201" s="19">
        <f t="shared" si="96"/>
        <v>3.6520361424696723E-4</v>
      </c>
      <c r="G201" s="19">
        <f t="shared" si="107"/>
        <v>1.0875307974262161</v>
      </c>
      <c r="H201" s="18">
        <f t="shared" si="108"/>
        <v>8.7530797426216047</v>
      </c>
      <c r="I201" s="53">
        <f t="shared" si="109"/>
        <v>70.362363925581775</v>
      </c>
      <c r="J201" s="53">
        <f t="shared" si="110"/>
        <v>71.907408412227554</v>
      </c>
      <c r="K201" s="53">
        <f t="shared" si="111"/>
        <v>92.503952185700555</v>
      </c>
      <c r="L201" s="60">
        <f>VLOOKUP(B201,'NTN-B Princ 24'!A:F,2,FALSE)*100</f>
        <v>6.27</v>
      </c>
      <c r="M201" s="22">
        <f>TRUNC((100/((1+L201/100)^(NETWORKDAYS($B201,C201-1,Feriados!$A$1:$A$936)/252)))/100*T201,6)</f>
        <v>3533.1612700000001</v>
      </c>
      <c r="N201" s="91">
        <f t="shared" si="97"/>
        <v>2.3467214365968658E-4</v>
      </c>
      <c r="O201" s="91">
        <f t="shared" si="112"/>
        <v>1.0673426413559917</v>
      </c>
      <c r="P201" s="24">
        <f t="shared" si="113"/>
        <v>6.7342641355991661</v>
      </c>
      <c r="Q201" s="53">
        <f t="shared" si="114"/>
        <v>78.420873650949673</v>
      </c>
      <c r="R201" s="53">
        <f t="shared" si="115"/>
        <v>46.206184766010033</v>
      </c>
      <c r="S201" s="53">
        <f t="shared" si="116"/>
        <v>71.168784693233803</v>
      </c>
      <c r="T201" s="62">
        <f>VLOOKUP(B201,'VNA IPCA'!B:D,2,FALSE)</f>
        <v>3946.0612780000001</v>
      </c>
      <c r="U201" s="63">
        <f>VLOOKUP(B201,'VNA IPCA'!B:D,3,FALSE)</f>
        <v>0.33</v>
      </c>
      <c r="V201" s="63">
        <f t="shared" si="98"/>
        <v>4.0326705154239528</v>
      </c>
      <c r="W201" s="92">
        <f t="shared" si="99"/>
        <v>1.6474175945635494E-4</v>
      </c>
      <c r="X201" s="92">
        <f t="shared" si="117"/>
        <v>1.0450121160771801</v>
      </c>
      <c r="Y201" s="48">
        <f t="shared" si="118"/>
        <v>4.5012116077180142</v>
      </c>
      <c r="Z201" s="53">
        <f t="shared" si="119"/>
        <v>30.892402161908048</v>
      </c>
      <c r="AA201" s="53">
        <f t="shared" si="120"/>
        <v>32.437118685704355</v>
      </c>
      <c r="AB201" s="53">
        <f t="shared" si="121"/>
        <v>47.569527021509685</v>
      </c>
      <c r="AC201" s="61">
        <f>VLOOKUP(B201,CDI!A:B,2,FALSE)</f>
        <v>13.65</v>
      </c>
      <c r="AD201" s="26">
        <f t="shared" si="122"/>
        <v>1.0946238461795654</v>
      </c>
      <c r="AE201" s="93">
        <f t="shared" si="100"/>
        <v>5.0788037326188196E-4</v>
      </c>
      <c r="AF201" s="93">
        <f t="shared" si="123"/>
        <v>1.0946238461795654</v>
      </c>
      <c r="AG201" s="27">
        <f t="shared" si="124"/>
        <v>9.462384617956543</v>
      </c>
      <c r="AH201" s="98"/>
      <c r="AI201" s="21">
        <f t="shared" si="101"/>
        <v>9.421562848122921</v>
      </c>
      <c r="AJ201" s="60">
        <f t="shared" si="102"/>
        <v>10.555518956741029</v>
      </c>
      <c r="AK201" s="63">
        <f t="shared" si="103"/>
        <v>4.0326705154239528</v>
      </c>
      <c r="AL201" s="61">
        <f t="shared" si="104"/>
        <v>13.65</v>
      </c>
    </row>
    <row r="202" spans="1:38" x14ac:dyDescent="0.3">
      <c r="A202" s="30">
        <f t="shared" si="105"/>
        <v>201</v>
      </c>
      <c r="B202" s="29">
        <f>WORKDAY(B201,1,Feriados!$A$2:$A$5000)</f>
        <v>44853</v>
      </c>
      <c r="C202" s="20">
        <f t="shared" si="106"/>
        <v>45519</v>
      </c>
      <c r="D202" s="21">
        <f t="shared" si="106"/>
        <v>5.18</v>
      </c>
      <c r="E202" s="52">
        <f>TRUNC((100/((1+D202/100)^(NETWORKDAYS($B202,C202-1,Feriados!$A$1:$A$936)/252)))/100*T202,6)</f>
        <v>3601.30366</v>
      </c>
      <c r="F202" s="19">
        <f t="shared" si="96"/>
        <v>3.6520390077976472E-4</v>
      </c>
      <c r="G202" s="19">
        <f t="shared" si="107"/>
        <v>1.0879279679156542</v>
      </c>
      <c r="H202" s="18">
        <f t="shared" si="108"/>
        <v>8.792796791565415</v>
      </c>
      <c r="I202" s="53">
        <f t="shared" si="109"/>
        <v>70.362363925581775</v>
      </c>
      <c r="J202" s="53">
        <f t="shared" si="110"/>
        <v>71.907464829607036</v>
      </c>
      <c r="K202" s="53">
        <f t="shared" si="111"/>
        <v>92.380928054765008</v>
      </c>
      <c r="L202" s="60">
        <f>VLOOKUP(B202,'NTN-B Princ 24'!A:F,2,FALSE)*100</f>
        <v>6.23</v>
      </c>
      <c r="M202" s="22">
        <f>TRUNC((100/((1+L202/100)^(NETWORKDAYS($B202,C202-1,Feriados!$A$1:$A$936)/252)))/100*T202,6)</f>
        <v>3537.0101850000001</v>
      </c>
      <c r="N202" s="91">
        <f t="shared" si="97"/>
        <v>1.0893686152062543E-3</v>
      </c>
      <c r="O202" s="91">
        <f t="shared" si="112"/>
        <v>1.0685053709311563</v>
      </c>
      <c r="P202" s="24">
        <f t="shared" si="113"/>
        <v>6.8505370931156273</v>
      </c>
      <c r="Q202" s="53">
        <f t="shared" si="114"/>
        <v>78.126606556805612</v>
      </c>
      <c r="R202" s="53">
        <f t="shared" si="115"/>
        <v>214.49315085947126</v>
      </c>
      <c r="S202" s="53">
        <f t="shared" si="116"/>
        <v>71.974707176525513</v>
      </c>
      <c r="T202" s="62">
        <f>VLOOKUP(B202,'VNA IPCA'!B:D,2,FALSE)</f>
        <v>3946.7113599999998</v>
      </c>
      <c r="U202" s="63">
        <f>VLOOKUP(B202,'VNA IPCA'!B:D,3,FALSE)</f>
        <v>0.33</v>
      </c>
      <c r="V202" s="63">
        <f t="shared" si="98"/>
        <v>4.0326705154239528</v>
      </c>
      <c r="W202" s="92">
        <f t="shared" si="99"/>
        <v>1.6474199314231441E-4</v>
      </c>
      <c r="X202" s="92">
        <f t="shared" si="117"/>
        <v>1.0451842734560406</v>
      </c>
      <c r="Y202" s="48">
        <f t="shared" si="118"/>
        <v>4.5184273456040591</v>
      </c>
      <c r="Z202" s="53">
        <f t="shared" si="119"/>
        <v>30.892402161908048</v>
      </c>
      <c r="AA202" s="53">
        <f t="shared" si="120"/>
        <v>32.437164697712653</v>
      </c>
      <c r="AB202" s="53">
        <f t="shared" si="121"/>
        <v>47.472552980565034</v>
      </c>
      <c r="AC202" s="61">
        <f>VLOOKUP(B202,CDI!A:B,2,FALSE)</f>
        <v>13.65</v>
      </c>
      <c r="AD202" s="26">
        <f t="shared" si="122"/>
        <v>1.0951797841471445</v>
      </c>
      <c r="AE202" s="93">
        <f t="shared" si="100"/>
        <v>5.0788037326188196E-4</v>
      </c>
      <c r="AF202" s="93">
        <f t="shared" si="123"/>
        <v>1.0951797841471445</v>
      </c>
      <c r="AG202" s="27">
        <f t="shared" si="124"/>
        <v>9.5179784147144453</v>
      </c>
      <c r="AH202" s="98"/>
      <c r="AI202" s="21">
        <f t="shared" si="101"/>
        <v>9.421562848122921</v>
      </c>
      <c r="AJ202" s="60">
        <f t="shared" si="102"/>
        <v>10.513905888534868</v>
      </c>
      <c r="AK202" s="63">
        <f t="shared" si="103"/>
        <v>4.0326705154239528</v>
      </c>
      <c r="AL202" s="61">
        <f t="shared" si="104"/>
        <v>13.65</v>
      </c>
    </row>
    <row r="203" spans="1:38" x14ac:dyDescent="0.3">
      <c r="A203" s="30">
        <f t="shared" si="105"/>
        <v>202</v>
      </c>
      <c r="B203" s="29">
        <f>WORKDAY(B202,1,Feriados!$A$2:$A$5000)</f>
        <v>44854</v>
      </c>
      <c r="C203" s="20">
        <f t="shared" si="106"/>
        <v>45519</v>
      </c>
      <c r="D203" s="21">
        <f t="shared" si="106"/>
        <v>5.18</v>
      </c>
      <c r="E203" s="52">
        <f>TRUNC((100/((1+D203/100)^(NETWORKDAYS($B203,C203-1,Feriados!$A$1:$A$936)/252)))/100*T203,6)</f>
        <v>3602.6188689999999</v>
      </c>
      <c r="F203" s="19">
        <f t="shared" si="96"/>
        <v>3.652035829713185E-4</v>
      </c>
      <c r="G203" s="19">
        <f t="shared" si="107"/>
        <v>1.0883252831075516</v>
      </c>
      <c r="H203" s="18">
        <f t="shared" si="108"/>
        <v>8.832528310755162</v>
      </c>
      <c r="I203" s="53">
        <f t="shared" si="109"/>
        <v>70.362363925581775</v>
      </c>
      <c r="J203" s="53">
        <f t="shared" si="110"/>
        <v>71.907402254153652</v>
      </c>
      <c r="K203" s="53">
        <f t="shared" si="111"/>
        <v>92.259211778692517</v>
      </c>
      <c r="L203" s="60">
        <f>VLOOKUP(B203,'NTN-B Princ 24'!A:F,2,FALSE)*100</f>
        <v>6.13</v>
      </c>
      <c r="M203" s="22">
        <f>TRUNC((100/((1+L203/100)^(NETWORKDAYS($B203,C203-1,Feriados!$A$1:$A$936)/252)))/100*T203,6)</f>
        <v>3544.4767579999998</v>
      </c>
      <c r="N203" s="91">
        <f t="shared" si="97"/>
        <v>2.1109843086299929E-3</v>
      </c>
      <c r="O203" s="91">
        <f t="shared" si="112"/>
        <v>1.0707609690028788</v>
      </c>
      <c r="P203" s="24">
        <f t="shared" si="113"/>
        <v>7.076096900287876</v>
      </c>
      <c r="Q203" s="53">
        <f t="shared" si="114"/>
        <v>77.390455706485056</v>
      </c>
      <c r="R203" s="53">
        <f t="shared" si="115"/>
        <v>415.64597093447651</v>
      </c>
      <c r="S203" s="53">
        <f t="shared" si="116"/>
        <v>73.912598920885074</v>
      </c>
      <c r="T203" s="62">
        <f>VLOOKUP(B203,'VNA IPCA'!B:D,2,FALSE)</f>
        <v>3947.3615490000002</v>
      </c>
      <c r="U203" s="63">
        <f>VLOOKUP(B203,'VNA IPCA'!B:D,3,FALSE)</f>
        <v>0.33</v>
      </c>
      <c r="V203" s="63">
        <f t="shared" si="98"/>
        <v>4.0326705154239528</v>
      </c>
      <c r="W203" s="92">
        <f t="shared" si="99"/>
        <v>1.6474196886817616E-4</v>
      </c>
      <c r="X203" s="92">
        <f t="shared" si="117"/>
        <v>1.0453564591710798</v>
      </c>
      <c r="Y203" s="48">
        <f t="shared" si="118"/>
        <v>4.5356459171079777</v>
      </c>
      <c r="Z203" s="53">
        <f t="shared" si="119"/>
        <v>30.892402161908048</v>
      </c>
      <c r="AA203" s="53">
        <f t="shared" si="120"/>
        <v>32.437159918213474</v>
      </c>
      <c r="AB203" s="53">
        <f t="shared" si="121"/>
        <v>47.376595069622816</v>
      </c>
      <c r="AC203" s="61">
        <f>VLOOKUP(B203,CDI!A:B,2,FALSE)</f>
        <v>13.65</v>
      </c>
      <c r="AD203" s="26">
        <f t="shared" si="122"/>
        <v>1.095736004464706</v>
      </c>
      <c r="AE203" s="93">
        <f t="shared" si="100"/>
        <v>5.0788037326188196E-4</v>
      </c>
      <c r="AF203" s="93">
        <f t="shared" si="123"/>
        <v>1.095736004464706</v>
      </c>
      <c r="AG203" s="27">
        <f t="shared" si="124"/>
        <v>9.5736004464705982</v>
      </c>
      <c r="AH203" s="98"/>
      <c r="AI203" s="21">
        <f t="shared" si="101"/>
        <v>9.421562848122921</v>
      </c>
      <c r="AJ203" s="60">
        <f t="shared" si="102"/>
        <v>10.409873218019428</v>
      </c>
      <c r="AK203" s="63">
        <f t="shared" si="103"/>
        <v>4.0326705154239528</v>
      </c>
      <c r="AL203" s="61">
        <f t="shared" si="104"/>
        <v>13.65</v>
      </c>
    </row>
    <row r="204" spans="1:38" x14ac:dyDescent="0.3">
      <c r="A204" s="30">
        <f t="shared" si="105"/>
        <v>203</v>
      </c>
      <c r="B204" s="29">
        <f>WORKDAY(B203,1,Feriados!$A$2:$A$5000)</f>
        <v>44855</v>
      </c>
      <c r="C204" s="20">
        <f t="shared" si="106"/>
        <v>45519</v>
      </c>
      <c r="D204" s="21">
        <f t="shared" si="106"/>
        <v>5.18</v>
      </c>
      <c r="E204" s="52">
        <f>TRUNC((100/((1+D204/100)^(NETWORKDAYS($B204,C204-1,Feriados!$A$1:$A$936)/252)))/100*T204,6)</f>
        <v>3603.9345589999998</v>
      </c>
      <c r="F204" s="19">
        <f t="shared" si="96"/>
        <v>3.6520377198967502E-4</v>
      </c>
      <c r="G204" s="19">
        <f t="shared" si="107"/>
        <v>1.0887227436060942</v>
      </c>
      <c r="H204" s="18">
        <f t="shared" si="108"/>
        <v>8.8722743606094223</v>
      </c>
      <c r="I204" s="53">
        <f t="shared" si="109"/>
        <v>70.362363925581775</v>
      </c>
      <c r="J204" s="53">
        <f t="shared" si="110"/>
        <v>71.907439471255657</v>
      </c>
      <c r="K204" s="53">
        <f t="shared" si="111"/>
        <v>92.138782254483928</v>
      </c>
      <c r="L204" s="60">
        <f>VLOOKUP(B204,'NTN-B Princ 24'!A:F,2,FALSE)*100</f>
        <v>6.11</v>
      </c>
      <c r="M204" s="22">
        <f>TRUNC((100/((1+L204/100)^(NETWORKDAYS($B204,C204-1,Feriados!$A$1:$A$936)/252)))/100*T204,6)</f>
        <v>3547.1045559999998</v>
      </c>
      <c r="N204" s="91">
        <f t="shared" si="97"/>
        <v>7.4137825676778846E-4</v>
      </c>
      <c r="O204" s="91">
        <f t="shared" si="112"/>
        <v>1.0715548079034931</v>
      </c>
      <c r="P204" s="24">
        <f t="shared" si="113"/>
        <v>7.1554807903493112</v>
      </c>
      <c r="Q204" s="53">
        <f t="shared" si="114"/>
        <v>77.243142633653207</v>
      </c>
      <c r="R204" s="53">
        <f t="shared" si="115"/>
        <v>145.97497674624776</v>
      </c>
      <c r="S204" s="53">
        <f t="shared" si="116"/>
        <v>74.309839807845123</v>
      </c>
      <c r="T204" s="62">
        <f>VLOOKUP(B204,'VNA IPCA'!B:D,2,FALSE)</f>
        <v>3948.011845</v>
      </c>
      <c r="U204" s="63">
        <f>VLOOKUP(B204,'VNA IPCA'!B:D,3,FALSE)</f>
        <v>0.33</v>
      </c>
      <c r="V204" s="63">
        <f t="shared" si="98"/>
        <v>4.0326705154239528</v>
      </c>
      <c r="W204" s="92">
        <f t="shared" si="99"/>
        <v>1.6474194013582633E-4</v>
      </c>
      <c r="X204" s="92">
        <f t="shared" si="117"/>
        <v>1.045528673222297</v>
      </c>
      <c r="Y204" s="48">
        <f t="shared" si="118"/>
        <v>4.5528673222297034</v>
      </c>
      <c r="Z204" s="53">
        <f t="shared" si="119"/>
        <v>30.892402161908048</v>
      </c>
      <c r="AA204" s="53">
        <f t="shared" si="120"/>
        <v>32.43715426090688</v>
      </c>
      <c r="AB204" s="53">
        <f t="shared" si="121"/>
        <v>47.281636453774347</v>
      </c>
      <c r="AC204" s="61">
        <f>VLOOKUP(B204,CDI!A:B,2,FALSE)</f>
        <v>13.65</v>
      </c>
      <c r="AD204" s="26">
        <f t="shared" si="122"/>
        <v>1.09629250727565</v>
      </c>
      <c r="AE204" s="93">
        <f t="shared" si="100"/>
        <v>5.0788037326188196E-4</v>
      </c>
      <c r="AF204" s="93">
        <f t="shared" si="123"/>
        <v>1.09629250727565</v>
      </c>
      <c r="AG204" s="27">
        <f t="shared" si="124"/>
        <v>9.6292507275649974</v>
      </c>
      <c r="AH204" s="98"/>
      <c r="AI204" s="21">
        <f t="shared" si="101"/>
        <v>9.421562848122921</v>
      </c>
      <c r="AJ204" s="60">
        <f t="shared" si="102"/>
        <v>10.389066683916347</v>
      </c>
      <c r="AK204" s="63">
        <f t="shared" si="103"/>
        <v>4.0326705154239528</v>
      </c>
      <c r="AL204" s="61">
        <f t="shared" si="104"/>
        <v>13.65</v>
      </c>
    </row>
    <row r="205" spans="1:38" x14ac:dyDescent="0.3">
      <c r="A205" s="30">
        <f t="shared" si="105"/>
        <v>204</v>
      </c>
      <c r="B205" s="29">
        <f>WORKDAY(B204,1,Feriados!$A$2:$A$5000)</f>
        <v>44858</v>
      </c>
      <c r="C205" s="20">
        <f t="shared" si="106"/>
        <v>45519</v>
      </c>
      <c r="D205" s="21">
        <f t="shared" si="106"/>
        <v>5.18</v>
      </c>
      <c r="E205" s="52">
        <f>TRUNC((100/((1+D205/100)^(NETWORKDAYS($B205,C205-1,Feriados!$A$1:$A$936)/252)))/100*T205,6)</f>
        <v>3605.2507289999999</v>
      </c>
      <c r="F205" s="19">
        <f t="shared" si="96"/>
        <v>3.6520363465353256E-4</v>
      </c>
      <c r="G205" s="19">
        <f t="shared" si="107"/>
        <v>1.0891203491091892</v>
      </c>
      <c r="H205" s="18">
        <f t="shared" si="108"/>
        <v>8.9120349109189192</v>
      </c>
      <c r="I205" s="53">
        <f t="shared" si="109"/>
        <v>70.362363925581775</v>
      </c>
      <c r="J205" s="53">
        <f t="shared" si="110"/>
        <v>71.907412430214151</v>
      </c>
      <c r="K205" s="53">
        <f t="shared" si="111"/>
        <v>92.019617906420805</v>
      </c>
      <c r="L205" s="60">
        <f>VLOOKUP(B205,'NTN-B Princ 24'!A:F,2,FALSE)*100</f>
        <v>6.08</v>
      </c>
      <c r="M205" s="22">
        <f>TRUNC((100/((1+L205/100)^(NETWORKDAYS($B205,C205-1,Feriados!$A$1:$A$936)/252)))/100*T205,6)</f>
        <v>3550.3321030000002</v>
      </c>
      <c r="N205" s="91">
        <f t="shared" si="97"/>
        <v>9.0991030826570451E-4</v>
      </c>
      <c r="O205" s="91">
        <f t="shared" si="112"/>
        <v>1.0725298266690761</v>
      </c>
      <c r="P205" s="24">
        <f t="shared" si="113"/>
        <v>7.2529826669076147</v>
      </c>
      <c r="Q205" s="53">
        <f t="shared" si="114"/>
        <v>77.022121161433418</v>
      </c>
      <c r="R205" s="53">
        <f t="shared" si="115"/>
        <v>179.1583916546665</v>
      </c>
      <c r="S205" s="53">
        <f t="shared" si="116"/>
        <v>74.88937154779552</v>
      </c>
      <c r="T205" s="62">
        <f>VLOOKUP(B205,'VNA IPCA'!B:D,2,FALSE)</f>
        <v>3948.6622480000001</v>
      </c>
      <c r="U205" s="63">
        <f>VLOOKUP(B205,'VNA IPCA'!B:D,3,FALSE)</f>
        <v>0.33</v>
      </c>
      <c r="V205" s="63">
        <f t="shared" si="98"/>
        <v>4.0326705154239528</v>
      </c>
      <c r="W205" s="92">
        <f t="shared" si="99"/>
        <v>1.6474190694837354E-4</v>
      </c>
      <c r="X205" s="92">
        <f t="shared" si="117"/>
        <v>1.0457009156096928</v>
      </c>
      <c r="Y205" s="48">
        <f t="shared" si="118"/>
        <v>4.5700915609692805</v>
      </c>
      <c r="Z205" s="53">
        <f t="shared" si="119"/>
        <v>30.892402161908048</v>
      </c>
      <c r="AA205" s="53">
        <f t="shared" si="120"/>
        <v>32.437147726404952</v>
      </c>
      <c r="AB205" s="53">
        <f t="shared" si="121"/>
        <v>47.187660667993249</v>
      </c>
      <c r="AC205" s="61">
        <f>VLOOKUP(B205,CDI!A:B,2,FALSE)</f>
        <v>13.65</v>
      </c>
      <c r="AD205" s="26">
        <f t="shared" si="122"/>
        <v>1.0968492927234494</v>
      </c>
      <c r="AE205" s="93">
        <f t="shared" si="100"/>
        <v>5.0788037326188196E-4</v>
      </c>
      <c r="AF205" s="93">
        <f t="shared" si="123"/>
        <v>1.0968492927234494</v>
      </c>
      <c r="AG205" s="27">
        <f t="shared" si="124"/>
        <v>9.6849292723449452</v>
      </c>
      <c r="AH205" s="98"/>
      <c r="AI205" s="21">
        <f t="shared" si="101"/>
        <v>9.421562848122921</v>
      </c>
      <c r="AJ205" s="60">
        <f t="shared" si="102"/>
        <v>10.357856882761718</v>
      </c>
      <c r="AK205" s="63">
        <f t="shared" si="103"/>
        <v>4.0326705154239528</v>
      </c>
      <c r="AL205" s="61">
        <f t="shared" si="104"/>
        <v>13.65</v>
      </c>
    </row>
    <row r="206" spans="1:38" x14ac:dyDescent="0.3">
      <c r="A206" s="30">
        <f t="shared" si="105"/>
        <v>205</v>
      </c>
      <c r="B206" s="29">
        <f>WORKDAY(B205,1,Feriados!$A$2:$A$5000)</f>
        <v>44859</v>
      </c>
      <c r="C206" s="20">
        <f t="shared" si="106"/>
        <v>45519</v>
      </c>
      <c r="D206" s="21">
        <f t="shared" si="106"/>
        <v>5.18</v>
      </c>
      <c r="E206" s="52">
        <f>TRUNC((100/((1+D206/100)^(NETWORKDAYS($B206,C206-1,Feriados!$A$1:$A$936)/252)))/100*T206,6)</f>
        <v>3606.56738</v>
      </c>
      <c r="F206" s="19">
        <f t="shared" si="96"/>
        <v>3.6520372616788421E-4</v>
      </c>
      <c r="G206" s="19">
        <f t="shared" si="107"/>
        <v>1.0895180999189291</v>
      </c>
      <c r="H206" s="18">
        <f t="shared" si="108"/>
        <v>8.9518099918929117</v>
      </c>
      <c r="I206" s="53">
        <f t="shared" si="109"/>
        <v>70.362363925581775</v>
      </c>
      <c r="J206" s="53">
        <f t="shared" si="110"/>
        <v>71.907430449093496</v>
      </c>
      <c r="K206" s="53">
        <f t="shared" si="111"/>
        <v>91.90169825086042</v>
      </c>
      <c r="L206" s="60">
        <f>VLOOKUP(B206,'NTN-B Princ 24'!A:F,2,FALSE)*100</f>
        <v>6.02</v>
      </c>
      <c r="M206" s="22">
        <f>TRUNC((100/((1+L206/100)^(NETWORKDAYS($B206,C206-1,Feriados!$A$1:$A$936)/252)))/100*T206,6)</f>
        <v>3555.362893</v>
      </c>
      <c r="N206" s="91">
        <f t="shared" si="97"/>
        <v>1.4169913839183756E-3</v>
      </c>
      <c r="O206" s="91">
        <f t="shared" si="112"/>
        <v>1.0740495921924618</v>
      </c>
      <c r="P206" s="24">
        <f t="shared" si="113"/>
        <v>7.4049592192461766</v>
      </c>
      <c r="Q206" s="53">
        <f t="shared" si="114"/>
        <v>76.579891381338442</v>
      </c>
      <c r="R206" s="53">
        <f t="shared" si="115"/>
        <v>279.00101254507865</v>
      </c>
      <c r="S206" s="53">
        <f t="shared" si="116"/>
        <v>76.021310588964752</v>
      </c>
      <c r="T206" s="62">
        <f>VLOOKUP(B206,'VNA IPCA'!B:D,2,FALSE)</f>
        <v>3949.312758</v>
      </c>
      <c r="U206" s="63">
        <f>VLOOKUP(B206,'VNA IPCA'!B:D,3,FALSE)</f>
        <v>0.33</v>
      </c>
      <c r="V206" s="63">
        <f t="shared" si="98"/>
        <v>4.0326705154239528</v>
      </c>
      <c r="W206" s="92">
        <f t="shared" si="99"/>
        <v>1.6474186930759416E-4</v>
      </c>
      <c r="X206" s="92">
        <f t="shared" si="117"/>
        <v>1.0458731863332671</v>
      </c>
      <c r="Y206" s="48">
        <f t="shared" si="118"/>
        <v>4.5873186333267091</v>
      </c>
      <c r="Z206" s="53">
        <f t="shared" si="119"/>
        <v>30.892402161908048</v>
      </c>
      <c r="AA206" s="53">
        <f t="shared" si="120"/>
        <v>32.437140315057448</v>
      </c>
      <c r="AB206" s="53">
        <f t="shared" si="121"/>
        <v>47.094651607031551</v>
      </c>
      <c r="AC206" s="61">
        <f>VLOOKUP(B206,CDI!A:B,2,FALSE)</f>
        <v>13.65</v>
      </c>
      <c r="AD206" s="26">
        <f t="shared" si="122"/>
        <v>1.0974063609516498</v>
      </c>
      <c r="AE206" s="93">
        <f t="shared" si="100"/>
        <v>5.0788037326188196E-4</v>
      </c>
      <c r="AF206" s="93">
        <f t="shared" si="123"/>
        <v>1.0974063609516498</v>
      </c>
      <c r="AG206" s="27">
        <f t="shared" si="124"/>
        <v>9.7406360951649784</v>
      </c>
      <c r="AH206" s="98"/>
      <c r="AI206" s="21">
        <f t="shared" si="101"/>
        <v>9.421562848122921</v>
      </c>
      <c r="AJ206" s="60">
        <f t="shared" si="102"/>
        <v>10.295437280452479</v>
      </c>
      <c r="AK206" s="63">
        <f t="shared" si="103"/>
        <v>4.0326705154239528</v>
      </c>
      <c r="AL206" s="61">
        <f t="shared" si="104"/>
        <v>13.65</v>
      </c>
    </row>
    <row r="207" spans="1:38" x14ac:dyDescent="0.3">
      <c r="A207" s="30">
        <f t="shared" si="105"/>
        <v>206</v>
      </c>
      <c r="B207" s="29">
        <f>WORKDAY(B206,1,Feriados!$A$2:$A$5000)</f>
        <v>44860</v>
      </c>
      <c r="C207" s="20">
        <f t="shared" si="106"/>
        <v>45519</v>
      </c>
      <c r="D207" s="21">
        <f t="shared" si="106"/>
        <v>5.18</v>
      </c>
      <c r="E207" s="52">
        <f>TRUNC((100/((1+D207/100)^(NETWORKDAYS($B207,C207-1,Feriados!$A$1:$A$936)/252)))/100*T207,6)</f>
        <v>3609.2684850000001</v>
      </c>
      <c r="F207" s="19">
        <f t="shared" si="96"/>
        <v>7.4894067277897491E-4</v>
      </c>
      <c r="G207" s="19">
        <f t="shared" si="107"/>
        <v>1.0903340843376872</v>
      </c>
      <c r="H207" s="18">
        <f t="shared" si="108"/>
        <v>9.0334084337687202</v>
      </c>
      <c r="I207" s="53">
        <f t="shared" si="109"/>
        <v>80.640389205706811</v>
      </c>
      <c r="J207" s="53">
        <f t="shared" si="110"/>
        <v>147.46399195717558</v>
      </c>
      <c r="K207" s="53">
        <f t="shared" si="111"/>
        <v>92.211781686985191</v>
      </c>
      <c r="L207" s="60">
        <f>VLOOKUP(B207,'NTN-B Princ 24'!A:F,2,FALSE)*100</f>
        <v>6.07</v>
      </c>
      <c r="M207" s="22">
        <f>TRUNC((100/((1+L207/100)^(NETWORKDAYS($B207,C207-1,Feriados!$A$1:$A$936)/252)))/100*T207,6)</f>
        <v>3555.1301079999998</v>
      </c>
      <c r="N207" s="91">
        <f t="shared" si="97"/>
        <v>-6.5474329064563186E-5</v>
      </c>
      <c r="O207" s="91">
        <f t="shared" si="112"/>
        <v>1.0739792695160308</v>
      </c>
      <c r="P207" s="24">
        <f t="shared" si="113"/>
        <v>7.3979269516030843</v>
      </c>
      <c r="Q207" s="53">
        <f t="shared" si="114"/>
        <v>87.226802452608666</v>
      </c>
      <c r="R207" s="53">
        <f t="shared" si="115"/>
        <v>-12.891683260774913</v>
      </c>
      <c r="S207" s="53">
        <f t="shared" si="116"/>
        <v>75.517013317738915</v>
      </c>
      <c r="T207" s="62">
        <f>VLOOKUP(B207,'VNA IPCA'!B:D,2,FALSE)</f>
        <v>3951.4785689999999</v>
      </c>
      <c r="U207" s="63">
        <f>VLOOKUP(B207,'VNA IPCA'!B:D,3,FALSE)</f>
        <v>0.44</v>
      </c>
      <c r="V207" s="63">
        <f t="shared" si="98"/>
        <v>5.4096687323618609</v>
      </c>
      <c r="W207" s="92">
        <f t="shared" si="99"/>
        <v>5.4840199617323115E-4</v>
      </c>
      <c r="X207" s="92">
        <f t="shared" si="117"/>
        <v>1.0464467452763964</v>
      </c>
      <c r="Y207" s="48">
        <f t="shared" si="118"/>
        <v>4.6446745276396362</v>
      </c>
      <c r="Z207" s="53">
        <f t="shared" si="119"/>
        <v>41.168367843123981</v>
      </c>
      <c r="AA207" s="53">
        <f t="shared" si="120"/>
        <v>107.97857626415006</v>
      </c>
      <c r="AB207" s="53">
        <f t="shared" si="121"/>
        <v>47.412194045024918</v>
      </c>
      <c r="AC207" s="61">
        <f>VLOOKUP(B207,CDI!A:B,2,FALSE)</f>
        <v>13.65</v>
      </c>
      <c r="AD207" s="26">
        <f t="shared" si="122"/>
        <v>1.0979637121038699</v>
      </c>
      <c r="AE207" s="93">
        <f t="shared" si="100"/>
        <v>5.0788037326188196E-4</v>
      </c>
      <c r="AF207" s="93">
        <f t="shared" si="123"/>
        <v>1.0979637121038699</v>
      </c>
      <c r="AG207" s="27">
        <f t="shared" si="124"/>
        <v>9.7963712103869902</v>
      </c>
      <c r="AH207" s="98"/>
      <c r="AI207" s="21">
        <f t="shared" si="101"/>
        <v>10.869889572698209</v>
      </c>
      <c r="AJ207" s="60">
        <f t="shared" si="102"/>
        <v>11.808035624416213</v>
      </c>
      <c r="AK207" s="63">
        <f t="shared" si="103"/>
        <v>5.4096687323618609</v>
      </c>
      <c r="AL207" s="61">
        <f t="shared" si="104"/>
        <v>13.65</v>
      </c>
    </row>
    <row r="208" spans="1:38" x14ac:dyDescent="0.3">
      <c r="A208" s="30">
        <f t="shared" si="105"/>
        <v>207</v>
      </c>
      <c r="B208" s="29">
        <f>WORKDAY(B207,1,Feriados!$A$2:$A$5000)</f>
        <v>44861</v>
      </c>
      <c r="C208" s="20">
        <f t="shared" si="106"/>
        <v>45519</v>
      </c>
      <c r="D208" s="21">
        <f t="shared" si="106"/>
        <v>5.18</v>
      </c>
      <c r="E208" s="52">
        <f>TRUNC((100/((1+D208/100)^(NETWORKDAYS($B208,C208-1,Feriados!$A$1:$A$936)/252)))/100*T208,6)</f>
        <v>3610.7844289999998</v>
      </c>
      <c r="F208" s="19">
        <f t="shared" si="96"/>
        <v>4.2001419575732335E-4</v>
      </c>
      <c r="G208" s="19">
        <f t="shared" si="107"/>
        <v>1.090792040131227</v>
      </c>
      <c r="H208" s="18">
        <f t="shared" si="108"/>
        <v>9.0792040131226983</v>
      </c>
      <c r="I208" s="53">
        <f t="shared" si="109"/>
        <v>80.640389205706811</v>
      </c>
      <c r="J208" s="53">
        <f t="shared" si="110"/>
        <v>82.699434329341258</v>
      </c>
      <c r="K208" s="53">
        <f t="shared" si="111"/>
        <v>92.154688825332244</v>
      </c>
      <c r="L208" s="60">
        <f>VLOOKUP(B208,'NTN-B Princ 24'!A:F,2,FALSE)*100</f>
        <v>6.06</v>
      </c>
      <c r="M208" s="22">
        <f>TRUNC((100/((1+L208/100)^(NETWORKDAYS($B208,C208-1,Feriados!$A$1:$A$936)/252)))/100*T208,6)</f>
        <v>3557.3424340000001</v>
      </c>
      <c r="N208" s="91">
        <f t="shared" si="97"/>
        <v>6.222911490698646E-4</v>
      </c>
      <c r="O208" s="91">
        <f t="shared" si="112"/>
        <v>1.0746475973097351</v>
      </c>
      <c r="P208" s="24">
        <f t="shared" si="113"/>
        <v>7.4647597309735136</v>
      </c>
      <c r="Q208" s="53">
        <f t="shared" si="114"/>
        <v>87.153104027863819</v>
      </c>
      <c r="R208" s="53">
        <f t="shared" si="115"/>
        <v>122.52711107404582</v>
      </c>
      <c r="S208" s="53">
        <f t="shared" si="116"/>
        <v>75.767942781047239</v>
      </c>
      <c r="T208" s="62">
        <f>VLOOKUP(B208,'VNA IPCA'!B:D,2,FALSE)</f>
        <v>3952.3460829999999</v>
      </c>
      <c r="U208" s="63">
        <f>VLOOKUP(B208,'VNA IPCA'!B:D,3,FALSE)</f>
        <v>0.44</v>
      </c>
      <c r="V208" s="63">
        <f t="shared" si="98"/>
        <v>5.4096687323618609</v>
      </c>
      <c r="W208" s="92">
        <f t="shared" si="99"/>
        <v>2.1954161837189901E-4</v>
      </c>
      <c r="X208" s="92">
        <f t="shared" si="117"/>
        <v>1.0466764838883944</v>
      </c>
      <c r="Y208" s="48">
        <f t="shared" si="118"/>
        <v>4.6676483888394404</v>
      </c>
      <c r="Z208" s="53">
        <f t="shared" si="119"/>
        <v>41.168367843123981</v>
      </c>
      <c r="AA208" s="53">
        <f t="shared" si="120"/>
        <v>43.227033358639986</v>
      </c>
      <c r="AB208" s="53">
        <f t="shared" si="121"/>
        <v>47.377026025392496</v>
      </c>
      <c r="AC208" s="61">
        <f>VLOOKUP(B208,CDI!A:B,2,FALSE)</f>
        <v>13.65</v>
      </c>
      <c r="AD208" s="26">
        <f t="shared" si="122"/>
        <v>1.0985213463238013</v>
      </c>
      <c r="AE208" s="93">
        <f t="shared" si="100"/>
        <v>5.0788037326188196E-4</v>
      </c>
      <c r="AF208" s="93">
        <f t="shared" si="123"/>
        <v>1.0985213463238013</v>
      </c>
      <c r="AG208" s="27">
        <f t="shared" si="124"/>
        <v>9.8521346323801282</v>
      </c>
      <c r="AH208" s="98"/>
      <c r="AI208" s="21">
        <f t="shared" si="101"/>
        <v>10.869889572698209</v>
      </c>
      <c r="AJ208" s="60">
        <f t="shared" si="102"/>
        <v>11.797494657542984</v>
      </c>
      <c r="AK208" s="63">
        <f t="shared" si="103"/>
        <v>5.4096687323618609</v>
      </c>
      <c r="AL208" s="61">
        <f t="shared" si="104"/>
        <v>13.65</v>
      </c>
    </row>
    <row r="209" spans="1:38" x14ac:dyDescent="0.3">
      <c r="A209" s="30">
        <f t="shared" si="105"/>
        <v>208</v>
      </c>
      <c r="B209" s="29">
        <f>WORKDAY(B208,1,Feriados!$A$2:$A$5000)</f>
        <v>44862</v>
      </c>
      <c r="C209" s="20">
        <f t="shared" si="106"/>
        <v>45519</v>
      </c>
      <c r="D209" s="21">
        <f t="shared" si="106"/>
        <v>5.18</v>
      </c>
      <c r="E209" s="52">
        <f>TRUNC((100/((1+D209/100)^(NETWORKDAYS($B209,C209-1,Feriados!$A$1:$A$936)/252)))/100*T209,6)</f>
        <v>3612.3010100000001</v>
      </c>
      <c r="F209" s="19">
        <f t="shared" si="96"/>
        <v>4.200142738568502E-4</v>
      </c>
      <c r="G209" s="19">
        <f t="shared" si="107"/>
        <v>1.0912501883578916</v>
      </c>
      <c r="H209" s="18">
        <f t="shared" si="108"/>
        <v>9.125018835789156</v>
      </c>
      <c r="I209" s="53">
        <f t="shared" si="109"/>
        <v>80.640389205706811</v>
      </c>
      <c r="J209" s="53">
        <f t="shared" si="110"/>
        <v>82.699449706885062</v>
      </c>
      <c r="K209" s="53">
        <f t="shared" si="111"/>
        <v>92.09816958606018</v>
      </c>
      <c r="L209" s="60">
        <f>VLOOKUP(B209,'NTN-B Princ 24'!A:F,2,FALSE)*100</f>
        <v>5.95</v>
      </c>
      <c r="M209" s="22">
        <f>TRUNC((100/((1+L209/100)^(NETWORKDAYS($B209,C209-1,Feriados!$A$1:$A$936)/252)))/100*T209,6)</f>
        <v>3565.5551359999999</v>
      </c>
      <c r="N209" s="91">
        <f t="shared" si="97"/>
        <v>2.3086621972361332E-3</v>
      </c>
      <c r="O209" s="91">
        <f t="shared" si="112"/>
        <v>1.0771285955929948</v>
      </c>
      <c r="P209" s="24">
        <f t="shared" si="113"/>
        <v>7.7128595592994786</v>
      </c>
      <c r="Q209" s="53">
        <f t="shared" si="114"/>
        <v>86.341964250028326</v>
      </c>
      <c r="R209" s="53">
        <f t="shared" si="115"/>
        <v>454.568106739124</v>
      </c>
      <c r="S209" s="53">
        <f t="shared" si="116"/>
        <v>77.845345907650028</v>
      </c>
      <c r="T209" s="62">
        <f>VLOOKUP(B209,'VNA IPCA'!B:D,2,FALSE)</f>
        <v>3953.2137870000001</v>
      </c>
      <c r="U209" s="63">
        <f>VLOOKUP(B209,'VNA IPCA'!B:D,3,FALSE)</f>
        <v>0.44</v>
      </c>
      <c r="V209" s="63">
        <f t="shared" si="98"/>
        <v>5.4096687323618609</v>
      </c>
      <c r="W209" s="92">
        <f t="shared" si="99"/>
        <v>2.1954150314229537E-4</v>
      </c>
      <c r="X209" s="92">
        <f t="shared" si="117"/>
        <v>1.0469062728169709</v>
      </c>
      <c r="Y209" s="48">
        <f t="shared" si="118"/>
        <v>4.6906272816970906</v>
      </c>
      <c r="Z209" s="53">
        <f t="shared" si="119"/>
        <v>41.168367843123981</v>
      </c>
      <c r="AA209" s="53">
        <f t="shared" si="120"/>
        <v>43.227010670304367</v>
      </c>
      <c r="AB209" s="53">
        <f t="shared" si="121"/>
        <v>47.342169329054187</v>
      </c>
      <c r="AC209" s="61">
        <f>VLOOKUP(B209,CDI!A:B,2,FALSE)</f>
        <v>13.65</v>
      </c>
      <c r="AD209" s="26">
        <f t="shared" si="122"/>
        <v>1.0990792637552083</v>
      </c>
      <c r="AE209" s="93">
        <f t="shared" si="100"/>
        <v>5.0788037326188196E-4</v>
      </c>
      <c r="AF209" s="93">
        <f t="shared" si="123"/>
        <v>1.0990792637552083</v>
      </c>
      <c r="AG209" s="27">
        <f t="shared" si="124"/>
        <v>9.9079263755208267</v>
      </c>
      <c r="AH209" s="98"/>
      <c r="AI209" s="21">
        <f t="shared" si="101"/>
        <v>10.869889572698209</v>
      </c>
      <c r="AJ209" s="60">
        <f t="shared" si="102"/>
        <v>11.681544021937395</v>
      </c>
      <c r="AK209" s="63">
        <f t="shared" si="103"/>
        <v>5.4096687323618609</v>
      </c>
      <c r="AL209" s="61">
        <f t="shared" si="104"/>
        <v>13.65</v>
      </c>
    </row>
    <row r="210" spans="1:38" x14ac:dyDescent="0.3">
      <c r="A210" s="30">
        <f t="shared" si="105"/>
        <v>209</v>
      </c>
      <c r="B210" s="29">
        <f>WORKDAY(B209,1,Feriados!$A$2:$A$5000)</f>
        <v>44865</v>
      </c>
      <c r="C210" s="20">
        <f t="shared" si="106"/>
        <v>45519</v>
      </c>
      <c r="D210" s="21">
        <f t="shared" si="106"/>
        <v>5.18</v>
      </c>
      <c r="E210" s="52">
        <f>TRUNC((100/((1+D210/100)^(NETWORKDAYS($B210,C210-1,Feriados!$A$1:$A$936)/252)))/100*T210,6)</f>
        <v>3613.8182270000002</v>
      </c>
      <c r="F210" s="19">
        <f t="shared" si="96"/>
        <v>4.200140009926745E-4</v>
      </c>
      <c r="G210" s="19">
        <f t="shared" si="107"/>
        <v>1.0917085287155879</v>
      </c>
      <c r="H210" s="18">
        <f t="shared" si="108"/>
        <v>9.1708528715587878</v>
      </c>
      <c r="I210" s="53">
        <f t="shared" si="109"/>
        <v>80.640389205706811</v>
      </c>
      <c r="J210" s="53">
        <f t="shared" si="110"/>
        <v>82.699395980812923</v>
      </c>
      <c r="K210" s="53">
        <f t="shared" si="111"/>
        <v>92.042214379106142</v>
      </c>
      <c r="L210" s="60">
        <f>VLOOKUP(B210,'NTN-B Princ 24'!A:F,2,FALSE)*100</f>
        <v>5.97</v>
      </c>
      <c r="M210" s="22">
        <f>TRUNC((100/((1+L210/100)^(NETWORKDAYS($B210,C210-1,Feriados!$A$1:$A$936)/252)))/100*T210,6)</f>
        <v>3565.9565170000001</v>
      </c>
      <c r="N210" s="91">
        <f t="shared" si="97"/>
        <v>1.1257181131418825E-4</v>
      </c>
      <c r="O210" s="91">
        <f t="shared" si="112"/>
        <v>1.0772498499100189</v>
      </c>
      <c r="P210" s="24">
        <f t="shared" si="113"/>
        <v>7.7249849910018931</v>
      </c>
      <c r="Q210" s="53">
        <f t="shared" si="114"/>
        <v>86.489506581385399</v>
      </c>
      <c r="R210" s="53">
        <f t="shared" si="115"/>
        <v>22.165024923328165</v>
      </c>
      <c r="S210" s="53">
        <f t="shared" si="116"/>
        <v>77.530927011406675</v>
      </c>
      <c r="T210" s="62">
        <f>VLOOKUP(B210,'VNA IPCA'!B:D,2,FALSE)</f>
        <v>3954.0816810000001</v>
      </c>
      <c r="U210" s="63">
        <f>VLOOKUP(B210,'VNA IPCA'!B:D,3,FALSE)</f>
        <v>0.44</v>
      </c>
      <c r="V210" s="63">
        <f t="shared" si="98"/>
        <v>5.4096687323618609</v>
      </c>
      <c r="W210" s="92">
        <f t="shared" si="99"/>
        <v>2.1954137741153623E-4</v>
      </c>
      <c r="X210" s="92">
        <f t="shared" si="117"/>
        <v>1.0471361120621259</v>
      </c>
      <c r="Y210" s="48">
        <f t="shared" si="118"/>
        <v>4.7136112062125868</v>
      </c>
      <c r="Z210" s="53">
        <f t="shared" si="119"/>
        <v>41.168367843123981</v>
      </c>
      <c r="AA210" s="53">
        <f t="shared" si="120"/>
        <v>43.226985914325255</v>
      </c>
      <c r="AB210" s="53">
        <f t="shared" si="121"/>
        <v>47.307618955207765</v>
      </c>
      <c r="AC210" s="61">
        <f>VLOOKUP(B210,CDI!A:B,2,FALSE)</f>
        <v>13.65</v>
      </c>
      <c r="AD210" s="26">
        <f t="shared" si="122"/>
        <v>1.0996374645419287</v>
      </c>
      <c r="AE210" s="93">
        <f t="shared" si="100"/>
        <v>5.0788037326188196E-4</v>
      </c>
      <c r="AF210" s="93">
        <f t="shared" si="123"/>
        <v>1.0996374645419287</v>
      </c>
      <c r="AG210" s="27">
        <f t="shared" si="124"/>
        <v>9.9637464541928686</v>
      </c>
      <c r="AH210" s="98"/>
      <c r="AI210" s="21">
        <f t="shared" si="101"/>
        <v>10.869889572698209</v>
      </c>
      <c r="AJ210" s="60">
        <f t="shared" si="102"/>
        <v>11.702625955683876</v>
      </c>
      <c r="AK210" s="63">
        <f t="shared" si="103"/>
        <v>5.4096687323618609</v>
      </c>
      <c r="AL210" s="61">
        <f t="shared" si="104"/>
        <v>13.65</v>
      </c>
    </row>
    <row r="211" spans="1:38" x14ac:dyDescent="0.3">
      <c r="A211" s="30">
        <f t="shared" si="105"/>
        <v>210</v>
      </c>
      <c r="B211" s="29">
        <f>WORKDAY(B210,1,Feriados!$A$2:$A$5000)</f>
        <v>44866</v>
      </c>
      <c r="C211" s="20">
        <f t="shared" si="106"/>
        <v>45519</v>
      </c>
      <c r="D211" s="21">
        <f t="shared" si="106"/>
        <v>5.18</v>
      </c>
      <c r="E211" s="52">
        <f>TRUNC((100/((1+D211/100)^(NETWORKDAYS($B211,C211-1,Feriados!$A$1:$A$936)/252)))/100*T211,6)</f>
        <v>3615.3360830000001</v>
      </c>
      <c r="F211" s="19">
        <f t="shared" si="96"/>
        <v>4.2001448458584001E-4</v>
      </c>
      <c r="G211" s="19">
        <f t="shared" si="107"/>
        <v>1.0921670621105943</v>
      </c>
      <c r="H211" s="18">
        <f t="shared" si="108"/>
        <v>9.2167062110594333</v>
      </c>
      <c r="I211" s="53">
        <f t="shared" si="109"/>
        <v>80.640389205706811</v>
      </c>
      <c r="J211" s="53">
        <f t="shared" si="110"/>
        <v>82.699491198740404</v>
      </c>
      <c r="K211" s="53">
        <f t="shared" si="111"/>
        <v>91.986815024755643</v>
      </c>
      <c r="L211" s="60">
        <f>VLOOKUP(B211,'NTN-B Princ 24'!A:F,2,FALSE)*100</f>
        <v>5.77</v>
      </c>
      <c r="M211" s="22">
        <f>TRUNC((100/((1+L211/100)^(NETWORKDAYS($B211,C211-1,Feriados!$A$1:$A$936)/252)))/100*T211,6)</f>
        <v>3579.5617010000001</v>
      </c>
      <c r="N211" s="91">
        <f t="shared" si="97"/>
        <v>3.8152972239398064E-3</v>
      </c>
      <c r="O211" s="91">
        <f t="shared" si="112"/>
        <v>1.0813598782718703</v>
      </c>
      <c r="P211" s="24">
        <f t="shared" si="113"/>
        <v>8.1359878271870301</v>
      </c>
      <c r="Q211" s="53">
        <f t="shared" si="114"/>
        <v>85.012833559043514</v>
      </c>
      <c r="R211" s="53">
        <f t="shared" si="115"/>
        <v>751.21966210978144</v>
      </c>
      <c r="S211" s="53">
        <f t="shared" si="116"/>
        <v>81.200766322038405</v>
      </c>
      <c r="T211" s="62">
        <f>VLOOKUP(B211,'VNA IPCA'!B:D,2,FALSE)</f>
        <v>3954.9497660000002</v>
      </c>
      <c r="U211" s="63">
        <f>VLOOKUP(B211,'VNA IPCA'!B:D,3,FALSE)</f>
        <v>0.44</v>
      </c>
      <c r="V211" s="63">
        <f t="shared" si="98"/>
        <v>5.4096687323618609</v>
      </c>
      <c r="W211" s="92">
        <f t="shared" si="99"/>
        <v>2.1954149408975887E-4</v>
      </c>
      <c r="X211" s="92">
        <f t="shared" si="117"/>
        <v>1.0473660018886832</v>
      </c>
      <c r="Y211" s="48">
        <f t="shared" si="118"/>
        <v>4.7366001888683229</v>
      </c>
      <c r="Z211" s="53">
        <f t="shared" si="119"/>
        <v>41.168367843123981</v>
      </c>
      <c r="AA211" s="53">
        <f t="shared" si="120"/>
        <v>43.227008887889262</v>
      </c>
      <c r="AB211" s="53">
        <f t="shared" si="121"/>
        <v>47.273370273735793</v>
      </c>
      <c r="AC211" s="61">
        <f>VLOOKUP(B211,CDI!A:B,2,FALSE)</f>
        <v>13.65</v>
      </c>
      <c r="AD211" s="26">
        <f t="shared" si="122"/>
        <v>1.100195948827873</v>
      </c>
      <c r="AE211" s="93">
        <f t="shared" si="100"/>
        <v>5.0788037326188196E-4</v>
      </c>
      <c r="AF211" s="93">
        <f t="shared" si="123"/>
        <v>1.100195948827873</v>
      </c>
      <c r="AG211" s="27">
        <f t="shared" si="124"/>
        <v>10.019594882787297</v>
      </c>
      <c r="AH211" s="98"/>
      <c r="AI211" s="21">
        <f t="shared" si="101"/>
        <v>10.869889572698209</v>
      </c>
      <c r="AJ211" s="60">
        <f t="shared" si="102"/>
        <v>11.491806618219158</v>
      </c>
      <c r="AK211" s="63">
        <f t="shared" si="103"/>
        <v>5.4096687323618609</v>
      </c>
      <c r="AL211" s="61">
        <f t="shared" si="104"/>
        <v>13.65</v>
      </c>
    </row>
    <row r="212" spans="1:38" x14ac:dyDescent="0.3">
      <c r="A212" s="30">
        <f t="shared" si="105"/>
        <v>211</v>
      </c>
      <c r="B212" s="29">
        <f>WORKDAY(B211,1,Feriados!$A$2:$A$5000)</f>
        <v>44868</v>
      </c>
      <c r="C212" s="20">
        <f t="shared" ref="C212:D227" si="125">+C211</f>
        <v>45519</v>
      </c>
      <c r="D212" s="21">
        <f t="shared" si="125"/>
        <v>5.18</v>
      </c>
      <c r="E212" s="52">
        <f>TRUNC((100/((1+D212/100)^(NETWORKDAYS($B212,C212-1,Feriados!$A$1:$A$936)/252)))/100*T212,6)</f>
        <v>3616.8545760000002</v>
      </c>
      <c r="F212" s="19">
        <f t="shared" si="96"/>
        <v>4.2001434033767104E-4</v>
      </c>
      <c r="G212" s="19">
        <f t="shared" si="107"/>
        <v>1.0926257879387253</v>
      </c>
      <c r="H212" s="18">
        <f t="shared" si="108"/>
        <v>9.2625787938725335</v>
      </c>
      <c r="I212" s="53">
        <f t="shared" si="109"/>
        <v>80.640389205706811</v>
      </c>
      <c r="J212" s="53">
        <f t="shared" si="110"/>
        <v>82.69946279674329</v>
      </c>
      <c r="K212" s="53">
        <f t="shared" si="111"/>
        <v>91.931962016326409</v>
      </c>
      <c r="L212" s="60">
        <f>VLOOKUP(B212,'NTN-B Princ 24'!A:F,2,FALSE)*100</f>
        <v>5.82</v>
      </c>
      <c r="M212" s="22">
        <f>TRUNC((100/((1+L212/100)^(NETWORKDAYS($B212,C212-1,Feriados!$A$1:$A$936)/252)))/100*T212,6)</f>
        <v>3578.1437580000002</v>
      </c>
      <c r="N212" s="91">
        <f t="shared" si="97"/>
        <v>-3.9612196085458962E-4</v>
      </c>
      <c r="O212" s="91">
        <f t="shared" si="112"/>
        <v>1.0809315278764997</v>
      </c>
      <c r="P212" s="24">
        <f t="shared" si="113"/>
        <v>8.09315278764997</v>
      </c>
      <c r="Q212" s="53">
        <f t="shared" si="114"/>
        <v>85.382262383462205</v>
      </c>
      <c r="R212" s="53">
        <f t="shared" si="115"/>
        <v>-77.995130686086668</v>
      </c>
      <c r="S212" s="53">
        <f t="shared" si="116"/>
        <v>80.325299381933874</v>
      </c>
      <c r="T212" s="62">
        <f>VLOOKUP(B212,'VNA IPCA'!B:D,2,FALSE)</f>
        <v>3955.8180419999999</v>
      </c>
      <c r="U212" s="63">
        <f>VLOOKUP(B212,'VNA IPCA'!B:D,3,FALSE)</f>
        <v>0.44</v>
      </c>
      <c r="V212" s="63">
        <f t="shared" si="98"/>
        <v>5.4096687323618609</v>
      </c>
      <c r="W212" s="92">
        <f t="shared" si="99"/>
        <v>2.1954160011450341E-4</v>
      </c>
      <c r="X212" s="92">
        <f t="shared" si="117"/>
        <v>1.0475959422966434</v>
      </c>
      <c r="Y212" s="48">
        <f t="shared" si="118"/>
        <v>4.7595942296643434</v>
      </c>
      <c r="Z212" s="53">
        <f t="shared" si="119"/>
        <v>41.168367843123981</v>
      </c>
      <c r="AA212" s="53">
        <f t="shared" si="120"/>
        <v>43.227029763817946</v>
      </c>
      <c r="AB212" s="53">
        <f t="shared" si="121"/>
        <v>47.23941848938297</v>
      </c>
      <c r="AC212" s="61">
        <f>VLOOKUP(B212,CDI!A:B,2,FALSE)</f>
        <v>13.65</v>
      </c>
      <c r="AD212" s="26">
        <f t="shared" si="122"/>
        <v>1.1007547167570249</v>
      </c>
      <c r="AE212" s="93">
        <f t="shared" si="100"/>
        <v>5.0788037326188196E-4</v>
      </c>
      <c r="AF212" s="93">
        <f t="shared" si="123"/>
        <v>1.1007547167570249</v>
      </c>
      <c r="AG212" s="27">
        <f t="shared" si="124"/>
        <v>10.075471675702484</v>
      </c>
      <c r="AH212" s="98"/>
      <c r="AI212" s="21">
        <f t="shared" si="101"/>
        <v>10.869889572698209</v>
      </c>
      <c r="AJ212" s="60">
        <f t="shared" si="102"/>
        <v>11.544511452585326</v>
      </c>
      <c r="AK212" s="63">
        <f t="shared" si="103"/>
        <v>5.4096687323618609</v>
      </c>
      <c r="AL212" s="61">
        <f t="shared" si="104"/>
        <v>13.65</v>
      </c>
    </row>
    <row r="213" spans="1:38" x14ac:dyDescent="0.3">
      <c r="A213" s="30">
        <f t="shared" si="105"/>
        <v>212</v>
      </c>
      <c r="B213" s="29">
        <f>WORKDAY(B212,1,Feriados!$A$2:$A$5000)</f>
        <v>44869</v>
      </c>
      <c r="C213" s="20">
        <f t="shared" si="125"/>
        <v>45519</v>
      </c>
      <c r="D213" s="21">
        <f t="shared" si="125"/>
        <v>5.18</v>
      </c>
      <c r="E213" s="52">
        <f>TRUNC((100/((1+D213/100)^(NETWORKDAYS($B213,C213-1,Feriados!$A$1:$A$936)/252)))/100*T213,6)</f>
        <v>3618.3737059999999</v>
      </c>
      <c r="F213" s="19">
        <f t="shared" si="96"/>
        <v>4.2001412223768853E-4</v>
      </c>
      <c r="G213" s="19">
        <f t="shared" si="107"/>
        <v>1.0930847061999807</v>
      </c>
      <c r="H213" s="18">
        <f t="shared" si="108"/>
        <v>9.3084706199980651</v>
      </c>
      <c r="I213" s="53">
        <f t="shared" si="109"/>
        <v>80.640389205706811</v>
      </c>
      <c r="J213" s="53">
        <f t="shared" si="110"/>
        <v>82.699419853563356</v>
      </c>
      <c r="K213" s="53">
        <f t="shared" si="111"/>
        <v>91.877646644229159</v>
      </c>
      <c r="L213" s="60">
        <f>VLOOKUP(B213,'NTN-B Princ 24'!A:F,2,FALSE)*100</f>
        <v>5.81</v>
      </c>
      <c r="M213" s="22">
        <f>TRUNC((100/((1+L213/100)^(NETWORKDAYS($B213,C213-1,Feriados!$A$1:$A$936)/252)))/100*T213,6)</f>
        <v>3580.331592</v>
      </c>
      <c r="N213" s="91">
        <f t="shared" si="97"/>
        <v>6.1144385132894108E-4</v>
      </c>
      <c r="O213" s="91">
        <f t="shared" si="112"/>
        <v>1.0815924568129274</v>
      </c>
      <c r="P213" s="24">
        <f t="shared" si="113"/>
        <v>8.1592456812927381</v>
      </c>
      <c r="Q213" s="53">
        <f t="shared" si="114"/>
        <v>85.308390529495739</v>
      </c>
      <c r="R213" s="53">
        <f t="shared" si="115"/>
        <v>120.39131329330932</v>
      </c>
      <c r="S213" s="53">
        <f t="shared" si="116"/>
        <v>80.534420979826095</v>
      </c>
      <c r="T213" s="62">
        <f>VLOOKUP(B213,'VNA IPCA'!B:D,2,FALSE)</f>
        <v>3956.6865079999998</v>
      </c>
      <c r="U213" s="63">
        <f>VLOOKUP(B213,'VNA IPCA'!B:D,3,FALSE)</f>
        <v>0.44</v>
      </c>
      <c r="V213" s="63">
        <f t="shared" si="98"/>
        <v>5.4096687323618609</v>
      </c>
      <c r="W213" s="92">
        <f t="shared" si="99"/>
        <v>2.195414427001996E-4</v>
      </c>
      <c r="X213" s="92">
        <f t="shared" si="117"/>
        <v>1.0478259330211821</v>
      </c>
      <c r="Y213" s="48">
        <f t="shared" si="118"/>
        <v>4.7825933021182099</v>
      </c>
      <c r="Z213" s="53">
        <f t="shared" si="119"/>
        <v>41.168367843123981</v>
      </c>
      <c r="AA213" s="53">
        <f t="shared" si="120"/>
        <v>43.226998769451541</v>
      </c>
      <c r="AB213" s="53">
        <f t="shared" si="121"/>
        <v>47.205758646436522</v>
      </c>
      <c r="AC213" s="61">
        <f>VLOOKUP(B213,CDI!A:B,2,FALSE)</f>
        <v>13.65</v>
      </c>
      <c r="AD213" s="26">
        <f t="shared" si="122"/>
        <v>1.1013137684734411</v>
      </c>
      <c r="AE213" s="93">
        <f t="shared" si="100"/>
        <v>5.0788037326188196E-4</v>
      </c>
      <c r="AF213" s="93">
        <f t="shared" si="123"/>
        <v>1.1013137684734411</v>
      </c>
      <c r="AG213" s="27">
        <f t="shared" si="124"/>
        <v>10.131376847344109</v>
      </c>
      <c r="AH213" s="98"/>
      <c r="AI213" s="21">
        <f t="shared" si="101"/>
        <v>10.869889572698209</v>
      </c>
      <c r="AJ213" s="60">
        <f t="shared" si="102"/>
        <v>11.533970485712096</v>
      </c>
      <c r="AK213" s="63">
        <f t="shared" si="103"/>
        <v>5.4096687323618609</v>
      </c>
      <c r="AL213" s="61">
        <f t="shared" si="104"/>
        <v>13.65</v>
      </c>
    </row>
    <row r="214" spans="1:38" x14ac:dyDescent="0.3">
      <c r="A214" s="30">
        <f t="shared" si="105"/>
        <v>213</v>
      </c>
      <c r="B214" s="29">
        <f>WORKDAY(B213,1,Feriados!$A$2:$A$5000)</f>
        <v>44872</v>
      </c>
      <c r="C214" s="20">
        <f t="shared" si="125"/>
        <v>45519</v>
      </c>
      <c r="D214" s="21">
        <f t="shared" si="125"/>
        <v>5.18</v>
      </c>
      <c r="E214" s="52">
        <f>TRUNC((100/((1+D214/100)^(NETWORKDAYS($B214,C214-1,Feriados!$A$1:$A$936)/252)))/100*T214,6)</f>
        <v>3619.893474</v>
      </c>
      <c r="F214" s="19">
        <f t="shared" si="96"/>
        <v>4.2001410674630257E-4</v>
      </c>
      <c r="G214" s="19">
        <f t="shared" si="107"/>
        <v>1.0935438171964533</v>
      </c>
      <c r="H214" s="18">
        <f t="shared" si="108"/>
        <v>9.3543817196453318</v>
      </c>
      <c r="I214" s="53">
        <f t="shared" si="109"/>
        <v>80.640389205706811</v>
      </c>
      <c r="J214" s="53">
        <f t="shared" si="110"/>
        <v>82.699416803359654</v>
      </c>
      <c r="K214" s="53">
        <f t="shared" si="111"/>
        <v>91.82386067780493</v>
      </c>
      <c r="L214" s="60">
        <f>VLOOKUP(B214,'NTN-B Princ 24'!A:F,2,FALSE)*100</f>
        <v>5.8</v>
      </c>
      <c r="M214" s="22">
        <f>TRUNC((100/((1+L214/100)^(NETWORKDAYS($B214,C214-1,Feriados!$A$1:$A$936)/252)))/100*T214,6)</f>
        <v>3582.5181339999999</v>
      </c>
      <c r="N214" s="91">
        <f t="shared" si="97"/>
        <v>6.10709355771899E-4</v>
      </c>
      <c r="O214" s="91">
        <f t="shared" si="112"/>
        <v>1.0822529954454354</v>
      </c>
      <c r="P214" s="24">
        <f t="shared" si="113"/>
        <v>8.2252995445435406</v>
      </c>
      <c r="Q214" s="53">
        <f t="shared" si="114"/>
        <v>85.234511721447802</v>
      </c>
      <c r="R214" s="53">
        <f t="shared" si="115"/>
        <v>120.24669349783963</v>
      </c>
      <c r="S214" s="53">
        <f t="shared" si="116"/>
        <v>80.740639204962278</v>
      </c>
      <c r="T214" s="62">
        <f>VLOOKUP(B214,'VNA IPCA'!B:D,2,FALSE)</f>
        <v>3957.5551650000002</v>
      </c>
      <c r="U214" s="63">
        <f>VLOOKUP(B214,'VNA IPCA'!B:D,3,FALSE)</f>
        <v>0.44</v>
      </c>
      <c r="V214" s="63">
        <f t="shared" si="98"/>
        <v>5.4096687323618609</v>
      </c>
      <c r="W214" s="92">
        <f t="shared" si="99"/>
        <v>2.1954152754943834E-4</v>
      </c>
      <c r="X214" s="92">
        <f t="shared" si="117"/>
        <v>1.0480559743271234</v>
      </c>
      <c r="Y214" s="48">
        <f t="shared" si="118"/>
        <v>4.8055974327123385</v>
      </c>
      <c r="Z214" s="53">
        <f t="shared" si="119"/>
        <v>41.168367843123981</v>
      </c>
      <c r="AA214" s="53">
        <f t="shared" si="120"/>
        <v>43.227015475991742</v>
      </c>
      <c r="AB214" s="53">
        <f t="shared" si="121"/>
        <v>47.172386413126333</v>
      </c>
      <c r="AC214" s="61">
        <f>VLOOKUP(B214,CDI!A:B,2,FALSE)</f>
        <v>13.65</v>
      </c>
      <c r="AD214" s="26">
        <f t="shared" si="122"/>
        <v>1.1018731041212517</v>
      </c>
      <c r="AE214" s="93">
        <f t="shared" si="100"/>
        <v>5.0788037326188196E-4</v>
      </c>
      <c r="AF214" s="93">
        <f t="shared" si="123"/>
        <v>1.1018731041212517</v>
      </c>
      <c r="AG214" s="27">
        <f t="shared" si="124"/>
        <v>10.187310412125171</v>
      </c>
      <c r="AH214" s="98"/>
      <c r="AI214" s="21">
        <f t="shared" si="101"/>
        <v>10.869889572698209</v>
      </c>
      <c r="AJ214" s="60">
        <f t="shared" si="102"/>
        <v>11.523429518838846</v>
      </c>
      <c r="AK214" s="63">
        <f t="shared" si="103"/>
        <v>5.4096687323618609</v>
      </c>
      <c r="AL214" s="61">
        <f t="shared" si="104"/>
        <v>13.65</v>
      </c>
    </row>
    <row r="215" spans="1:38" x14ac:dyDescent="0.3">
      <c r="A215" s="30">
        <f t="shared" si="105"/>
        <v>214</v>
      </c>
      <c r="B215" s="29">
        <f>WORKDAY(B214,1,Feriados!$A$2:$A$5000)</f>
        <v>44873</v>
      </c>
      <c r="C215" s="20">
        <f t="shared" si="125"/>
        <v>45519</v>
      </c>
      <c r="D215" s="21">
        <f t="shared" si="125"/>
        <v>5.18</v>
      </c>
      <c r="E215" s="52">
        <f>TRUNC((100/((1+D215/100)^(NETWORKDAYS($B215,C215-1,Feriados!$A$1:$A$936)/252)))/100*T215,6)</f>
        <v>3621.4138819999998</v>
      </c>
      <c r="F215" s="19">
        <f t="shared" si="96"/>
        <v>4.2001456974372076E-4</v>
      </c>
      <c r="G215" s="19">
        <f t="shared" si="107"/>
        <v>1.0940031215323289</v>
      </c>
      <c r="H215" s="18">
        <f t="shared" si="108"/>
        <v>9.4003121532328926</v>
      </c>
      <c r="I215" s="53">
        <f t="shared" si="109"/>
        <v>80.640389205706811</v>
      </c>
      <c r="J215" s="53">
        <f t="shared" si="110"/>
        <v>82.699507966051229</v>
      </c>
      <c r="K215" s="53">
        <f t="shared" si="111"/>
        <v>91.770596352475508</v>
      </c>
      <c r="L215" s="60">
        <f>VLOOKUP(B215,'NTN-B Princ 24'!A:F,2,FALSE)*100</f>
        <v>5.88</v>
      </c>
      <c r="M215" s="22">
        <f>TRUNC((100/((1+L215/100)^(NETWORKDAYS($B215,C215-1,Feriados!$A$1:$A$936)/252)))/100*T215,6)</f>
        <v>3579.3364769999998</v>
      </c>
      <c r="N215" s="91">
        <f t="shared" si="97"/>
        <v>-8.8810632102720444E-4</v>
      </c>
      <c r="O215" s="91">
        <f t="shared" si="112"/>
        <v>1.0812918397192297</v>
      </c>
      <c r="P215" s="24">
        <f t="shared" si="113"/>
        <v>8.1291839719229699</v>
      </c>
      <c r="Q215" s="53">
        <f t="shared" si="114"/>
        <v>85.825347542464073</v>
      </c>
      <c r="R215" s="53">
        <f t="shared" si="115"/>
        <v>-174.86525721072979</v>
      </c>
      <c r="S215" s="53">
        <f t="shared" si="116"/>
        <v>79.361200862440541</v>
      </c>
      <c r="T215" s="62">
        <f>VLOOKUP(B215,'VNA IPCA'!B:D,2,FALSE)</f>
        <v>3958.4240129999998</v>
      </c>
      <c r="U215" s="63">
        <f>VLOOKUP(B215,'VNA IPCA'!B:D,3,FALSE)</f>
        <v>0.44</v>
      </c>
      <c r="V215" s="63">
        <f t="shared" si="98"/>
        <v>5.4096687323618609</v>
      </c>
      <c r="W215" s="92">
        <f t="shared" si="99"/>
        <v>2.1954160176562709E-4</v>
      </c>
      <c r="X215" s="92">
        <f t="shared" si="117"/>
        <v>1.0482860662144673</v>
      </c>
      <c r="Y215" s="48">
        <f t="shared" si="118"/>
        <v>4.8286066214467294</v>
      </c>
      <c r="Z215" s="53">
        <f t="shared" si="119"/>
        <v>41.168367843123981</v>
      </c>
      <c r="AA215" s="53">
        <f t="shared" si="120"/>
        <v>43.227030088918852</v>
      </c>
      <c r="AB215" s="53">
        <f t="shared" si="121"/>
        <v>47.139297289109919</v>
      </c>
      <c r="AC215" s="61">
        <f>VLOOKUP(B215,CDI!A:B,2,FALSE)</f>
        <v>13.65</v>
      </c>
      <c r="AD215" s="26">
        <f t="shared" si="122"/>
        <v>1.1024327238446601</v>
      </c>
      <c r="AE215" s="93">
        <f t="shared" si="100"/>
        <v>5.0788037326188196E-4</v>
      </c>
      <c r="AF215" s="93">
        <f t="shared" si="123"/>
        <v>1.1024327238446601</v>
      </c>
      <c r="AG215" s="27">
        <f t="shared" si="124"/>
        <v>10.243272384466007</v>
      </c>
      <c r="AH215" s="98"/>
      <c r="AI215" s="21">
        <f t="shared" si="101"/>
        <v>10.869889572698209</v>
      </c>
      <c r="AJ215" s="60">
        <f t="shared" si="102"/>
        <v>11.607757253824724</v>
      </c>
      <c r="AK215" s="63">
        <f t="shared" si="103"/>
        <v>5.4096687323618609</v>
      </c>
      <c r="AL215" s="61">
        <f t="shared" si="104"/>
        <v>13.65</v>
      </c>
    </row>
    <row r="216" spans="1:38" x14ac:dyDescent="0.3">
      <c r="A216" s="30">
        <f t="shared" si="105"/>
        <v>215</v>
      </c>
      <c r="B216" s="29">
        <f>WORKDAY(B215,1,Feriados!$A$2:$A$5000)</f>
        <v>44874</v>
      </c>
      <c r="C216" s="20">
        <f t="shared" si="125"/>
        <v>45519</v>
      </c>
      <c r="D216" s="21">
        <f t="shared" si="125"/>
        <v>5.18</v>
      </c>
      <c r="E216" s="52">
        <f>TRUNC((100/((1+D216/100)^(NETWORKDAYS($B216,C216-1,Feriados!$A$1:$A$936)/252)))/100*T216,6)</f>
        <v>3622.9349269999998</v>
      </c>
      <c r="F216" s="19">
        <f t="shared" si="96"/>
        <v>4.2001412971881535E-4</v>
      </c>
      <c r="G216" s="19">
        <f t="shared" si="107"/>
        <v>1.0944626183013291</v>
      </c>
      <c r="H216" s="18">
        <f t="shared" si="108"/>
        <v>9.446261830132908</v>
      </c>
      <c r="I216" s="53">
        <f t="shared" si="109"/>
        <v>80.640389205706811</v>
      </c>
      <c r="J216" s="53">
        <f t="shared" si="110"/>
        <v>82.699421326573002</v>
      </c>
      <c r="K216" s="53">
        <f t="shared" si="111"/>
        <v>91.717844597405218</v>
      </c>
      <c r="L216" s="60">
        <f>VLOOKUP(B216,'NTN-B Princ 24'!A:F,2,FALSE)*100</f>
        <v>5.9</v>
      </c>
      <c r="M216" s="22">
        <f>TRUNC((100/((1+L216/100)^(NETWORKDAYS($B216,C216-1,Feriados!$A$1:$A$936)/252)))/100*T216,6)</f>
        <v>3579.745324</v>
      </c>
      <c r="N216" s="91">
        <f t="shared" si="97"/>
        <v>1.1422424313201063E-4</v>
      </c>
      <c r="O216" s="91">
        <f t="shared" si="112"/>
        <v>1.0814153494612264</v>
      </c>
      <c r="P216" s="24">
        <f t="shared" si="113"/>
        <v>8.1415349461226416</v>
      </c>
      <c r="Q216" s="53">
        <f t="shared" si="114"/>
        <v>85.972987021455964</v>
      </c>
      <c r="R216" s="53">
        <f t="shared" si="115"/>
        <v>22.490383394499155</v>
      </c>
      <c r="S216" s="53">
        <f t="shared" si="116"/>
        <v>79.049686574516016</v>
      </c>
      <c r="T216" s="62">
        <f>VLOOKUP(B216,'VNA IPCA'!B:D,2,FALSE)</f>
        <v>3959.2930510000001</v>
      </c>
      <c r="U216" s="63">
        <f>VLOOKUP(B216,'VNA IPCA'!B:D,3,FALSE)</f>
        <v>0.44</v>
      </c>
      <c r="V216" s="63">
        <f t="shared" si="98"/>
        <v>5.4096687323618609</v>
      </c>
      <c r="W216" s="92">
        <f t="shared" si="99"/>
        <v>2.1954141273039518E-4</v>
      </c>
      <c r="X216" s="92">
        <f t="shared" si="117"/>
        <v>1.0485162084183897</v>
      </c>
      <c r="Y216" s="48">
        <f t="shared" si="118"/>
        <v>4.8516208418389661</v>
      </c>
      <c r="Z216" s="53">
        <f t="shared" si="119"/>
        <v>41.168367843123981</v>
      </c>
      <c r="AA216" s="53">
        <f t="shared" si="120"/>
        <v>43.22699286849415</v>
      </c>
      <c r="AB216" s="53">
        <f t="shared" si="121"/>
        <v>47.106486610170293</v>
      </c>
      <c r="AC216" s="61">
        <f>VLOOKUP(B216,CDI!A:B,2,FALSE)</f>
        <v>13.65</v>
      </c>
      <c r="AD216" s="26">
        <f t="shared" si="122"/>
        <v>1.1029926277879425</v>
      </c>
      <c r="AE216" s="93">
        <f t="shared" si="100"/>
        <v>5.0788037326188196E-4</v>
      </c>
      <c r="AF216" s="93">
        <f t="shared" si="123"/>
        <v>1.1029926277879425</v>
      </c>
      <c r="AG216" s="27">
        <f t="shared" si="124"/>
        <v>10.299262778794249</v>
      </c>
      <c r="AH216" s="98"/>
      <c r="AI216" s="21">
        <f t="shared" si="101"/>
        <v>10.869889572698209</v>
      </c>
      <c r="AJ216" s="60">
        <f t="shared" si="102"/>
        <v>11.628839187571206</v>
      </c>
      <c r="AK216" s="63">
        <f t="shared" si="103"/>
        <v>5.4096687323618609</v>
      </c>
      <c r="AL216" s="61">
        <f t="shared" si="104"/>
        <v>13.65</v>
      </c>
    </row>
    <row r="217" spans="1:38" x14ac:dyDescent="0.3">
      <c r="A217" s="30">
        <f t="shared" si="105"/>
        <v>216</v>
      </c>
      <c r="B217" s="29">
        <f>WORKDAY(B216,1,Feriados!$A$2:$A$5000)</f>
        <v>44875</v>
      </c>
      <c r="C217" s="20">
        <f t="shared" si="125"/>
        <v>45519</v>
      </c>
      <c r="D217" s="21">
        <f t="shared" si="125"/>
        <v>5.18</v>
      </c>
      <c r="E217" s="52">
        <f>TRUNC((100/((1+D217/100)^(NETWORKDAYS($B217,C217-1,Feriados!$A$1:$A$936)/252)))/100*T217,6)</f>
        <v>3629.0594380000002</v>
      </c>
      <c r="F217" s="19">
        <f t="shared" si="96"/>
        <v>1.6904833024622423E-3</v>
      </c>
      <c r="G217" s="19">
        <f t="shared" si="107"/>
        <v>1.0963127890827367</v>
      </c>
      <c r="H217" s="18">
        <f t="shared" si="108"/>
        <v>9.6312789082736661</v>
      </c>
      <c r="I217" s="53">
        <f t="shared" si="109"/>
        <v>94.638615202479073</v>
      </c>
      <c r="J217" s="53">
        <f t="shared" si="110"/>
        <v>332.85068521255232</v>
      </c>
      <c r="K217" s="53">
        <f t="shared" si="111"/>
        <v>93.008372649143055</v>
      </c>
      <c r="L217" s="60">
        <f>VLOOKUP(B217,'NTN-B Princ 24'!A:F,2,FALSE)*100</f>
        <v>6.22</v>
      </c>
      <c r="M217" s="22">
        <f>TRUNC((100/((1+L217/100)^(NETWORKDAYS($B217,C217-1,Feriados!$A$1:$A$936)/252)))/100*T217,6)</f>
        <v>3566.967447</v>
      </c>
      <c r="N217" s="91">
        <f t="shared" si="97"/>
        <v>-3.5694933140444363E-3</v>
      </c>
      <c r="O217" s="91">
        <f t="shared" si="112"/>
        <v>1.0775552446016194</v>
      </c>
      <c r="P217" s="24">
        <f t="shared" si="113"/>
        <v>7.7555244601619444</v>
      </c>
      <c r="Q217" s="53">
        <f t="shared" si="114"/>
        <v>102.33022169150595</v>
      </c>
      <c r="R217" s="53">
        <f t="shared" si="115"/>
        <v>-702.82166863807379</v>
      </c>
      <c r="S217" s="53">
        <f t="shared" si="116"/>
        <v>74.894384842353077</v>
      </c>
      <c r="T217" s="62">
        <f>VLOOKUP(B217,'VNA IPCA'!B:D,2,FALSE)</f>
        <v>3965.1914320000001</v>
      </c>
      <c r="U217" s="63">
        <f>VLOOKUP(B217,'VNA IPCA'!B:D,3,FALSE)</f>
        <v>0.59</v>
      </c>
      <c r="V217" s="63">
        <f t="shared" si="98"/>
        <v>7.3143248890743306</v>
      </c>
      <c r="W217" s="92">
        <f t="shared" si="99"/>
        <v>1.4897561064619591E-3</v>
      </c>
      <c r="X217" s="92">
        <f t="shared" si="117"/>
        <v>1.0500782418426053</v>
      </c>
      <c r="Y217" s="48">
        <f t="shared" si="118"/>
        <v>5.0078241842605342</v>
      </c>
      <c r="Z217" s="53">
        <f t="shared" si="119"/>
        <v>55.163788755279363</v>
      </c>
      <c r="AA217" s="53">
        <f t="shared" si="120"/>
        <v>293.32815066153103</v>
      </c>
      <c r="AB217" s="53">
        <f t="shared" si="121"/>
        <v>48.36009654865039</v>
      </c>
      <c r="AC217" s="61">
        <f>VLOOKUP(B217,CDI!A:B,2,FALSE)</f>
        <v>13.65</v>
      </c>
      <c r="AD217" s="26">
        <f t="shared" si="122"/>
        <v>1.1035528160954486</v>
      </c>
      <c r="AE217" s="93">
        <f t="shared" si="100"/>
        <v>5.0788037326188196E-4</v>
      </c>
      <c r="AF217" s="93">
        <f t="shared" si="123"/>
        <v>1.1035528160954486</v>
      </c>
      <c r="AG217" s="27">
        <f t="shared" si="124"/>
        <v>10.355281609544864</v>
      </c>
      <c r="AH217" s="98"/>
      <c r="AI217" s="21">
        <f t="shared" si="101"/>
        <v>12.873206918328384</v>
      </c>
      <c r="AJ217" s="60">
        <f t="shared" si="102"/>
        <v>13.989275897174757</v>
      </c>
      <c r="AK217" s="63">
        <f t="shared" si="103"/>
        <v>7.3143248890743306</v>
      </c>
      <c r="AL217" s="61">
        <f t="shared" si="104"/>
        <v>13.65</v>
      </c>
    </row>
    <row r="218" spans="1:38" x14ac:dyDescent="0.3">
      <c r="A218" s="30">
        <f t="shared" si="105"/>
        <v>217</v>
      </c>
      <c r="B218" s="29">
        <f>WORKDAY(B217,1,Feriados!$A$2:$A$5000)</f>
        <v>44876</v>
      </c>
      <c r="C218" s="20">
        <f t="shared" si="125"/>
        <v>45519</v>
      </c>
      <c r="D218" s="21">
        <f t="shared" si="125"/>
        <v>5.18</v>
      </c>
      <c r="E218" s="52">
        <f>TRUNC((100/((1+D218/100)^(NETWORKDAYS($B218,C218-1,Feriados!$A$1:$A$936)/252)))/100*T218,6)</f>
        <v>3630.854746</v>
      </c>
      <c r="F218" s="19">
        <f t="shared" si="96"/>
        <v>4.9470338821167026E-4</v>
      </c>
      <c r="G218" s="19">
        <f t="shared" si="107"/>
        <v>1.0968551387340357</v>
      </c>
      <c r="H218" s="18">
        <f t="shared" si="108"/>
        <v>9.6855138734035719</v>
      </c>
      <c r="I218" s="53">
        <f t="shared" si="109"/>
        <v>94.638615202479073</v>
      </c>
      <c r="J218" s="53">
        <f t="shared" si="110"/>
        <v>97.405494336081162</v>
      </c>
      <c r="K218" s="53">
        <f t="shared" si="111"/>
        <v>93.028603501587284</v>
      </c>
      <c r="L218" s="60">
        <f>VLOOKUP(B218,'NTN-B Princ 24'!A:F,2,FALSE)*100</f>
        <v>6.59</v>
      </c>
      <c r="M218" s="22">
        <f>TRUNC((100/((1+L218/100)^(NETWORKDAYS($B218,C218-1,Feriados!$A$1:$A$936)/252)))/100*T218,6)</f>
        <v>3547.2198619999999</v>
      </c>
      <c r="N218" s="91">
        <f t="shared" si="97"/>
        <v>-5.5362391985407378E-3</v>
      </c>
      <c r="O218" s="91">
        <f t="shared" si="112"/>
        <v>1.0715896410178629</v>
      </c>
      <c r="P218" s="24">
        <f t="shared" si="113"/>
        <v>7.1589641017862915</v>
      </c>
      <c r="Q218" s="53">
        <f t="shared" si="114"/>
        <v>105.04858063273892</v>
      </c>
      <c r="R218" s="53">
        <f t="shared" si="115"/>
        <v>-1090.0675611825716</v>
      </c>
      <c r="S218" s="53">
        <f t="shared" si="116"/>
        <v>68.76129048103256</v>
      </c>
      <c r="T218" s="62">
        <f>VLOOKUP(B218,'VNA IPCA'!B:D,2,FALSE)</f>
        <v>3966.3580529999999</v>
      </c>
      <c r="U218" s="63">
        <f>VLOOKUP(B218,'VNA IPCA'!B:D,3,FALSE)</f>
        <v>0.59</v>
      </c>
      <c r="V218" s="63">
        <f t="shared" si="98"/>
        <v>7.3143248890743306</v>
      </c>
      <c r="W218" s="92">
        <f t="shared" si="99"/>
        <v>2.9421555554298706E-4</v>
      </c>
      <c r="X218" s="92">
        <f t="shared" si="117"/>
        <v>1.0503871911958926</v>
      </c>
      <c r="Y218" s="48">
        <f t="shared" si="118"/>
        <v>5.0387191195892633</v>
      </c>
      <c r="Z218" s="53">
        <f t="shared" si="119"/>
        <v>55.163788755279363</v>
      </c>
      <c r="AA218" s="53">
        <f t="shared" si="120"/>
        <v>57.930089649532214</v>
      </c>
      <c r="AB218" s="53">
        <f t="shared" si="121"/>
        <v>48.396503196315749</v>
      </c>
      <c r="AC218" s="61">
        <f>VLOOKUP(B218,CDI!A:B,2,FALSE)</f>
        <v>13.65</v>
      </c>
      <c r="AD218" s="26">
        <f t="shared" si="122"/>
        <v>1.1041132889116014</v>
      </c>
      <c r="AE218" s="93">
        <f t="shared" si="100"/>
        <v>5.0788037326188196E-4</v>
      </c>
      <c r="AF218" s="93">
        <f t="shared" si="123"/>
        <v>1.1041132889116014</v>
      </c>
      <c r="AG218" s="27">
        <f t="shared" si="124"/>
        <v>10.411328891160142</v>
      </c>
      <c r="AH218" s="98"/>
      <c r="AI218" s="21">
        <f t="shared" si="101"/>
        <v>12.873206918328384</v>
      </c>
      <c r="AJ218" s="60">
        <f t="shared" si="102"/>
        <v>14.386338899264327</v>
      </c>
      <c r="AK218" s="63">
        <f t="shared" si="103"/>
        <v>7.3143248890743306</v>
      </c>
      <c r="AL218" s="61">
        <f t="shared" si="104"/>
        <v>13.65</v>
      </c>
    </row>
    <row r="219" spans="1:38" x14ac:dyDescent="0.3">
      <c r="A219" s="30">
        <f t="shared" si="105"/>
        <v>218</v>
      </c>
      <c r="B219" s="29">
        <f>WORKDAY(B218,1,Feriados!$A$2:$A$5000)</f>
        <v>44879</v>
      </c>
      <c r="C219" s="20">
        <f t="shared" si="125"/>
        <v>45519</v>
      </c>
      <c r="D219" s="21">
        <f t="shared" si="125"/>
        <v>5.18</v>
      </c>
      <c r="E219" s="52">
        <f>TRUNC((100/((1+D219/100)^(NETWORKDAYS($B219,C219-1,Feriados!$A$1:$A$936)/252)))/100*T219,6)</f>
        <v>3632.65094</v>
      </c>
      <c r="F219" s="19">
        <f t="shared" si="96"/>
        <v>4.9470279745533752E-4</v>
      </c>
      <c r="G219" s="19">
        <f t="shared" si="107"/>
        <v>1.0973977560395707</v>
      </c>
      <c r="H219" s="18">
        <f t="shared" si="108"/>
        <v>9.7397756039570673</v>
      </c>
      <c r="I219" s="53">
        <f t="shared" si="109"/>
        <v>94.638615202479073</v>
      </c>
      <c r="J219" s="53">
        <f t="shared" si="110"/>
        <v>97.405378018073236</v>
      </c>
      <c r="K219" s="53">
        <f t="shared" si="111"/>
        <v>93.048620366839558</v>
      </c>
      <c r="L219" s="60">
        <f>VLOOKUP(B219,'NTN-B Princ 24'!A:F,2,FALSE)*100</f>
        <v>6.49</v>
      </c>
      <c r="M219" s="22">
        <f>TRUNC((100/((1+L219/100)^(NETWORKDAYS($B219,C219-1,Feriados!$A$1:$A$936)/252)))/100*T219,6)</f>
        <v>3554.9835440000002</v>
      </c>
      <c r="N219" s="91">
        <f t="shared" si="97"/>
        <v>2.1886667029493712E-3</v>
      </c>
      <c r="O219" s="91">
        <f t="shared" si="112"/>
        <v>1.0739349935843843</v>
      </c>
      <c r="P219" s="24">
        <f t="shared" si="113"/>
        <v>7.3934993584384268</v>
      </c>
      <c r="Q219" s="53">
        <f t="shared" si="114"/>
        <v>104.31481696604386</v>
      </c>
      <c r="R219" s="53">
        <f t="shared" si="115"/>
        <v>430.94138269068594</v>
      </c>
      <c r="S219" s="53">
        <f t="shared" si="116"/>
        <v>70.633548755097323</v>
      </c>
      <c r="T219" s="62">
        <f>VLOOKUP(B219,'VNA IPCA'!B:D,2,FALSE)</f>
        <v>3967.5250160000001</v>
      </c>
      <c r="U219" s="63">
        <f>VLOOKUP(B219,'VNA IPCA'!B:D,3,FALSE)</f>
        <v>0.59</v>
      </c>
      <c r="V219" s="63">
        <f t="shared" si="98"/>
        <v>7.3143248890743306</v>
      </c>
      <c r="W219" s="92">
        <f t="shared" si="99"/>
        <v>2.9421524340644822E-4</v>
      </c>
      <c r="X219" s="92">
        <f t="shared" si="117"/>
        <v>1.0506962311190213</v>
      </c>
      <c r="Y219" s="48">
        <f t="shared" si="118"/>
        <v>5.0696231119021329</v>
      </c>
      <c r="Z219" s="53">
        <f t="shared" si="119"/>
        <v>55.163788755279363</v>
      </c>
      <c r="AA219" s="53">
        <f t="shared" si="120"/>
        <v>57.930028190859019</v>
      </c>
      <c r="AB219" s="53">
        <f t="shared" si="121"/>
        <v>48.432474784191818</v>
      </c>
      <c r="AC219" s="61">
        <f>VLOOKUP(B219,CDI!A:B,2,FALSE)</f>
        <v>13.65</v>
      </c>
      <c r="AD219" s="26">
        <f t="shared" si="122"/>
        <v>1.1046740463808973</v>
      </c>
      <c r="AE219" s="93">
        <f t="shared" si="100"/>
        <v>5.0788037326188196E-4</v>
      </c>
      <c r="AF219" s="93">
        <f t="shared" si="123"/>
        <v>1.1046740463808973</v>
      </c>
      <c r="AG219" s="27">
        <f t="shared" si="124"/>
        <v>10.467404638089729</v>
      </c>
      <c r="AH219" s="98"/>
      <c r="AI219" s="21">
        <f t="shared" si="101"/>
        <v>12.873206918328384</v>
      </c>
      <c r="AJ219" s="60">
        <f t="shared" si="102"/>
        <v>14.279024574375242</v>
      </c>
      <c r="AK219" s="63">
        <f t="shared" si="103"/>
        <v>7.3143248890743306</v>
      </c>
      <c r="AL219" s="61">
        <f t="shared" si="104"/>
        <v>13.65</v>
      </c>
    </row>
    <row r="220" spans="1:38" x14ac:dyDescent="0.3">
      <c r="A220" s="30">
        <f t="shared" si="105"/>
        <v>219</v>
      </c>
      <c r="B220" s="29">
        <f>WORKDAY(B219,1,Feriados!$A$2:$A$5000)</f>
        <v>44881</v>
      </c>
      <c r="C220" s="20">
        <f t="shared" si="125"/>
        <v>45519</v>
      </c>
      <c r="D220" s="21">
        <f t="shared" si="125"/>
        <v>5.18</v>
      </c>
      <c r="E220" s="52">
        <f>TRUNC((100/((1+D220/100)^(NETWORKDAYS($B220,C220-1,Feriados!$A$1:$A$936)/252)))/100*T220,6)</f>
        <v>3634.4480239999998</v>
      </c>
      <c r="F220" s="19">
        <f t="shared" si="96"/>
        <v>4.9470318774957889E-4</v>
      </c>
      <c r="G220" s="19">
        <f t="shared" si="107"/>
        <v>1.0979406422077127</v>
      </c>
      <c r="H220" s="18">
        <f t="shared" si="108"/>
        <v>9.7940642207712703</v>
      </c>
      <c r="I220" s="53">
        <f t="shared" si="109"/>
        <v>94.638615202479073</v>
      </c>
      <c r="J220" s="53">
        <f t="shared" si="110"/>
        <v>97.405454865744844</v>
      </c>
      <c r="K220" s="53">
        <f t="shared" si="111"/>
        <v>93.068427523638206</v>
      </c>
      <c r="L220" s="60">
        <f>VLOOKUP(B220,'NTN-B Princ 24'!A:F,2,FALSE)*100</f>
        <v>6.4600000000000009</v>
      </c>
      <c r="M220" s="22">
        <f>TRUNC((100/((1+L220/100)^(NETWORKDAYS($B220,C220-1,Feriados!$A$1:$A$936)/252)))/100*T220,6)</f>
        <v>3558.6632089999998</v>
      </c>
      <c r="N220" s="91">
        <f t="shared" si="97"/>
        <v>1.0350723018703878E-3</v>
      </c>
      <c r="O220" s="91">
        <f t="shared" si="112"/>
        <v>1.0750465939502529</v>
      </c>
      <c r="P220" s="24">
        <f t="shared" si="113"/>
        <v>7.5046593950252927</v>
      </c>
      <c r="Q220" s="53">
        <f t="shared" si="114"/>
        <v>104.09455403144123</v>
      </c>
      <c r="R220" s="53">
        <f t="shared" si="115"/>
        <v>203.80238267972334</v>
      </c>
      <c r="S220" s="53">
        <f t="shared" si="116"/>
        <v>71.313280498430331</v>
      </c>
      <c r="T220" s="62">
        <f>VLOOKUP(B220,'VNA IPCA'!B:D,2,FALSE)</f>
        <v>3968.6923230000002</v>
      </c>
      <c r="U220" s="63">
        <f>VLOOKUP(B220,'VNA IPCA'!B:D,3,FALSE)</f>
        <v>0.59</v>
      </c>
      <c r="V220" s="63">
        <f t="shared" si="98"/>
        <v>7.3143248890743306</v>
      </c>
      <c r="W220" s="92">
        <f t="shared" si="99"/>
        <v>2.9421541018459507E-4</v>
      </c>
      <c r="X220" s="92">
        <f t="shared" si="117"/>
        <v>1.0510053621416393</v>
      </c>
      <c r="Y220" s="48">
        <f t="shared" si="118"/>
        <v>5.100536214163931</v>
      </c>
      <c r="Z220" s="53">
        <f t="shared" si="119"/>
        <v>55.163788755279363</v>
      </c>
      <c r="AA220" s="53">
        <f t="shared" si="120"/>
        <v>57.930061028935789</v>
      </c>
      <c r="AB220" s="53">
        <f t="shared" si="121"/>
        <v>48.468018411893354</v>
      </c>
      <c r="AC220" s="61">
        <f>VLOOKUP(B220,CDI!A:B,2,FALSE)</f>
        <v>13.65</v>
      </c>
      <c r="AD220" s="26">
        <f t="shared" si="122"/>
        <v>1.1052350886479059</v>
      </c>
      <c r="AE220" s="93">
        <f t="shared" si="100"/>
        <v>5.0788037326188196E-4</v>
      </c>
      <c r="AF220" s="93">
        <f t="shared" si="123"/>
        <v>1.1052350886479059</v>
      </c>
      <c r="AG220" s="27">
        <f t="shared" si="124"/>
        <v>10.523508864790587</v>
      </c>
      <c r="AH220" s="98"/>
      <c r="AI220" s="21">
        <f t="shared" si="101"/>
        <v>12.873206918328384</v>
      </c>
      <c r="AJ220" s="60">
        <f t="shared" si="102"/>
        <v>14.24683027690854</v>
      </c>
      <c r="AK220" s="63">
        <f t="shared" si="103"/>
        <v>7.3143248890743306</v>
      </c>
      <c r="AL220" s="61">
        <f t="shared" si="104"/>
        <v>13.65</v>
      </c>
    </row>
    <row r="221" spans="1:38" x14ac:dyDescent="0.3">
      <c r="A221" s="30">
        <f t="shared" si="105"/>
        <v>220</v>
      </c>
      <c r="B221" s="29">
        <f>WORKDAY(B220,1,Feriados!$A$2:$A$5000)</f>
        <v>44882</v>
      </c>
      <c r="C221" s="20">
        <f t="shared" si="125"/>
        <v>45519</v>
      </c>
      <c r="D221" s="21">
        <f t="shared" si="125"/>
        <v>5.18</v>
      </c>
      <c r="E221" s="52">
        <f>TRUNC((100/((1+D221/100)^(NETWORKDAYS($B221,C221-1,Feriados!$A$1:$A$936)/252)))/100*T221,6)</f>
        <v>3635.9537740000001</v>
      </c>
      <c r="F221" s="19">
        <f t="shared" si="96"/>
        <v>4.1429950024252093E-4</v>
      </c>
      <c r="G221" s="19">
        <f t="shared" si="107"/>
        <v>1.0983955184670753</v>
      </c>
      <c r="H221" s="18">
        <f t="shared" si="108"/>
        <v>9.8395518467075291</v>
      </c>
      <c r="I221" s="53">
        <f t="shared" si="109"/>
        <v>81.574223488570226</v>
      </c>
      <c r="J221" s="53">
        <f t="shared" si="110"/>
        <v>81.57422929767219</v>
      </c>
      <c r="K221" s="53">
        <f t="shared" si="111"/>
        <v>93.004585901870612</v>
      </c>
      <c r="L221" s="60">
        <f>VLOOKUP(B221,'NTN-B Princ 24'!A:F,2,FALSE)*100</f>
        <v>6.7099999999999991</v>
      </c>
      <c r="M221" s="22">
        <f>TRUNC((100/((1+L221/100)^(NETWORKDAYS($B221,C221-1,Feriados!$A$1:$A$936)/252)))/100*T221,6)</f>
        <v>3545.8233919999998</v>
      </c>
      <c r="N221" s="91">
        <f t="shared" si="97"/>
        <v>-3.6080450005855358E-3</v>
      </c>
      <c r="O221" s="91">
        <f t="shared" si="112"/>
        <v>1.0711677774615542</v>
      </c>
      <c r="P221" s="24">
        <f t="shared" si="113"/>
        <v>7.1167777461554227</v>
      </c>
      <c r="Q221" s="53">
        <f t="shared" si="114"/>
        <v>92.863052054130833</v>
      </c>
      <c r="R221" s="53">
        <f t="shared" si="115"/>
        <v>-710.41237081337147</v>
      </c>
      <c r="S221" s="53">
        <f t="shared" si="116"/>
        <v>67.268609134704946</v>
      </c>
      <c r="T221" s="62">
        <f>VLOOKUP(B221,'VNA IPCA'!B:D,2,FALSE)</f>
        <v>3969.5409399999999</v>
      </c>
      <c r="U221" s="63">
        <f>VLOOKUP(B221,'VNA IPCA'!B:D,3,FALSE)</f>
        <v>0.45</v>
      </c>
      <c r="V221" s="63">
        <f t="shared" si="98"/>
        <v>5.5356751950101257</v>
      </c>
      <c r="W221" s="92">
        <f t="shared" si="99"/>
        <v>2.1382786342027948E-4</v>
      </c>
      <c r="X221" s="92">
        <f t="shared" si="117"/>
        <v>1.0512300963726693</v>
      </c>
      <c r="Y221" s="48">
        <f t="shared" si="118"/>
        <v>5.1230096372669287</v>
      </c>
      <c r="Z221" s="53">
        <f t="shared" si="119"/>
        <v>42.10201499627221</v>
      </c>
      <c r="AA221" s="53">
        <f t="shared" si="120"/>
        <v>42.102013520814261</v>
      </c>
      <c r="AB221" s="53">
        <f t="shared" si="121"/>
        <v>48.423281599429274</v>
      </c>
      <c r="AC221" s="61">
        <f>VLOOKUP(B221,CDI!A:B,2,FALSE)</f>
        <v>13.65</v>
      </c>
      <c r="AD221" s="26">
        <f t="shared" si="122"/>
        <v>1.1057964158572704</v>
      </c>
      <c r="AE221" s="93">
        <f t="shared" si="100"/>
        <v>5.0788037326188196E-4</v>
      </c>
      <c r="AF221" s="93">
        <f t="shared" si="123"/>
        <v>1.1057964158572704</v>
      </c>
      <c r="AG221" s="27">
        <f t="shared" si="124"/>
        <v>10.579641585727039</v>
      </c>
      <c r="AH221" s="98"/>
      <c r="AI221" s="21">
        <f t="shared" si="101"/>
        <v>11.002423170111664</v>
      </c>
      <c r="AJ221" s="60">
        <f t="shared" si="102"/>
        <v>12.6171190005953</v>
      </c>
      <c r="AK221" s="63">
        <f t="shared" si="103"/>
        <v>5.5356751950101257</v>
      </c>
      <c r="AL221" s="61">
        <f t="shared" si="104"/>
        <v>13.65</v>
      </c>
    </row>
    <row r="222" spans="1:38" x14ac:dyDescent="0.3">
      <c r="A222" s="30">
        <f t="shared" si="105"/>
        <v>221</v>
      </c>
      <c r="B222" s="29">
        <f>WORKDAY(B221,1,Feriados!$A$2:$A$5000)</f>
        <v>44883</v>
      </c>
      <c r="C222" s="20">
        <f t="shared" si="125"/>
        <v>45519</v>
      </c>
      <c r="D222" s="21">
        <f t="shared" si="125"/>
        <v>5.18</v>
      </c>
      <c r="E222" s="52">
        <f>TRUNC((100/((1+D222/100)^(NETWORKDAYS($B222,C222-1,Feriados!$A$1:$A$936)/252)))/100*T222,6)</f>
        <v>3637.4601469999998</v>
      </c>
      <c r="F222" s="19">
        <f t="shared" si="96"/>
        <v>4.142992715616689E-4</v>
      </c>
      <c r="G222" s="19">
        <f t="shared" si="107"/>
        <v>1.0988505829302628</v>
      </c>
      <c r="H222" s="18">
        <f t="shared" si="108"/>
        <v>9.8850582930262831</v>
      </c>
      <c r="I222" s="53">
        <f t="shared" si="109"/>
        <v>81.574223488570226</v>
      </c>
      <c r="J222" s="53">
        <f t="shared" si="110"/>
        <v>81.574184271153328</v>
      </c>
      <c r="K222" s="53">
        <f t="shared" si="111"/>
        <v>92.941345986035941</v>
      </c>
      <c r="L222" s="60">
        <f>VLOOKUP(B222,'NTN-B Princ 24'!A:F,2,FALSE)*100</f>
        <v>6.52</v>
      </c>
      <c r="M222" s="22">
        <f>TRUNC((100/((1+L222/100)^(NETWORKDAYS($B222,C222-1,Feriados!$A$1:$A$936)/252)))/100*T222,6)</f>
        <v>3558.475899</v>
      </c>
      <c r="N222" s="91">
        <f t="shared" si="97"/>
        <v>3.5682845988738165E-3</v>
      </c>
      <c r="O222" s="91">
        <f t="shared" si="112"/>
        <v>1.0749900089446802</v>
      </c>
      <c r="P222" s="24">
        <f t="shared" si="113"/>
        <v>7.499000894468022</v>
      </c>
      <c r="Q222" s="53">
        <f t="shared" si="114"/>
        <v>91.469970064374181</v>
      </c>
      <c r="R222" s="53">
        <f t="shared" si="115"/>
        <v>702.58367653712753</v>
      </c>
      <c r="S222" s="53">
        <f t="shared" si="116"/>
        <v>70.507144826251775</v>
      </c>
      <c r="T222" s="62">
        <f>VLOOKUP(B222,'VNA IPCA'!B:D,2,FALSE)</f>
        <v>3970.3897379999999</v>
      </c>
      <c r="U222" s="63">
        <f>VLOOKUP(B222,'VNA IPCA'!B:D,3,FALSE)</f>
        <v>0.45</v>
      </c>
      <c r="V222" s="63">
        <f t="shared" si="98"/>
        <v>5.5356751950101257</v>
      </c>
      <c r="W222" s="92">
        <f t="shared" si="99"/>
        <v>2.1382774805189797E-4</v>
      </c>
      <c r="X222" s="92">
        <f t="shared" si="117"/>
        <v>1.0514548785368609</v>
      </c>
      <c r="Y222" s="48">
        <f t="shared" si="118"/>
        <v>5.1454878536860926</v>
      </c>
      <c r="Z222" s="53">
        <f t="shared" si="119"/>
        <v>42.10201499627221</v>
      </c>
      <c r="AA222" s="53">
        <f t="shared" si="120"/>
        <v>42.101990805153726</v>
      </c>
      <c r="AB222" s="53">
        <f t="shared" si="121"/>
        <v>48.378932394740204</v>
      </c>
      <c r="AC222" s="61">
        <f>VLOOKUP(B222,CDI!A:B,2,FALSE)</f>
        <v>13.65</v>
      </c>
      <c r="AD222" s="26">
        <f t="shared" si="122"/>
        <v>1.1063580281537075</v>
      </c>
      <c r="AE222" s="93">
        <f t="shared" si="100"/>
        <v>5.0788037326188196E-4</v>
      </c>
      <c r="AF222" s="93">
        <f t="shared" si="123"/>
        <v>1.1063580281537075</v>
      </c>
      <c r="AG222" s="27">
        <f t="shared" si="124"/>
        <v>10.635802815370754</v>
      </c>
      <c r="AH222" s="98"/>
      <c r="AI222" s="21">
        <f t="shared" si="101"/>
        <v>11.002423170111664</v>
      </c>
      <c r="AJ222" s="60">
        <f t="shared" si="102"/>
        <v>12.416601217724788</v>
      </c>
      <c r="AK222" s="63">
        <f t="shared" si="103"/>
        <v>5.5356751950101257</v>
      </c>
      <c r="AL222" s="61">
        <f t="shared" si="104"/>
        <v>13.65</v>
      </c>
    </row>
    <row r="223" spans="1:38" x14ac:dyDescent="0.3">
      <c r="A223" s="30">
        <f t="shared" si="105"/>
        <v>222</v>
      </c>
      <c r="B223" s="29">
        <f>WORKDAY(B222,1,Feriados!$A$2:$A$5000)</f>
        <v>44886</v>
      </c>
      <c r="C223" s="20">
        <f t="shared" si="125"/>
        <v>45519</v>
      </c>
      <c r="D223" s="21">
        <f t="shared" si="125"/>
        <v>5.18</v>
      </c>
      <c r="E223" s="52">
        <f>TRUNC((100/((1+D223/100)^(NETWORKDAYS($B223,C223-1,Feriados!$A$1:$A$936)/252)))/100*T223,6)</f>
        <v>3638.9671450000001</v>
      </c>
      <c r="F223" s="19">
        <f t="shared" si="96"/>
        <v>4.142995219460488E-4</v>
      </c>
      <c r="G223" s="19">
        <f t="shared" si="107"/>
        <v>1.0993058362014609</v>
      </c>
      <c r="H223" s="18">
        <f t="shared" si="108"/>
        <v>9.9305836201460949</v>
      </c>
      <c r="I223" s="53">
        <f t="shared" si="109"/>
        <v>81.574223488570226</v>
      </c>
      <c r="J223" s="53">
        <f t="shared" si="110"/>
        <v>81.574233571026497</v>
      </c>
      <c r="K223" s="53">
        <f t="shared" si="111"/>
        <v>92.878699239661159</v>
      </c>
      <c r="L223" s="60">
        <f>VLOOKUP(B223,'NTN-B Princ 24'!A:F,2,FALSE)*100</f>
        <v>6.64</v>
      </c>
      <c r="M223" s="22">
        <f>TRUNC((100/((1+L223/100)^(NETWORKDAYS($B223,C223-1,Feriados!$A$1:$A$936)/252)))/100*T223,6)</f>
        <v>3553.2005960000001</v>
      </c>
      <c r="N223" s="91">
        <f t="shared" si="97"/>
        <v>-1.4824613541664089E-3</v>
      </c>
      <c r="O223" s="91">
        <f t="shared" si="112"/>
        <v>1.0733963778003048</v>
      </c>
      <c r="P223" s="24">
        <f t="shared" si="113"/>
        <v>7.3396377800304835</v>
      </c>
      <c r="Q223" s="53">
        <f t="shared" si="114"/>
        <v>92.350098967844929</v>
      </c>
      <c r="R223" s="53">
        <f t="shared" si="115"/>
        <v>-291.8918375690011</v>
      </c>
      <c r="S223" s="53">
        <f t="shared" si="116"/>
        <v>68.646117486645437</v>
      </c>
      <c r="T223" s="62">
        <f>VLOOKUP(B223,'VNA IPCA'!B:D,2,FALSE)</f>
        <v>3971.2387180000001</v>
      </c>
      <c r="U223" s="63">
        <f>VLOOKUP(B223,'VNA IPCA'!B:D,3,FALSE)</f>
        <v>0.45</v>
      </c>
      <c r="V223" s="63">
        <f t="shared" si="98"/>
        <v>5.5356751950101257</v>
      </c>
      <c r="W223" s="92">
        <f t="shared" si="99"/>
        <v>2.1382787484935939E-4</v>
      </c>
      <c r="X223" s="92">
        <f t="shared" si="117"/>
        <v>1.0516797088990384</v>
      </c>
      <c r="Y223" s="48">
        <f t="shared" si="118"/>
        <v>5.167970889903839</v>
      </c>
      <c r="Z223" s="53">
        <f t="shared" si="119"/>
        <v>42.10201499627221</v>
      </c>
      <c r="AA223" s="53">
        <f t="shared" si="120"/>
        <v>42.102015771163067</v>
      </c>
      <c r="AB223" s="53">
        <f t="shared" si="121"/>
        <v>48.334965226911933</v>
      </c>
      <c r="AC223" s="61">
        <f>VLOOKUP(B223,CDI!A:B,2,FALSE)</f>
        <v>13.65</v>
      </c>
      <c r="AD223" s="26">
        <f t="shared" si="122"/>
        <v>1.1069199256820075</v>
      </c>
      <c r="AE223" s="93">
        <f t="shared" si="100"/>
        <v>5.0788037326188196E-4</v>
      </c>
      <c r="AF223" s="93">
        <f t="shared" si="123"/>
        <v>1.1069199256820075</v>
      </c>
      <c r="AG223" s="27">
        <f t="shared" si="124"/>
        <v>10.691992568200748</v>
      </c>
      <c r="AH223" s="98"/>
      <c r="AI223" s="21">
        <f t="shared" si="101"/>
        <v>11.002423170111664</v>
      </c>
      <c r="AJ223" s="60">
        <f t="shared" si="102"/>
        <v>12.543244027958789</v>
      </c>
      <c r="AK223" s="63">
        <f t="shared" si="103"/>
        <v>5.5356751950101257</v>
      </c>
      <c r="AL223" s="61">
        <f t="shared" si="104"/>
        <v>13.65</v>
      </c>
    </row>
    <row r="224" spans="1:38" x14ac:dyDescent="0.3">
      <c r="A224" s="30">
        <f t="shared" si="105"/>
        <v>223</v>
      </c>
      <c r="B224" s="29">
        <f>WORKDAY(B223,1,Feriados!$A$2:$A$5000)</f>
        <v>44887</v>
      </c>
      <c r="C224" s="20">
        <f t="shared" si="125"/>
        <v>45519</v>
      </c>
      <c r="D224" s="21">
        <f t="shared" si="125"/>
        <v>5.18</v>
      </c>
      <c r="E224" s="52">
        <f>TRUNC((100/((1+D224/100)^(NETWORKDAYS($B224,C224-1,Feriados!$A$1:$A$936)/252)))/100*T224,6)</f>
        <v>3640.474768</v>
      </c>
      <c r="F224" s="19">
        <f t="shared" si="96"/>
        <v>4.142997009664029E-4</v>
      </c>
      <c r="G224" s="19">
        <f t="shared" si="107"/>
        <v>1.0997612782806698</v>
      </c>
      <c r="H224" s="18">
        <f t="shared" si="108"/>
        <v>9.9761278280669821</v>
      </c>
      <c r="I224" s="53">
        <f t="shared" si="109"/>
        <v>81.574223488570226</v>
      </c>
      <c r="J224" s="53">
        <f t="shared" si="110"/>
        <v>81.574268819554206</v>
      </c>
      <c r="K224" s="53">
        <f t="shared" si="111"/>
        <v>92.816636733440987</v>
      </c>
      <c r="L224" s="60">
        <f>VLOOKUP(B224,'NTN-B Princ 24'!A:F,2,FALSE)*100</f>
        <v>6.6199999999999992</v>
      </c>
      <c r="M224" s="22">
        <f>TRUNC((100/((1+L224/100)^(NETWORKDAYS($B224,C224-1,Feriados!$A$1:$A$936)/252)))/100*T224,6)</f>
        <v>3556.0182989999998</v>
      </c>
      <c r="N224" s="91">
        <f t="shared" si="97"/>
        <v>7.9300420110572922E-4</v>
      </c>
      <c r="O224" s="91">
        <f t="shared" si="112"/>
        <v>1.0742475856373521</v>
      </c>
      <c r="P224" s="24">
        <f t="shared" si="113"/>
        <v>7.424758563735212</v>
      </c>
      <c r="Q224" s="53">
        <f t="shared" si="114"/>
        <v>92.203479343109834</v>
      </c>
      <c r="R224" s="53">
        <f t="shared" si="115"/>
        <v>156.1399579221044</v>
      </c>
      <c r="S224" s="53">
        <f t="shared" si="116"/>
        <v>69.079018464947566</v>
      </c>
      <c r="T224" s="62">
        <f>VLOOKUP(B224,'VNA IPCA'!B:D,2,FALSE)</f>
        <v>3972.08788</v>
      </c>
      <c r="U224" s="63">
        <f>VLOOKUP(B224,'VNA IPCA'!B:D,3,FALSE)</f>
        <v>0.45</v>
      </c>
      <c r="V224" s="63">
        <f t="shared" si="98"/>
        <v>5.5356751950101257</v>
      </c>
      <c r="W224" s="92">
        <f t="shared" si="99"/>
        <v>2.1382799179292533E-4</v>
      </c>
      <c r="X224" s="92">
        <f t="shared" si="117"/>
        <v>1.0519045874592017</v>
      </c>
      <c r="Y224" s="48">
        <f t="shared" si="118"/>
        <v>5.1904587459201679</v>
      </c>
      <c r="Z224" s="53">
        <f t="shared" si="119"/>
        <v>42.10201499627221</v>
      </c>
      <c r="AA224" s="53">
        <f t="shared" si="120"/>
        <v>42.102038796972316</v>
      </c>
      <c r="AB224" s="53">
        <f t="shared" si="121"/>
        <v>48.29137438922853</v>
      </c>
      <c r="AC224" s="61">
        <f>VLOOKUP(B224,CDI!A:B,2,FALSE)</f>
        <v>13.65</v>
      </c>
      <c r="AD224" s="26">
        <f t="shared" si="122"/>
        <v>1.1074821085870339</v>
      </c>
      <c r="AE224" s="93">
        <f t="shared" si="100"/>
        <v>5.0788037326188196E-4</v>
      </c>
      <c r="AF224" s="93">
        <f t="shared" si="123"/>
        <v>1.1074821085870339</v>
      </c>
      <c r="AG224" s="27">
        <f t="shared" si="124"/>
        <v>10.748210858703388</v>
      </c>
      <c r="AH224" s="98"/>
      <c r="AI224" s="21">
        <f t="shared" si="101"/>
        <v>11.002423170111664</v>
      </c>
      <c r="AJ224" s="60">
        <f t="shared" si="102"/>
        <v>12.522136892919811</v>
      </c>
      <c r="AK224" s="63">
        <f t="shared" si="103"/>
        <v>5.5356751950101257</v>
      </c>
      <c r="AL224" s="61">
        <f t="shared" si="104"/>
        <v>13.65</v>
      </c>
    </row>
    <row r="225" spans="1:38" x14ac:dyDescent="0.3">
      <c r="A225" s="30">
        <f t="shared" si="105"/>
        <v>224</v>
      </c>
      <c r="B225" s="29">
        <f>WORKDAY(B224,1,Feriados!$A$2:$A$5000)</f>
        <v>44888</v>
      </c>
      <c r="C225" s="20">
        <f t="shared" si="125"/>
        <v>45519</v>
      </c>
      <c r="D225" s="21">
        <f t="shared" si="125"/>
        <v>5.18</v>
      </c>
      <c r="E225" s="52">
        <f>TRUNC((100/((1+D225/100)^(NETWORKDAYS($B225,C225-1,Feriados!$A$1:$A$936)/252)))/100*T225,6)</f>
        <v>3641.9830139999999</v>
      </c>
      <c r="F225" s="19">
        <f t="shared" si="96"/>
        <v>4.142992593321182E-4</v>
      </c>
      <c r="G225" s="19">
        <f t="shared" si="107"/>
        <v>1.1002169085637037</v>
      </c>
      <c r="H225" s="18">
        <f t="shared" si="108"/>
        <v>10.02169085637037</v>
      </c>
      <c r="I225" s="53">
        <f t="shared" si="109"/>
        <v>81.574223488570226</v>
      </c>
      <c r="J225" s="53">
        <f t="shared" si="110"/>
        <v>81.574181863194411</v>
      </c>
      <c r="K225" s="53">
        <f t="shared" si="111"/>
        <v>92.755149155680471</v>
      </c>
      <c r="L225" s="60">
        <f>VLOOKUP(B225,'NTN-B Princ 24'!A:F,2,FALSE)*100</f>
        <v>6.88</v>
      </c>
      <c r="M225" s="22">
        <f>TRUNC((100/((1+L225/100)^(NETWORKDAYS($B225,C225-1,Feriados!$A$1:$A$936)/252)))/100*T225,6)</f>
        <v>3542.7915710000002</v>
      </c>
      <c r="N225" s="91">
        <f t="shared" si="97"/>
        <v>-3.7195331654280572E-3</v>
      </c>
      <c r="O225" s="91">
        <f t="shared" si="112"/>
        <v>1.070251886114693</v>
      </c>
      <c r="P225" s="24">
        <f t="shared" si="113"/>
        <v>7.0251886114693018</v>
      </c>
      <c r="Q225" s="53">
        <f t="shared" si="114"/>
        <v>94.107401255016541</v>
      </c>
      <c r="R225" s="53">
        <f t="shared" si="115"/>
        <v>-732.36402925736377</v>
      </c>
      <c r="S225" s="53">
        <f t="shared" si="116"/>
        <v>65.021205188085972</v>
      </c>
      <c r="T225" s="62">
        <f>VLOOKUP(B225,'VNA IPCA'!B:D,2,FALSE)</f>
        <v>3972.9372229999999</v>
      </c>
      <c r="U225" s="63">
        <f>VLOOKUP(B225,'VNA IPCA'!B:D,3,FALSE)</f>
        <v>0.45</v>
      </c>
      <c r="V225" s="63">
        <f t="shared" si="98"/>
        <v>5.5356751950101257</v>
      </c>
      <c r="W225" s="92">
        <f t="shared" si="99"/>
        <v>2.1382784713219749E-4</v>
      </c>
      <c r="X225" s="92">
        <f t="shared" si="117"/>
        <v>1.0521295139525266</v>
      </c>
      <c r="Y225" s="48">
        <f t="shared" si="118"/>
        <v>5.2129513952526629</v>
      </c>
      <c r="Z225" s="53">
        <f t="shared" si="119"/>
        <v>42.10201499627221</v>
      </c>
      <c r="AA225" s="53">
        <f t="shared" si="120"/>
        <v>42.102010313743691</v>
      </c>
      <c r="AB225" s="53">
        <f t="shared" si="121"/>
        <v>48.248154042849443</v>
      </c>
      <c r="AC225" s="61">
        <f>VLOOKUP(B225,CDI!A:B,2,FALSE)</f>
        <v>13.65</v>
      </c>
      <c r="AD225" s="26">
        <f t="shared" si="122"/>
        <v>1.1080445770137239</v>
      </c>
      <c r="AE225" s="93">
        <f t="shared" si="100"/>
        <v>5.0788037326188196E-4</v>
      </c>
      <c r="AF225" s="93">
        <f t="shared" si="123"/>
        <v>1.1080445770137239</v>
      </c>
      <c r="AG225" s="27">
        <f t="shared" si="124"/>
        <v>10.804457701372394</v>
      </c>
      <c r="AH225" s="98"/>
      <c r="AI225" s="21">
        <f t="shared" si="101"/>
        <v>11.002423170111664</v>
      </c>
      <c r="AJ225" s="60">
        <f t="shared" si="102"/>
        <v>12.796529648426812</v>
      </c>
      <c r="AK225" s="63">
        <f t="shared" si="103"/>
        <v>5.5356751950101257</v>
      </c>
      <c r="AL225" s="61">
        <f t="shared" si="104"/>
        <v>13.65</v>
      </c>
    </row>
    <row r="226" spans="1:38" x14ac:dyDescent="0.3">
      <c r="A226" s="30">
        <f t="shared" si="105"/>
        <v>225</v>
      </c>
      <c r="B226" s="29">
        <f>WORKDAY(B225,1,Feriados!$A$2:$A$5000)</f>
        <v>44889</v>
      </c>
      <c r="C226" s="20">
        <f t="shared" si="125"/>
        <v>45519</v>
      </c>
      <c r="D226" s="21">
        <f t="shared" si="125"/>
        <v>5.18</v>
      </c>
      <c r="E226" s="52">
        <f>TRUNC((100/((1+D226/100)^(NETWORKDAYS($B226,C226-1,Feriados!$A$1:$A$936)/252)))/100*T226,6)</f>
        <v>3643.4918849999999</v>
      </c>
      <c r="F226" s="19">
        <f t="shared" si="96"/>
        <v>4.1429929634473339E-4</v>
      </c>
      <c r="G226" s="19">
        <f t="shared" si="107"/>
        <v>1.1006727276547481</v>
      </c>
      <c r="H226" s="18">
        <f t="shared" si="108"/>
        <v>10.067272765474812</v>
      </c>
      <c r="I226" s="53">
        <f t="shared" si="109"/>
        <v>81.574223488570226</v>
      </c>
      <c r="J226" s="53">
        <f t="shared" si="110"/>
        <v>81.574189150858416</v>
      </c>
      <c r="K226" s="53">
        <f t="shared" si="111"/>
        <v>92.694228491337498</v>
      </c>
      <c r="L226" s="60">
        <f>VLOOKUP(B226,'NTN-B Princ 24'!A:F,2,FALSE)*100</f>
        <v>6.9</v>
      </c>
      <c r="M226" s="22">
        <f>TRUNC((100/((1+L226/100)^(NETWORKDAYS($B226,C226-1,Feriados!$A$1:$A$936)/252)))/100*T226,6)</f>
        <v>3543.3454919999999</v>
      </c>
      <c r="N226" s="91">
        <f t="shared" si="97"/>
        <v>1.563515631384238E-4</v>
      </c>
      <c r="O226" s="91">
        <f t="shared" si="112"/>
        <v>1.070419221670039</v>
      </c>
      <c r="P226" s="24">
        <f t="shared" si="113"/>
        <v>7.0419221670039001</v>
      </c>
      <c r="Q226" s="53">
        <f t="shared" si="114"/>
        <v>94.253665654681868</v>
      </c>
      <c r="R226" s="53">
        <f t="shared" si="115"/>
        <v>30.785116214326152</v>
      </c>
      <c r="S226" s="53">
        <f t="shared" si="116"/>
        <v>64.838368600186428</v>
      </c>
      <c r="T226" s="62">
        <f>VLOOKUP(B226,'VNA IPCA'!B:D,2,FALSE)</f>
        <v>3973.7867470000001</v>
      </c>
      <c r="U226" s="63">
        <f>VLOOKUP(B226,'VNA IPCA'!B:D,3,FALSE)</f>
        <v>0.45</v>
      </c>
      <c r="V226" s="63">
        <f t="shared" si="98"/>
        <v>5.5356751950101257</v>
      </c>
      <c r="W226" s="92">
        <f t="shared" si="99"/>
        <v>2.1382769279165714E-4</v>
      </c>
      <c r="X226" s="92">
        <f t="shared" si="117"/>
        <v>1.052354488379013</v>
      </c>
      <c r="Y226" s="48">
        <f t="shared" si="118"/>
        <v>5.235448837901302</v>
      </c>
      <c r="Z226" s="53">
        <f t="shared" si="119"/>
        <v>42.10201499627221</v>
      </c>
      <c r="AA226" s="53">
        <f t="shared" si="120"/>
        <v>42.101979924591348</v>
      </c>
      <c r="AB226" s="53">
        <f t="shared" si="121"/>
        <v>48.205298708050073</v>
      </c>
      <c r="AC226" s="61">
        <f>VLOOKUP(B226,CDI!A:B,2,FALSE)</f>
        <v>13.65</v>
      </c>
      <c r="AD226" s="26">
        <f t="shared" si="122"/>
        <v>1.1086073311070885</v>
      </c>
      <c r="AE226" s="93">
        <f t="shared" si="100"/>
        <v>5.0788037326188196E-4</v>
      </c>
      <c r="AF226" s="93">
        <f t="shared" si="123"/>
        <v>1.1086073311070885</v>
      </c>
      <c r="AG226" s="27">
        <f t="shared" si="124"/>
        <v>10.860733110708853</v>
      </c>
      <c r="AH226" s="98"/>
      <c r="AI226" s="21">
        <f t="shared" si="101"/>
        <v>11.002423170111664</v>
      </c>
      <c r="AJ226" s="60">
        <f t="shared" si="102"/>
        <v>12.817636783465813</v>
      </c>
      <c r="AK226" s="63">
        <f t="shared" si="103"/>
        <v>5.5356751950101257</v>
      </c>
      <c r="AL226" s="61">
        <f t="shared" si="104"/>
        <v>13.65</v>
      </c>
    </row>
    <row r="227" spans="1:38" x14ac:dyDescent="0.3">
      <c r="A227" s="30">
        <f t="shared" si="105"/>
        <v>226</v>
      </c>
      <c r="B227" s="29">
        <f>WORKDAY(B226,1,Feriados!$A$2:$A$5000)</f>
        <v>44890</v>
      </c>
      <c r="C227" s="20">
        <f t="shared" si="125"/>
        <v>45519</v>
      </c>
      <c r="D227" s="21">
        <f t="shared" si="125"/>
        <v>5.18</v>
      </c>
      <c r="E227" s="52">
        <f>TRUNC((100/((1+D227/100)^(NETWORKDAYS($B227,C227-1,Feriados!$A$1:$A$936)/252)))/100*T227,6)</f>
        <v>3646.2105390000002</v>
      </c>
      <c r="F227" s="19">
        <f t="shared" si="96"/>
        <v>7.4616716210962331E-4</v>
      </c>
      <c r="G227" s="19">
        <f t="shared" si="107"/>
        <v>1.1014940135003537</v>
      </c>
      <c r="H227" s="18">
        <f t="shared" si="108"/>
        <v>10.149401350035369</v>
      </c>
      <c r="I227" s="53">
        <f t="shared" si="109"/>
        <v>90.90769978568342</v>
      </c>
      <c r="J227" s="53">
        <f t="shared" si="110"/>
        <v>146.91789669235197</v>
      </c>
      <c r="K227" s="53">
        <f t="shared" si="111"/>
        <v>92.968460727316142</v>
      </c>
      <c r="L227" s="60">
        <f>VLOOKUP(B227,'NTN-B Princ 24'!A:F,2,FALSE)*100</f>
        <v>6.9599999999999991</v>
      </c>
      <c r="M227" s="22">
        <f>TRUNC((100/((1+L227/100)^(NETWORKDAYS($B227,C227-1,Feriados!$A$1:$A$936)/252)))/100*T227,6)</f>
        <v>3542.808168</v>
      </c>
      <c r="N227" s="91">
        <f t="shared" si="97"/>
        <v>-1.5164312969562221E-4</v>
      </c>
      <c r="O227" s="91">
        <f t="shared" si="112"/>
        <v>1.0702568999491786</v>
      </c>
      <c r="P227" s="24">
        <f t="shared" si="113"/>
        <v>7.0256899949178608</v>
      </c>
      <c r="Q227" s="53">
        <f t="shared" si="114"/>
        <v>104.0263932470378</v>
      </c>
      <c r="R227" s="53">
        <f t="shared" si="115"/>
        <v>-29.858040924418511</v>
      </c>
      <c r="S227" s="53">
        <f t="shared" si="116"/>
        <v>64.355281838622233</v>
      </c>
      <c r="T227" s="62">
        <f>VLOOKUP(B227,'VNA IPCA'!B:D,2,FALSE)</f>
        <v>3975.95496</v>
      </c>
      <c r="U227" s="63">
        <f>VLOOKUP(B227,'VNA IPCA'!B:D,3,FALSE)</f>
        <v>0.55000000000000004</v>
      </c>
      <c r="V227" s="63">
        <f t="shared" si="98"/>
        <v>6.8033559467648441</v>
      </c>
      <c r="W227" s="92">
        <f t="shared" si="99"/>
        <v>5.4562892727871848E-4</v>
      </c>
      <c r="X227" s="92">
        <f t="shared" si="117"/>
        <v>1.0529286834296243</v>
      </c>
      <c r="Y227" s="48">
        <f t="shared" si="118"/>
        <v>5.2928683429624312</v>
      </c>
      <c r="Z227" s="53">
        <f t="shared" si="119"/>
        <v>51.433620971317687</v>
      </c>
      <c r="AA227" s="53">
        <f t="shared" si="120"/>
        <v>107.43256798336091</v>
      </c>
      <c r="AB227" s="53">
        <f t="shared" si="121"/>
        <v>48.482645006037025</v>
      </c>
      <c r="AC227" s="61">
        <f>VLOOKUP(B227,CDI!A:B,2,FALSE)</f>
        <v>13.65</v>
      </c>
      <c r="AD227" s="26">
        <f t="shared" si="122"/>
        <v>1.1091703710122121</v>
      </c>
      <c r="AE227" s="93">
        <f t="shared" si="100"/>
        <v>5.0788037326188196E-4</v>
      </c>
      <c r="AF227" s="93">
        <f t="shared" si="123"/>
        <v>1.1091703710122121</v>
      </c>
      <c r="AG227" s="27">
        <f t="shared" si="124"/>
        <v>10.917037101221204</v>
      </c>
      <c r="AH227" s="98"/>
      <c r="AI227" s="21">
        <f t="shared" si="101"/>
        <v>12.33576978480726</v>
      </c>
      <c r="AJ227" s="60">
        <f t="shared" si="102"/>
        <v>14.236869520659656</v>
      </c>
      <c r="AK227" s="63">
        <f t="shared" si="103"/>
        <v>6.8033559467648441</v>
      </c>
      <c r="AL227" s="61">
        <f t="shared" si="104"/>
        <v>13.65</v>
      </c>
    </row>
    <row r="228" spans="1:38" x14ac:dyDescent="0.3">
      <c r="A228" s="30">
        <f t="shared" si="105"/>
        <v>227</v>
      </c>
      <c r="B228" s="29">
        <f>WORKDAY(B227,1,Feriados!$A$2:$A$5000)</f>
        <v>44893</v>
      </c>
      <c r="C228" s="20">
        <f t="shared" ref="C228:D243" si="126">+C227</f>
        <v>45519</v>
      </c>
      <c r="D228" s="21">
        <f t="shared" si="126"/>
        <v>5.18</v>
      </c>
      <c r="E228" s="52">
        <f>TRUNC((100/((1+D228/100)^(NETWORKDAYS($B228,C228-1,Feriados!$A$1:$A$936)/252)))/100*T228,6)</f>
        <v>3647.8940029999999</v>
      </c>
      <c r="F228" s="19">
        <f t="shared" si="96"/>
        <v>4.6170235700682127E-4</v>
      </c>
      <c r="G228" s="19">
        <f t="shared" si="107"/>
        <v>1.1020025758826157</v>
      </c>
      <c r="H228" s="18">
        <f t="shared" si="108"/>
        <v>10.200257588261575</v>
      </c>
      <c r="I228" s="53">
        <f t="shared" si="109"/>
        <v>90.90769978568342</v>
      </c>
      <c r="J228" s="53">
        <f t="shared" si="110"/>
        <v>90.907698212773909</v>
      </c>
      <c r="K228" s="53">
        <f t="shared" si="111"/>
        <v>92.954651841816286</v>
      </c>
      <c r="L228" s="60">
        <f>VLOOKUP(B228,'NTN-B Princ 24'!A:F,2,FALSE)*100</f>
        <v>7.1</v>
      </c>
      <c r="M228" s="22">
        <f>TRUNC((100/((1+L228/100)^(NETWORKDAYS($B228,C228-1,Feriados!$A$1:$A$936)/252)))/100*T228,6)</f>
        <v>3536.7587450000001</v>
      </c>
      <c r="N228" s="91">
        <f t="shared" si="97"/>
        <v>-1.7075220314327622E-3</v>
      </c>
      <c r="O228" s="91">
        <f t="shared" si="112"/>
        <v>1.0684294127132226</v>
      </c>
      <c r="P228" s="24">
        <f t="shared" si="113"/>
        <v>6.8429412713222559</v>
      </c>
      <c r="Q228" s="53">
        <f t="shared" si="114"/>
        <v>105.04895870550321</v>
      </c>
      <c r="R228" s="53">
        <f t="shared" si="115"/>
        <v>-336.20555574261192</v>
      </c>
      <c r="S228" s="53">
        <f t="shared" si="116"/>
        <v>62.35952552627284</v>
      </c>
      <c r="T228" s="62">
        <f>VLOOKUP(B228,'VNA IPCA'!B:D,2,FALSE)</f>
        <v>3976.9935639999999</v>
      </c>
      <c r="U228" s="63">
        <f>VLOOKUP(B228,'VNA IPCA'!B:D,3,FALSE)</f>
        <v>0.55000000000000004</v>
      </c>
      <c r="V228" s="63">
        <f t="shared" si="98"/>
        <v>6.8033559467648441</v>
      </c>
      <c r="W228" s="92">
        <f t="shared" si="99"/>
        <v>2.6122126896521713E-4</v>
      </c>
      <c r="X228" s="92">
        <f t="shared" si="117"/>
        <v>1.0532037307964397</v>
      </c>
      <c r="Y228" s="48">
        <f t="shared" si="118"/>
        <v>5.3203730796439697</v>
      </c>
      <c r="Z228" s="53">
        <f t="shared" si="119"/>
        <v>51.433620971317687</v>
      </c>
      <c r="AA228" s="53">
        <f t="shared" si="120"/>
        <v>51.433621521444728</v>
      </c>
      <c r="AB228" s="53">
        <f t="shared" si="121"/>
        <v>48.484405713048623</v>
      </c>
      <c r="AC228" s="61">
        <f>VLOOKUP(B228,CDI!A:B,2,FALSE)</f>
        <v>13.65</v>
      </c>
      <c r="AD228" s="26">
        <f t="shared" si="122"/>
        <v>1.1097336968742528</v>
      </c>
      <c r="AE228" s="93">
        <f t="shared" si="100"/>
        <v>5.0788037326188196E-4</v>
      </c>
      <c r="AF228" s="93">
        <f t="shared" si="123"/>
        <v>1.1097336968742528</v>
      </c>
      <c r="AG228" s="27">
        <f t="shared" si="124"/>
        <v>10.973369687425283</v>
      </c>
      <c r="AH228" s="98"/>
      <c r="AI228" s="21">
        <f t="shared" si="101"/>
        <v>12.33576978480726</v>
      </c>
      <c r="AJ228" s="60">
        <f t="shared" si="102"/>
        <v>14.386394218985131</v>
      </c>
      <c r="AK228" s="63">
        <f t="shared" si="103"/>
        <v>6.8033559467648441</v>
      </c>
      <c r="AL228" s="61">
        <f t="shared" si="104"/>
        <v>13.65</v>
      </c>
    </row>
    <row r="229" spans="1:38" x14ac:dyDescent="0.3">
      <c r="A229" s="30">
        <f t="shared" si="105"/>
        <v>228</v>
      </c>
      <c r="B229" s="29">
        <f>WORKDAY(B228,1,Feriados!$A$2:$A$5000)</f>
        <v>44894</v>
      </c>
      <c r="C229" s="20">
        <f t="shared" si="126"/>
        <v>45519</v>
      </c>
      <c r="D229" s="21">
        <f t="shared" si="126"/>
        <v>5.18</v>
      </c>
      <c r="E229" s="52">
        <f>TRUNC((100/((1+D229/100)^(NETWORKDAYS($B229,C229-1,Feriados!$A$1:$A$936)/252)))/100*T229,6)</f>
        <v>3649.5782439999998</v>
      </c>
      <c r="F229" s="19">
        <f t="shared" si="96"/>
        <v>4.617022859256803E-4</v>
      </c>
      <c r="G229" s="19">
        <f t="shared" si="107"/>
        <v>1.1025113729909968</v>
      </c>
      <c r="H229" s="18">
        <f t="shared" si="108"/>
        <v>10.251137299099678</v>
      </c>
      <c r="I229" s="53">
        <f t="shared" si="109"/>
        <v>90.90769978568342</v>
      </c>
      <c r="J229" s="53">
        <f t="shared" si="110"/>
        <v>90.907684217127539</v>
      </c>
      <c r="K229" s="53">
        <f t="shared" si="111"/>
        <v>92.940955740950741</v>
      </c>
      <c r="L229" s="60">
        <f>VLOOKUP(B229,'NTN-B Princ 24'!A:F,2,FALSE)*100</f>
        <v>7.1</v>
      </c>
      <c r="M229" s="22">
        <f>TRUNC((100/((1+L229/100)^(NETWORKDAYS($B229,C229-1,Feriados!$A$1:$A$936)/252)))/100*T229,6)</f>
        <v>3538.6456870000002</v>
      </c>
      <c r="N229" s="91">
        <f t="shared" si="97"/>
        <v>5.3352296157260781E-4</v>
      </c>
      <c r="O229" s="91">
        <f t="shared" si="112"/>
        <v>1.0689994443377246</v>
      </c>
      <c r="P229" s="24">
        <f t="shared" si="113"/>
        <v>6.8999444337724647</v>
      </c>
      <c r="Q229" s="53">
        <f t="shared" si="114"/>
        <v>105.04895870550321</v>
      </c>
      <c r="R229" s="53">
        <f t="shared" si="115"/>
        <v>105.04894255827122</v>
      </c>
      <c r="S229" s="53">
        <f t="shared" si="116"/>
        <v>62.557686188691299</v>
      </c>
      <c r="T229" s="62">
        <f>VLOOKUP(B229,'VNA IPCA'!B:D,2,FALSE)</f>
        <v>3978.0324390000001</v>
      </c>
      <c r="U229" s="63">
        <f>VLOOKUP(B229,'VNA IPCA'!B:D,3,FALSE)</f>
        <v>0.55000000000000004</v>
      </c>
      <c r="V229" s="63">
        <f t="shared" si="98"/>
        <v>6.8033559467648441</v>
      </c>
      <c r="W229" s="92">
        <f t="shared" si="99"/>
        <v>2.6122119215976625E-4</v>
      </c>
      <c r="X229" s="92">
        <f t="shared" si="117"/>
        <v>1.0534788499305854</v>
      </c>
      <c r="Y229" s="48">
        <f t="shared" si="118"/>
        <v>5.3478849930585382</v>
      </c>
      <c r="Z229" s="53">
        <f t="shared" si="119"/>
        <v>51.433620971317687</v>
      </c>
      <c r="AA229" s="53">
        <f t="shared" si="120"/>
        <v>51.433606398700292</v>
      </c>
      <c r="AB229" s="53">
        <f t="shared" si="121"/>
        <v>48.486087733036349</v>
      </c>
      <c r="AC229" s="61">
        <f>VLOOKUP(B229,CDI!A:B,2,FALSE)</f>
        <v>13.65</v>
      </c>
      <c r="AD229" s="26">
        <f t="shared" si="122"/>
        <v>1.1102973088384427</v>
      </c>
      <c r="AE229" s="93">
        <f t="shared" si="100"/>
        <v>5.0788037326188196E-4</v>
      </c>
      <c r="AF229" s="93">
        <f t="shared" si="123"/>
        <v>1.1102973088384427</v>
      </c>
      <c r="AG229" s="27">
        <f t="shared" si="124"/>
        <v>11.02973088384427</v>
      </c>
      <c r="AH229" s="98"/>
      <c r="AI229" s="21">
        <f t="shared" si="101"/>
        <v>12.33576978480726</v>
      </c>
      <c r="AJ229" s="60">
        <f t="shared" si="102"/>
        <v>14.386394218985131</v>
      </c>
      <c r="AK229" s="63">
        <f t="shared" si="103"/>
        <v>6.8033559467648441</v>
      </c>
      <c r="AL229" s="61">
        <f t="shared" si="104"/>
        <v>13.65</v>
      </c>
    </row>
    <row r="230" spans="1:38" x14ac:dyDescent="0.3">
      <c r="A230" s="30">
        <f t="shared" si="105"/>
        <v>229</v>
      </c>
      <c r="B230" s="29">
        <f>WORKDAY(B229,1,Feriados!$A$2:$A$5000)</f>
        <v>44895</v>
      </c>
      <c r="C230" s="20">
        <f t="shared" si="126"/>
        <v>45519</v>
      </c>
      <c r="D230" s="21">
        <f t="shared" si="126"/>
        <v>5.18</v>
      </c>
      <c r="E230" s="52">
        <f>TRUNC((100/((1+D230/100)^(NETWORKDAYS($B230,C230-1,Feriados!$A$1:$A$936)/252)))/100*T230,6)</f>
        <v>3651.2632629999998</v>
      </c>
      <c r="F230" s="19">
        <f t="shared" si="96"/>
        <v>4.6170239061749108E-4</v>
      </c>
      <c r="G230" s="19">
        <f t="shared" si="107"/>
        <v>1.1030204051275896</v>
      </c>
      <c r="H230" s="18">
        <f t="shared" si="108"/>
        <v>10.302040512758959</v>
      </c>
      <c r="I230" s="53">
        <f t="shared" si="109"/>
        <v>90.90769978568342</v>
      </c>
      <c r="J230" s="53">
        <f t="shared" si="110"/>
        <v>90.90770483060588</v>
      </c>
      <c r="K230" s="53">
        <f t="shared" si="111"/>
        <v>92.927370961282151</v>
      </c>
      <c r="L230" s="60">
        <f>VLOOKUP(B230,'NTN-B Princ 24'!A:F,2,FALSE)*100</f>
        <v>6.9500000000000011</v>
      </c>
      <c r="M230" s="22">
        <f>TRUNC((100/((1+L230/100)^(NETWORKDAYS($B230,C230-1,Feriados!$A$1:$A$936)/252)))/100*T230,6)</f>
        <v>3548.9912869999998</v>
      </c>
      <c r="N230" s="91">
        <f t="shared" si="97"/>
        <v>2.9236043715838989E-3</v>
      </c>
      <c r="O230" s="91">
        <f t="shared" si="112"/>
        <v>1.0721247757864112</v>
      </c>
      <c r="P230" s="24">
        <f t="shared" si="113"/>
        <v>7.2124775786411188</v>
      </c>
      <c r="Q230" s="53">
        <f t="shared" si="114"/>
        <v>103.95330185265864</v>
      </c>
      <c r="R230" s="53">
        <f t="shared" si="115"/>
        <v>575.64822850052929</v>
      </c>
      <c r="S230" s="53">
        <f t="shared" si="116"/>
        <v>65.058623936707789</v>
      </c>
      <c r="T230" s="62">
        <f>VLOOKUP(B230,'VNA IPCA'!B:D,2,FALSE)</f>
        <v>3979.071586</v>
      </c>
      <c r="U230" s="63">
        <f>VLOOKUP(B230,'VNA IPCA'!B:D,3,FALSE)</f>
        <v>0.55000000000000004</v>
      </c>
      <c r="V230" s="63">
        <f t="shared" si="98"/>
        <v>6.8033559467648441</v>
      </c>
      <c r="W230" s="92">
        <f t="shared" si="99"/>
        <v>2.6122134897943461E-4</v>
      </c>
      <c r="X230" s="92">
        <f t="shared" si="117"/>
        <v>1.0537540410968855</v>
      </c>
      <c r="Y230" s="48">
        <f t="shared" si="118"/>
        <v>5.375404109688553</v>
      </c>
      <c r="Z230" s="53">
        <f t="shared" si="119"/>
        <v>51.433620971317687</v>
      </c>
      <c r="AA230" s="53">
        <f t="shared" si="120"/>
        <v>51.433637275984914</v>
      </c>
      <c r="AB230" s="53">
        <f t="shared" si="121"/>
        <v>48.487692428424864</v>
      </c>
      <c r="AC230" s="61">
        <f>VLOOKUP(B230,CDI!A:B,2,FALSE)</f>
        <v>13.65</v>
      </c>
      <c r="AD230" s="26">
        <f t="shared" si="122"/>
        <v>1.1108612070500872</v>
      </c>
      <c r="AE230" s="93">
        <f t="shared" si="100"/>
        <v>5.0788037326188196E-4</v>
      </c>
      <c r="AF230" s="93">
        <f t="shared" si="123"/>
        <v>1.1108612070500872</v>
      </c>
      <c r="AG230" s="27">
        <f t="shared" si="124"/>
        <v>11.086120705008717</v>
      </c>
      <c r="AH230" s="98"/>
      <c r="AI230" s="21">
        <f t="shared" si="101"/>
        <v>12.33576978480726</v>
      </c>
      <c r="AJ230" s="60">
        <f t="shared" si="102"/>
        <v>14.226189185065019</v>
      </c>
      <c r="AK230" s="63">
        <f t="shared" si="103"/>
        <v>6.8033559467648441</v>
      </c>
      <c r="AL230" s="61">
        <f t="shared" si="104"/>
        <v>13.65</v>
      </c>
    </row>
    <row r="231" spans="1:38" x14ac:dyDescent="0.3">
      <c r="A231" s="30">
        <f t="shared" si="105"/>
        <v>230</v>
      </c>
      <c r="B231" s="29">
        <f>WORKDAY(B230,1,Feriados!$A$2:$A$5000)</f>
        <v>44896</v>
      </c>
      <c r="C231" s="20">
        <f t="shared" si="126"/>
        <v>45519</v>
      </c>
      <c r="D231" s="21">
        <f t="shared" si="126"/>
        <v>5.18</v>
      </c>
      <c r="E231" s="52">
        <f>TRUNC((100/((1+D231/100)^(NETWORKDAYS($B231,C231-1,Feriados!$A$1:$A$936)/252)))/100*T231,6)</f>
        <v>3652.9490599999999</v>
      </c>
      <c r="F231" s="19">
        <f t="shared" si="96"/>
        <v>4.6170239683429593E-4</v>
      </c>
      <c r="G231" s="19">
        <f t="shared" si="107"/>
        <v>1.1035296722923942</v>
      </c>
      <c r="H231" s="18">
        <f t="shared" si="108"/>
        <v>10.352967229239418</v>
      </c>
      <c r="I231" s="53">
        <f t="shared" si="109"/>
        <v>90.90769978568342</v>
      </c>
      <c r="J231" s="53">
        <f t="shared" si="110"/>
        <v>90.90770605467462</v>
      </c>
      <c r="K231" s="53">
        <f t="shared" si="111"/>
        <v>92.913895796166784</v>
      </c>
      <c r="L231" s="60">
        <f>VLOOKUP(B231,'NTN-B Princ 24'!A:F,2,FALSE)*100</f>
        <v>6.88</v>
      </c>
      <c r="M231" s="22">
        <f>TRUNC((100/((1+L231/100)^(NETWORKDAYS($B231,C231-1,Feriados!$A$1:$A$936)/252)))/100*T231,6)</f>
        <v>3554.8157460000002</v>
      </c>
      <c r="N231" s="91">
        <f t="shared" si="97"/>
        <v>1.6411590023721612E-3</v>
      </c>
      <c r="O231" s="91">
        <f t="shared" si="112"/>
        <v>1.0738843030138594</v>
      </c>
      <c r="P231" s="24">
        <f t="shared" si="113"/>
        <v>7.3884303013859398</v>
      </c>
      <c r="Q231" s="53">
        <f t="shared" si="114"/>
        <v>103.44147141494699</v>
      </c>
      <c r="R231" s="53">
        <f t="shared" si="115"/>
        <v>323.13889033194016</v>
      </c>
      <c r="S231" s="53">
        <f t="shared" si="116"/>
        <v>66.308317984567537</v>
      </c>
      <c r="T231" s="62">
        <f>VLOOKUP(B231,'VNA IPCA'!B:D,2,FALSE)</f>
        <v>3980.1110039999999</v>
      </c>
      <c r="U231" s="63">
        <f>VLOOKUP(B231,'VNA IPCA'!B:D,3,FALSE)</f>
        <v>0.55000000000000004</v>
      </c>
      <c r="V231" s="63">
        <f t="shared" si="98"/>
        <v>6.8033559467648441</v>
      </c>
      <c r="W231" s="92">
        <f t="shared" si="99"/>
        <v>2.6122123654603868E-4</v>
      </c>
      <c r="X231" s="92">
        <f t="shared" si="117"/>
        <v>1.0540293040305162</v>
      </c>
      <c r="Y231" s="48">
        <f t="shared" si="118"/>
        <v>5.4029304030516201</v>
      </c>
      <c r="Z231" s="53">
        <f t="shared" si="119"/>
        <v>51.433620971317687</v>
      </c>
      <c r="AA231" s="53">
        <f t="shared" si="120"/>
        <v>51.433615138213526</v>
      </c>
      <c r="AB231" s="53">
        <f t="shared" si="121"/>
        <v>48.489220659878363</v>
      </c>
      <c r="AC231" s="61">
        <f>VLOOKUP(B231,CDI!A:B,2,FALSE)</f>
        <v>13.65</v>
      </c>
      <c r="AD231" s="26">
        <f t="shared" si="122"/>
        <v>1.111425391654566</v>
      </c>
      <c r="AE231" s="93">
        <f t="shared" si="100"/>
        <v>5.0788037326188196E-4</v>
      </c>
      <c r="AF231" s="93">
        <f t="shared" si="123"/>
        <v>1.111425391654566</v>
      </c>
      <c r="AG231" s="27">
        <f t="shared" si="124"/>
        <v>11.142539165456601</v>
      </c>
      <c r="AH231" s="98"/>
      <c r="AI231" s="21">
        <f t="shared" si="101"/>
        <v>12.33576978480726</v>
      </c>
      <c r="AJ231" s="60">
        <f t="shared" si="102"/>
        <v>14.151426835902271</v>
      </c>
      <c r="AK231" s="63">
        <f t="shared" si="103"/>
        <v>6.8033559467648441</v>
      </c>
      <c r="AL231" s="61">
        <f t="shared" si="104"/>
        <v>13.65</v>
      </c>
    </row>
    <row r="232" spans="1:38" x14ac:dyDescent="0.3">
      <c r="A232" s="30">
        <f t="shared" si="105"/>
        <v>231</v>
      </c>
      <c r="B232" s="29">
        <f>WORKDAY(B231,1,Feriados!$A$2:$A$5000)</f>
        <v>44897</v>
      </c>
      <c r="C232" s="20">
        <f t="shared" si="126"/>
        <v>45519</v>
      </c>
      <c r="D232" s="21">
        <f t="shared" si="126"/>
        <v>5.18</v>
      </c>
      <c r="E232" s="52">
        <f>TRUNC((100/((1+D232/100)^(NETWORKDAYS($B232,C232-1,Feriados!$A$1:$A$936)/252)))/100*T232,6)</f>
        <v>3654.6356350000001</v>
      </c>
      <c r="F232" s="19">
        <f t="shared" si="96"/>
        <v>4.6170230471265228E-4</v>
      </c>
      <c r="G232" s="19">
        <f t="shared" si="107"/>
        <v>1.1040391744854103</v>
      </c>
      <c r="H232" s="18">
        <f t="shared" si="108"/>
        <v>10.403917448541034</v>
      </c>
      <c r="I232" s="53">
        <f t="shared" si="109"/>
        <v>90.90769978568342</v>
      </c>
      <c r="J232" s="53">
        <f t="shared" si="110"/>
        <v>90.907687916221462</v>
      </c>
      <c r="K232" s="53">
        <f t="shared" si="111"/>
        <v>92.900528571670478</v>
      </c>
      <c r="L232" s="60">
        <f>VLOOKUP(B232,'NTN-B Princ 24'!A:F,2,FALSE)*100</f>
        <v>6.78</v>
      </c>
      <c r="M232" s="22">
        <f>TRUNC((100/((1+L232/100)^(NETWORKDAYS($B232,C232-1,Feriados!$A$1:$A$936)/252)))/100*T232,6)</f>
        <v>3562.3290780000002</v>
      </c>
      <c r="N232" s="91">
        <f t="shared" si="97"/>
        <v>2.113564397382417E-3</v>
      </c>
      <c r="O232" s="91">
        <f t="shared" si="112"/>
        <v>1.0761540266436174</v>
      </c>
      <c r="P232" s="24">
        <f t="shared" si="113"/>
        <v>7.6154026643617367</v>
      </c>
      <c r="Q232" s="53">
        <f t="shared" si="114"/>
        <v>102.70970558450362</v>
      </c>
      <c r="R232" s="53">
        <f t="shared" si="115"/>
        <v>416.15398205052998</v>
      </c>
      <c r="S232" s="53">
        <f t="shared" si="116"/>
        <v>68.000821450628095</v>
      </c>
      <c r="T232" s="62">
        <f>VLOOKUP(B232,'VNA IPCA'!B:D,2,FALSE)</f>
        <v>3981.1506939999999</v>
      </c>
      <c r="U232" s="63">
        <f>VLOOKUP(B232,'VNA IPCA'!B:D,3,FALSE)</f>
        <v>0.55000000000000004</v>
      </c>
      <c r="V232" s="63">
        <f t="shared" si="98"/>
        <v>6.8033559467648441</v>
      </c>
      <c r="W232" s="92">
        <f t="shared" si="99"/>
        <v>2.6122135763428922E-4</v>
      </c>
      <c r="X232" s="92">
        <f t="shared" si="117"/>
        <v>1.0543046389963013</v>
      </c>
      <c r="Y232" s="48">
        <f t="shared" si="118"/>
        <v>5.4304638996301335</v>
      </c>
      <c r="Z232" s="53">
        <f t="shared" si="119"/>
        <v>51.433620971317687</v>
      </c>
      <c r="AA232" s="53">
        <f t="shared" si="120"/>
        <v>51.43363898009774</v>
      </c>
      <c r="AB232" s="53">
        <f t="shared" si="121"/>
        <v>48.490673744797988</v>
      </c>
      <c r="AC232" s="61">
        <f>VLOOKUP(B232,CDI!A:B,2,FALSE)</f>
        <v>13.65</v>
      </c>
      <c r="AD232" s="26">
        <f t="shared" si="122"/>
        <v>1.1119898627973324</v>
      </c>
      <c r="AE232" s="93">
        <f t="shared" si="100"/>
        <v>5.0788037326188196E-4</v>
      </c>
      <c r="AF232" s="93">
        <f t="shared" si="123"/>
        <v>1.1119898627973324</v>
      </c>
      <c r="AG232" s="27">
        <f t="shared" si="124"/>
        <v>11.198986279733237</v>
      </c>
      <c r="AH232" s="98"/>
      <c r="AI232" s="21">
        <f t="shared" si="101"/>
        <v>12.33576978480726</v>
      </c>
      <c r="AJ232" s="60">
        <f t="shared" si="102"/>
        <v>14.04462347995552</v>
      </c>
      <c r="AK232" s="63">
        <f t="shared" si="103"/>
        <v>6.8033559467648441</v>
      </c>
      <c r="AL232" s="61">
        <f t="shared" si="104"/>
        <v>13.65</v>
      </c>
    </row>
    <row r="233" spans="1:38" x14ac:dyDescent="0.3">
      <c r="A233" s="30">
        <f t="shared" si="105"/>
        <v>232</v>
      </c>
      <c r="B233" s="29">
        <f>WORKDAY(B232,1,Feriados!$A$2:$A$5000)</f>
        <v>44900</v>
      </c>
      <c r="C233" s="20">
        <f t="shared" si="126"/>
        <v>45519</v>
      </c>
      <c r="D233" s="21">
        <f t="shared" si="126"/>
        <v>5.18</v>
      </c>
      <c r="E233" s="52">
        <f>TRUNC((100/((1+D233/100)^(NETWORKDAYS($B233,C233-1,Feriados!$A$1:$A$936)/252)))/100*T233,6)</f>
        <v>3656.3229889999998</v>
      </c>
      <c r="F233" s="19">
        <f t="shared" si="96"/>
        <v>4.6170238801379604E-4</v>
      </c>
      <c r="G233" s="19">
        <f t="shared" si="107"/>
        <v>1.1045489120087311</v>
      </c>
      <c r="H233" s="18">
        <f t="shared" si="108"/>
        <v>10.454891200873107</v>
      </c>
      <c r="I233" s="53">
        <f t="shared" si="109"/>
        <v>90.90769978568342</v>
      </c>
      <c r="J233" s="53">
        <f t="shared" si="110"/>
        <v>90.907704317946767</v>
      </c>
      <c r="K233" s="53">
        <f t="shared" si="111"/>
        <v>92.887267914187035</v>
      </c>
      <c r="L233" s="60">
        <f>VLOOKUP(B233,'NTN-B Princ 24'!A:F,2,FALSE)*100</f>
        <v>6.76</v>
      </c>
      <c r="M233" s="22">
        <f>TRUNC((100/((1+L233/100)^(NETWORKDAYS($B233,C233-1,Feriados!$A$1:$A$936)/252)))/100*T233,6)</f>
        <v>3565.3161460000001</v>
      </c>
      <c r="N233" s="91">
        <f t="shared" si="97"/>
        <v>8.3851545845314845E-4</v>
      </c>
      <c r="O233" s="91">
        <f t="shared" si="112"/>
        <v>1.0770563984306347</v>
      </c>
      <c r="P233" s="24">
        <f t="shared" si="113"/>
        <v>7.705639843063472</v>
      </c>
      <c r="Q233" s="53">
        <f t="shared" si="114"/>
        <v>102.56327051106106</v>
      </c>
      <c r="R233" s="53">
        <f t="shared" si="115"/>
        <v>165.10097704066601</v>
      </c>
      <c r="S233" s="53">
        <f t="shared" si="116"/>
        <v>68.46133726318422</v>
      </c>
      <c r="T233" s="62">
        <f>VLOOKUP(B233,'VNA IPCA'!B:D,2,FALSE)</f>
        <v>3982.1906549999999</v>
      </c>
      <c r="U233" s="63">
        <f>VLOOKUP(B233,'VNA IPCA'!B:D,3,FALSE)</f>
        <v>0.55000000000000004</v>
      </c>
      <c r="V233" s="63">
        <f t="shared" si="98"/>
        <v>6.8033559467648441</v>
      </c>
      <c r="W233" s="92">
        <f t="shared" si="99"/>
        <v>2.6122120962845941E-4</v>
      </c>
      <c r="X233" s="92">
        <f t="shared" si="117"/>
        <v>1.0545800457294168</v>
      </c>
      <c r="Y233" s="48">
        <f t="shared" si="118"/>
        <v>5.4580045729416771</v>
      </c>
      <c r="Z233" s="53">
        <f t="shared" si="119"/>
        <v>51.433620971317687</v>
      </c>
      <c r="AA233" s="53">
        <f t="shared" si="120"/>
        <v>51.43360983822938</v>
      </c>
      <c r="AB233" s="53">
        <f t="shared" si="121"/>
        <v>48.492052504702563</v>
      </c>
      <c r="AC233" s="61">
        <f>VLOOKUP(B233,CDI!A:B,2,FALSE)</f>
        <v>13.65</v>
      </c>
      <c r="AD233" s="26">
        <f t="shared" si="122"/>
        <v>1.1125546206239132</v>
      </c>
      <c r="AE233" s="93">
        <f t="shared" si="100"/>
        <v>5.0788037326188196E-4</v>
      </c>
      <c r="AF233" s="93">
        <f t="shared" si="123"/>
        <v>1.1125546206239132</v>
      </c>
      <c r="AG233" s="27">
        <f t="shared" si="124"/>
        <v>11.25546206239132</v>
      </c>
      <c r="AH233" s="98"/>
      <c r="AI233" s="21">
        <f t="shared" si="101"/>
        <v>12.33576978480726</v>
      </c>
      <c r="AJ233" s="60">
        <f t="shared" si="102"/>
        <v>14.023262808766157</v>
      </c>
      <c r="AK233" s="63">
        <f t="shared" si="103"/>
        <v>6.8033559467648441</v>
      </c>
      <c r="AL233" s="61">
        <f t="shared" si="104"/>
        <v>13.65</v>
      </c>
    </row>
    <row r="234" spans="1:38" x14ac:dyDescent="0.3">
      <c r="A234" s="30">
        <f t="shared" si="105"/>
        <v>233</v>
      </c>
      <c r="B234" s="29">
        <f>WORKDAY(B233,1,Feriados!$A$2:$A$5000)</f>
        <v>44901</v>
      </c>
      <c r="C234" s="20">
        <f t="shared" si="126"/>
        <v>45519</v>
      </c>
      <c r="D234" s="21">
        <f t="shared" si="126"/>
        <v>5.18</v>
      </c>
      <c r="E234" s="52">
        <f>TRUNC((100/((1+D234/100)^(NETWORKDAYS($B234,C234-1,Feriados!$A$1:$A$936)/252)))/100*T234,6)</f>
        <v>3658.0111219999999</v>
      </c>
      <c r="F234" s="19">
        <f t="shared" si="96"/>
        <v>4.6170237286990989E-4</v>
      </c>
      <c r="G234" s="19">
        <f t="shared" si="107"/>
        <v>1.1050588848623564</v>
      </c>
      <c r="H234" s="18">
        <f t="shared" si="108"/>
        <v>10.505888486235637</v>
      </c>
      <c r="I234" s="53">
        <f t="shared" si="109"/>
        <v>90.90769978568342</v>
      </c>
      <c r="J234" s="53">
        <f t="shared" si="110"/>
        <v>90.907701336164664</v>
      </c>
      <c r="K234" s="53">
        <f t="shared" si="111"/>
        <v>92.874112208865398</v>
      </c>
      <c r="L234" s="60">
        <f>VLOOKUP(B234,'NTN-B Princ 24'!A:F,2,FALSE)*100</f>
        <v>6.74</v>
      </c>
      <c r="M234" s="22">
        <f>TRUNC((100/((1+L234/100)^(NETWORKDAYS($B234,C234-1,Feriados!$A$1:$A$936)/252)))/100*T234,6)</f>
        <v>3568.300624</v>
      </c>
      <c r="N234" s="91">
        <f t="shared" si="97"/>
        <v>8.3708649605962471E-4</v>
      </c>
      <c r="O234" s="91">
        <f t="shared" si="112"/>
        <v>1.0779579877972556</v>
      </c>
      <c r="P234" s="24">
        <f t="shared" si="113"/>
        <v>7.7957987797255601</v>
      </c>
      <c r="Q234" s="53">
        <f t="shared" si="114"/>
        <v>102.41680811139234</v>
      </c>
      <c r="R234" s="53">
        <f t="shared" si="115"/>
        <v>164.81961897511482</v>
      </c>
      <c r="S234" s="53">
        <f t="shared" si="116"/>
        <v>68.916388325895312</v>
      </c>
      <c r="T234" s="62">
        <f>VLOOKUP(B234,'VNA IPCA'!B:D,2,FALSE)</f>
        <v>3983.230888</v>
      </c>
      <c r="U234" s="63">
        <f>VLOOKUP(B234,'VNA IPCA'!B:D,3,FALSE)</f>
        <v>0.55000000000000004</v>
      </c>
      <c r="V234" s="63">
        <f t="shared" si="98"/>
        <v>6.8033559467648441</v>
      </c>
      <c r="W234" s="92">
        <f t="shared" si="99"/>
        <v>2.6122129504124736E-4</v>
      </c>
      <c r="X234" s="92">
        <f t="shared" si="117"/>
        <v>1.0548555244946869</v>
      </c>
      <c r="Y234" s="48">
        <f t="shared" si="118"/>
        <v>5.4855524494686891</v>
      </c>
      <c r="Z234" s="53">
        <f t="shared" si="119"/>
        <v>51.433620971317687</v>
      </c>
      <c r="AA234" s="53">
        <f t="shared" si="120"/>
        <v>51.433626655730592</v>
      </c>
      <c r="AB234" s="53">
        <f t="shared" si="121"/>
        <v>48.49335821401985</v>
      </c>
      <c r="AC234" s="61">
        <f>VLOOKUP(B234,CDI!A:B,2,FALSE)</f>
        <v>13.65</v>
      </c>
      <c r="AD234" s="26">
        <f t="shared" si="122"/>
        <v>1.1131196652799098</v>
      </c>
      <c r="AE234" s="93">
        <f t="shared" si="100"/>
        <v>5.0788037326188196E-4</v>
      </c>
      <c r="AF234" s="93">
        <f t="shared" si="123"/>
        <v>1.1131196652799098</v>
      </c>
      <c r="AG234" s="27">
        <f t="shared" si="124"/>
        <v>11.311966527990979</v>
      </c>
      <c r="AH234" s="98"/>
      <c r="AI234" s="21">
        <f t="shared" si="101"/>
        <v>12.33576978480726</v>
      </c>
      <c r="AJ234" s="60">
        <f t="shared" si="102"/>
        <v>14.001902137576794</v>
      </c>
      <c r="AK234" s="63">
        <f t="shared" si="103"/>
        <v>6.8033559467648441</v>
      </c>
      <c r="AL234" s="61">
        <f t="shared" si="104"/>
        <v>13.65</v>
      </c>
    </row>
    <row r="235" spans="1:38" x14ac:dyDescent="0.3">
      <c r="A235" s="30">
        <f t="shared" si="105"/>
        <v>234</v>
      </c>
      <c r="B235" s="29">
        <f>WORKDAY(B234,1,Feriados!$A$2:$A$5000)</f>
        <v>44902</v>
      </c>
      <c r="C235" s="20">
        <f t="shared" si="126"/>
        <v>45519</v>
      </c>
      <c r="D235" s="21">
        <f t="shared" si="126"/>
        <v>5.18</v>
      </c>
      <c r="E235" s="52">
        <f>TRUNC((100/((1+D235/100)^(NETWORKDAYS($B235,C235-1,Feriados!$A$1:$A$936)/252)))/100*T235,6)</f>
        <v>3659.700034</v>
      </c>
      <c r="F235" s="19">
        <f t="shared" si="96"/>
        <v>4.6170225941710719E-4</v>
      </c>
      <c r="G235" s="19">
        <f t="shared" si="107"/>
        <v>1.1055690930462863</v>
      </c>
      <c r="H235" s="18">
        <f t="shared" si="108"/>
        <v>10.556909304628626</v>
      </c>
      <c r="I235" s="53">
        <f t="shared" si="109"/>
        <v>90.90769978568342</v>
      </c>
      <c r="J235" s="53">
        <f t="shared" si="110"/>
        <v>90.907678997675376</v>
      </c>
      <c r="K235" s="53">
        <f t="shared" si="111"/>
        <v>92.861059871370003</v>
      </c>
      <c r="L235" s="60">
        <f>VLOOKUP(B235,'NTN-B Princ 24'!A:F,2,FALSE)*100</f>
        <v>6.7</v>
      </c>
      <c r="M235" s="22">
        <f>TRUNC((100/((1+L235/100)^(NETWORKDAYS($B235,C235-1,Feriados!$A$1:$A$936)/252)))/100*T235,6)</f>
        <v>3572.408876</v>
      </c>
      <c r="N235" s="91">
        <f t="shared" si="97"/>
        <v>1.1513189142104974E-3</v>
      </c>
      <c r="O235" s="91">
        <f t="shared" si="112"/>
        <v>1.0791990612173308</v>
      </c>
      <c r="P235" s="24">
        <f t="shared" si="113"/>
        <v>7.919906121733078</v>
      </c>
      <c r="Q235" s="53">
        <f t="shared" si="114"/>
        <v>102.12380129232346</v>
      </c>
      <c r="R235" s="53">
        <f t="shared" si="115"/>
        <v>226.6909640189688</v>
      </c>
      <c r="S235" s="53">
        <f t="shared" si="116"/>
        <v>69.6653589913319</v>
      </c>
      <c r="T235" s="62">
        <f>VLOOKUP(B235,'VNA IPCA'!B:D,2,FALSE)</f>
        <v>3984.2713920000001</v>
      </c>
      <c r="U235" s="63">
        <f>VLOOKUP(B235,'VNA IPCA'!B:D,3,FALSE)</f>
        <v>0.55000000000000004</v>
      </c>
      <c r="V235" s="63">
        <f t="shared" si="98"/>
        <v>6.8033559467648441</v>
      </c>
      <c r="W235" s="92">
        <f t="shared" si="99"/>
        <v>2.612211115189389E-4</v>
      </c>
      <c r="X235" s="92">
        <f t="shared" si="117"/>
        <v>1.0551310750272873</v>
      </c>
      <c r="Y235" s="48">
        <f t="shared" si="118"/>
        <v>5.5131075027287313</v>
      </c>
      <c r="Z235" s="53">
        <f t="shared" si="119"/>
        <v>51.433620971317687</v>
      </c>
      <c r="AA235" s="53">
        <f t="shared" si="120"/>
        <v>51.433590520782658</v>
      </c>
      <c r="AB235" s="53">
        <f t="shared" si="121"/>
        <v>48.494591657023001</v>
      </c>
      <c r="AC235" s="61">
        <f>VLOOKUP(B235,CDI!A:B,2,FALSE)</f>
        <v>13.65</v>
      </c>
      <c r="AD235" s="26">
        <f t="shared" si="122"/>
        <v>1.1136849969109972</v>
      </c>
      <c r="AE235" s="93">
        <f t="shared" si="100"/>
        <v>5.0788037326188196E-4</v>
      </c>
      <c r="AF235" s="93">
        <f t="shared" si="123"/>
        <v>1.1136849969109972</v>
      </c>
      <c r="AG235" s="27">
        <f t="shared" si="124"/>
        <v>11.368499691099721</v>
      </c>
      <c r="AH235" s="98"/>
      <c r="AI235" s="21">
        <f t="shared" si="101"/>
        <v>12.33576978480726</v>
      </c>
      <c r="AJ235" s="60">
        <f t="shared" si="102"/>
        <v>13.95918079519809</v>
      </c>
      <c r="AK235" s="63">
        <f t="shared" si="103"/>
        <v>6.8033559467648441</v>
      </c>
      <c r="AL235" s="61">
        <f t="shared" si="104"/>
        <v>13.65</v>
      </c>
    </row>
    <row r="236" spans="1:38" x14ac:dyDescent="0.3">
      <c r="A236" s="30">
        <f t="shared" si="105"/>
        <v>235</v>
      </c>
      <c r="B236" s="29">
        <f>WORKDAY(B235,1,Feriados!$A$2:$A$5000)</f>
        <v>44903</v>
      </c>
      <c r="C236" s="20">
        <f t="shared" si="126"/>
        <v>45519</v>
      </c>
      <c r="D236" s="21">
        <f t="shared" si="126"/>
        <v>5.18</v>
      </c>
      <c r="E236" s="52">
        <f>TRUNC((100/((1+D236/100)^(NETWORKDAYS($B236,C236-1,Feriados!$A$1:$A$936)/252)))/100*T236,6)</f>
        <v>3661.3897270000002</v>
      </c>
      <c r="F236" s="19">
        <f t="shared" si="96"/>
        <v>4.6170259428435223E-4</v>
      </c>
      <c r="G236" s="19">
        <f t="shared" si="107"/>
        <v>1.1060795371647063</v>
      </c>
      <c r="H236" s="18">
        <f t="shared" si="108"/>
        <v>10.607953716470631</v>
      </c>
      <c r="I236" s="53">
        <f t="shared" si="109"/>
        <v>90.90769978568342</v>
      </c>
      <c r="J236" s="53">
        <f t="shared" si="110"/>
        <v>90.907744931950987</v>
      </c>
      <c r="K236" s="53">
        <f t="shared" si="111"/>
        <v>92.848109875989167</v>
      </c>
      <c r="L236" s="60">
        <f>VLOOKUP(B236,'NTN-B Princ 24'!A:F,2,FALSE)*100</f>
        <v>6.68</v>
      </c>
      <c r="M236" s="22">
        <f>TRUNC((100/((1+L236/100)^(NETWORKDAYS($B236,C236-1,Feriados!$A$1:$A$936)/252)))/100*T236,6)</f>
        <v>3575.3866320000002</v>
      </c>
      <c r="N236" s="91">
        <f t="shared" si="97"/>
        <v>8.335428847479065E-4</v>
      </c>
      <c r="O236" s="91">
        <f t="shared" si="112"/>
        <v>1.0800986199160352</v>
      </c>
      <c r="P236" s="24">
        <f t="shared" si="113"/>
        <v>8.0098619916035183</v>
      </c>
      <c r="Q236" s="53">
        <f t="shared" si="114"/>
        <v>101.97725685254986</v>
      </c>
      <c r="R236" s="53">
        <f t="shared" si="115"/>
        <v>164.12189338887896</v>
      </c>
      <c r="S236" s="53">
        <f t="shared" si="116"/>
        <v>70.107823446966293</v>
      </c>
      <c r="T236" s="62">
        <f>VLOOKUP(B236,'VNA IPCA'!B:D,2,FALSE)</f>
        <v>3985.3121689999998</v>
      </c>
      <c r="U236" s="63">
        <f>VLOOKUP(B236,'VNA IPCA'!B:D,3,FALSE)</f>
        <v>0.55000000000000004</v>
      </c>
      <c r="V236" s="63">
        <f t="shared" si="98"/>
        <v>6.8033559467648441</v>
      </c>
      <c r="W236" s="92">
        <f t="shared" si="99"/>
        <v>2.6122141229878437E-4</v>
      </c>
      <c r="X236" s="92">
        <f t="shared" si="117"/>
        <v>1.0554066978568664</v>
      </c>
      <c r="Y236" s="48">
        <f t="shared" si="118"/>
        <v>5.540669785686636</v>
      </c>
      <c r="Z236" s="53">
        <f t="shared" si="119"/>
        <v>51.433620971317687</v>
      </c>
      <c r="AA236" s="53">
        <f t="shared" si="120"/>
        <v>51.433649743359723</v>
      </c>
      <c r="AB236" s="53">
        <f t="shared" si="121"/>
        <v>48.495754298894653</v>
      </c>
      <c r="AC236" s="61">
        <f>VLOOKUP(B236,CDI!A:B,2,FALSE)</f>
        <v>13.65</v>
      </c>
      <c r="AD236" s="26">
        <f t="shared" si="122"/>
        <v>1.1142506156629246</v>
      </c>
      <c r="AE236" s="93">
        <f t="shared" si="100"/>
        <v>5.0788037326188196E-4</v>
      </c>
      <c r="AF236" s="93">
        <f t="shared" si="123"/>
        <v>1.1142506156629246</v>
      </c>
      <c r="AG236" s="27">
        <f t="shared" si="124"/>
        <v>11.42506156629246</v>
      </c>
      <c r="AH236" s="98"/>
      <c r="AI236" s="21">
        <f t="shared" si="101"/>
        <v>12.33576978480726</v>
      </c>
      <c r="AJ236" s="60">
        <f t="shared" si="102"/>
        <v>13.937820124008727</v>
      </c>
      <c r="AK236" s="63">
        <f t="shared" si="103"/>
        <v>6.8033559467648441</v>
      </c>
      <c r="AL236" s="61">
        <f t="shared" si="104"/>
        <v>13.65</v>
      </c>
    </row>
    <row r="237" spans="1:38" x14ac:dyDescent="0.3">
      <c r="A237" s="30">
        <f t="shared" si="105"/>
        <v>236</v>
      </c>
      <c r="B237" s="29">
        <f>WORKDAY(B236,1,Feriados!$A$2:$A$5000)</f>
        <v>44904</v>
      </c>
      <c r="C237" s="20">
        <f t="shared" si="126"/>
        <v>45519</v>
      </c>
      <c r="D237" s="21">
        <f t="shared" si="126"/>
        <v>5.18</v>
      </c>
      <c r="E237" s="52">
        <f>TRUNC((100/((1+D237/100)^(NETWORKDAYS($B237,C237-1,Feriados!$A$1:$A$936)/252)))/100*T237,6)</f>
        <v>3658.9497110000002</v>
      </c>
      <c r="F237" s="19">
        <f t="shared" si="96"/>
        <v>-6.664179947867277E-4</v>
      </c>
      <c r="G237" s="19">
        <f t="shared" si="107"/>
        <v>1.1053424258574744</v>
      </c>
      <c r="H237" s="18">
        <f t="shared" si="108"/>
        <v>10.534242585747444</v>
      </c>
      <c r="I237" s="53">
        <f t="shared" si="109"/>
        <v>77.838354981045114</v>
      </c>
      <c r="J237" s="53">
        <f t="shared" si="110"/>
        <v>-131.21554402794334</v>
      </c>
      <c r="K237" s="53">
        <f t="shared" si="111"/>
        <v>91.748490822322509</v>
      </c>
      <c r="L237" s="60">
        <f>VLOOKUP(B237,'NTN-B Princ 24'!A:F,2,FALSE)*100</f>
        <v>6.5</v>
      </c>
      <c r="M237" s="22">
        <f>TRUNC((100/((1+L237/100)^(NETWORKDAYS($B237,C237-1,Feriados!$A$1:$A$936)/252)))/100*T237,6)</f>
        <v>3583.3237730000001</v>
      </c>
      <c r="N237" s="91">
        <f t="shared" si="97"/>
        <v>2.2199392169119925E-3</v>
      </c>
      <c r="O237" s="91">
        <f t="shared" si="112"/>
        <v>1.0824963732005193</v>
      </c>
      <c r="P237" s="24">
        <f t="shared" si="113"/>
        <v>8.249637320051928</v>
      </c>
      <c r="Q237" s="53">
        <f t="shared" si="114"/>
        <v>87.587132500538189</v>
      </c>
      <c r="R237" s="53">
        <f t="shared" si="115"/>
        <v>437.09883936926809</v>
      </c>
      <c r="S237" s="53">
        <f t="shared" si="116"/>
        <v>71.850611734566328</v>
      </c>
      <c r="T237" s="62">
        <f>VLOOKUP(B237,'VNA IPCA'!B:D,2,FALSE)</f>
        <v>3981.8582070000002</v>
      </c>
      <c r="U237" s="63">
        <f>VLOOKUP(B237,'VNA IPCA'!B:D,3,FALSE)</f>
        <v>0.41</v>
      </c>
      <c r="V237" s="63">
        <f t="shared" si="98"/>
        <v>5.0324763417155305</v>
      </c>
      <c r="W237" s="92">
        <f t="shared" si="99"/>
        <v>-8.666728862212203E-4</v>
      </c>
      <c r="X237" s="92">
        <f t="shared" si="117"/>
        <v>1.0544920054878975</v>
      </c>
      <c r="Y237" s="48">
        <f t="shared" si="118"/>
        <v>5.4492005487897455</v>
      </c>
      <c r="Z237" s="53">
        <f t="shared" si="119"/>
        <v>38.366895114109418</v>
      </c>
      <c r="AA237" s="53">
        <f t="shared" si="120"/>
        <v>-170.64508334019271</v>
      </c>
      <c r="AB237" s="53">
        <f t="shared" si="121"/>
        <v>47.460073419617096</v>
      </c>
      <c r="AC237" s="61">
        <f>VLOOKUP(B237,CDI!A:B,2,FALSE)</f>
        <v>13.65</v>
      </c>
      <c r="AD237" s="26">
        <f t="shared" si="122"/>
        <v>1.1148165216815147</v>
      </c>
      <c r="AE237" s="93">
        <f t="shared" si="100"/>
        <v>5.0788037326188196E-4</v>
      </c>
      <c r="AF237" s="93">
        <f t="shared" si="123"/>
        <v>1.1148165216815147</v>
      </c>
      <c r="AG237" s="27">
        <f t="shared" si="124"/>
        <v>11.481652168151468</v>
      </c>
      <c r="AH237" s="98"/>
      <c r="AI237" s="21">
        <f t="shared" si="101"/>
        <v>10.473158616216406</v>
      </c>
      <c r="AJ237" s="60">
        <f t="shared" si="102"/>
        <v>11.859587303927043</v>
      </c>
      <c r="AK237" s="63">
        <f t="shared" si="103"/>
        <v>5.0324763417155305</v>
      </c>
      <c r="AL237" s="61">
        <f t="shared" si="104"/>
        <v>13.65</v>
      </c>
    </row>
    <row r="238" spans="1:38" x14ac:dyDescent="0.3">
      <c r="A238" s="30">
        <f t="shared" si="105"/>
        <v>237</v>
      </c>
      <c r="B238" s="29">
        <f>WORKDAY(B237,1,Feriados!$A$2:$A$5000)</f>
        <v>44907</v>
      </c>
      <c r="C238" s="20">
        <f t="shared" si="126"/>
        <v>45519</v>
      </c>
      <c r="D238" s="21">
        <f t="shared" si="126"/>
        <v>5.18</v>
      </c>
      <c r="E238" s="52">
        <f>TRUNC((100/((1+D238/100)^(NETWORKDAYS($B238,C238-1,Feriados!$A$1:$A$936)/252)))/100*T238,6)</f>
        <v>3660.3961210000002</v>
      </c>
      <c r="F238" s="19">
        <f t="shared" si="96"/>
        <v>3.9530742815396813E-4</v>
      </c>
      <c r="G238" s="19">
        <f t="shared" si="107"/>
        <v>1.1057793759290697</v>
      </c>
      <c r="H238" s="18">
        <f t="shared" si="108"/>
        <v>10.577937592906972</v>
      </c>
      <c r="I238" s="53">
        <f t="shared" si="109"/>
        <v>77.838354981045114</v>
      </c>
      <c r="J238" s="53">
        <f t="shared" si="110"/>
        <v>77.834751836360681</v>
      </c>
      <c r="K238" s="53">
        <f t="shared" si="111"/>
        <v>91.676968968690076</v>
      </c>
      <c r="L238" s="60">
        <f>VLOOKUP(B238,'NTN-B Princ 24'!A:F,2,FALSE)*100</f>
        <v>6.59</v>
      </c>
      <c r="M238" s="22">
        <f>TRUNC((100/((1+L238/100)^(NETWORKDAYS($B238,C238-1,Feriados!$A$1:$A$936)/252)))/100*T238,6)</f>
        <v>3579.862208</v>
      </c>
      <c r="N238" s="91">
        <f t="shared" si="97"/>
        <v>-9.660207168781243E-4</v>
      </c>
      <c r="O238" s="91">
        <f t="shared" si="112"/>
        <v>1.0814506592780622</v>
      </c>
      <c r="P238" s="24">
        <f t="shared" si="113"/>
        <v>8.1450659278062165</v>
      </c>
      <c r="Q238" s="53">
        <f t="shared" si="114"/>
        <v>88.247432605375451</v>
      </c>
      <c r="R238" s="53">
        <f t="shared" si="115"/>
        <v>-190.20634931683179</v>
      </c>
      <c r="S238" s="53">
        <f t="shared" si="116"/>
        <v>70.591733951251001</v>
      </c>
      <c r="T238" s="62">
        <f>VLOOKUP(B238,'VNA IPCA'!B:D,2,FALSE)</f>
        <v>3982.6340300000002</v>
      </c>
      <c r="U238" s="63">
        <f>VLOOKUP(B238,'VNA IPCA'!B:D,3,FALSE)</f>
        <v>0.41</v>
      </c>
      <c r="V238" s="63">
        <f t="shared" si="98"/>
        <v>5.0324763417155305</v>
      </c>
      <c r="W238" s="92">
        <f t="shared" si="99"/>
        <v>1.9483943417064609E-4</v>
      </c>
      <c r="X238" s="92">
        <f t="shared" si="117"/>
        <v>1.0546974621135843</v>
      </c>
      <c r="Y238" s="48">
        <f t="shared" si="118"/>
        <v>5.4697462113584283</v>
      </c>
      <c r="Z238" s="53">
        <f t="shared" si="119"/>
        <v>38.366895114109418</v>
      </c>
      <c r="AA238" s="53">
        <f t="shared" si="120"/>
        <v>38.363253322683462</v>
      </c>
      <c r="AB238" s="53">
        <f t="shared" si="121"/>
        <v>47.405247883251221</v>
      </c>
      <c r="AC238" s="61">
        <f>VLOOKUP(B238,CDI!A:B,2,FALSE)</f>
        <v>13.65</v>
      </c>
      <c r="AD238" s="26">
        <f t="shared" si="122"/>
        <v>1.1153827151126647</v>
      </c>
      <c r="AE238" s="93">
        <f t="shared" si="100"/>
        <v>5.0788037326188196E-4</v>
      </c>
      <c r="AF238" s="93">
        <f t="shared" si="123"/>
        <v>1.1153827151126647</v>
      </c>
      <c r="AG238" s="27">
        <f t="shared" si="124"/>
        <v>11.538271511266473</v>
      </c>
      <c r="AH238" s="98"/>
      <c r="AI238" s="21">
        <f t="shared" si="101"/>
        <v>10.473158616216406</v>
      </c>
      <c r="AJ238" s="60">
        <f t="shared" si="102"/>
        <v>11.954116532634584</v>
      </c>
      <c r="AK238" s="63">
        <f t="shared" si="103"/>
        <v>5.0324763417155305</v>
      </c>
      <c r="AL238" s="61">
        <f t="shared" si="104"/>
        <v>13.65</v>
      </c>
    </row>
    <row r="239" spans="1:38" x14ac:dyDescent="0.3">
      <c r="A239" s="30">
        <f t="shared" si="105"/>
        <v>238</v>
      </c>
      <c r="B239" s="29">
        <f>WORKDAY(B238,1,Feriados!$A$2:$A$5000)</f>
        <v>44908</v>
      </c>
      <c r="C239" s="20">
        <f t="shared" si="126"/>
        <v>45519</v>
      </c>
      <c r="D239" s="21">
        <f t="shared" si="126"/>
        <v>5.18</v>
      </c>
      <c r="E239" s="52">
        <f>TRUNC((100/((1+D239/100)^(NETWORKDAYS($B239,C239-1,Feriados!$A$1:$A$936)/252)))/100*T239,6)</f>
        <v>3661.8431009999999</v>
      </c>
      <c r="F239" s="19">
        <f t="shared" si="96"/>
        <v>3.9530694279177325E-4</v>
      </c>
      <c r="G239" s="19">
        <f t="shared" si="107"/>
        <v>1.1062164981935705</v>
      </c>
      <c r="H239" s="18">
        <f t="shared" si="108"/>
        <v>10.621649819357049</v>
      </c>
      <c r="I239" s="53">
        <f t="shared" si="109"/>
        <v>77.838354981045114</v>
      </c>
      <c r="J239" s="53">
        <f t="shared" si="110"/>
        <v>77.834656270117037</v>
      </c>
      <c r="K239" s="53">
        <f t="shared" si="111"/>
        <v>91.606066936260049</v>
      </c>
      <c r="L239" s="60">
        <f>VLOOKUP(B239,'NTN-B Princ 24'!A:F,2,FALSE)*100</f>
        <v>6.75</v>
      </c>
      <c r="M239" s="22">
        <f>TRUNC((100/((1+L239/100)^(NETWORKDAYS($B239,C239-1,Feriados!$A$1:$A$936)/252)))/100*T239,6)</f>
        <v>3572.5243989999999</v>
      </c>
      <c r="N239" s="91">
        <f t="shared" si="97"/>
        <v>-2.0497462119078991E-3</v>
      </c>
      <c r="O239" s="91">
        <f t="shared" si="112"/>
        <v>1.0792339598858416</v>
      </c>
      <c r="P239" s="24">
        <f t="shared" si="113"/>
        <v>7.9233959885841587</v>
      </c>
      <c r="Q239" s="53">
        <f t="shared" si="114"/>
        <v>89.419929480812357</v>
      </c>
      <c r="R239" s="53">
        <f t="shared" si="115"/>
        <v>-403.58838809685091</v>
      </c>
      <c r="S239" s="53">
        <f t="shared" si="116"/>
        <v>68.33506617493353</v>
      </c>
      <c r="T239" s="62">
        <f>VLOOKUP(B239,'VNA IPCA'!B:D,2,FALSE)</f>
        <v>3983.4100039999998</v>
      </c>
      <c r="U239" s="63">
        <f>VLOOKUP(B239,'VNA IPCA'!B:D,3,FALSE)</f>
        <v>0.41</v>
      </c>
      <c r="V239" s="63">
        <f t="shared" si="98"/>
        <v>5.0324763417155305</v>
      </c>
      <c r="W239" s="92">
        <f t="shared" si="99"/>
        <v>1.9483939376674364E-4</v>
      </c>
      <c r="X239" s="92">
        <f t="shared" si="117"/>
        <v>1.0549029587277099</v>
      </c>
      <c r="Y239" s="48">
        <f t="shared" si="118"/>
        <v>5.4902958727709894</v>
      </c>
      <c r="Z239" s="53">
        <f t="shared" si="119"/>
        <v>38.366895114109418</v>
      </c>
      <c r="AA239" s="53">
        <f t="shared" si="120"/>
        <v>38.363245367285977</v>
      </c>
      <c r="AB239" s="53">
        <f t="shared" si="121"/>
        <v>47.350874842847695</v>
      </c>
      <c r="AC239" s="61">
        <f>VLOOKUP(B239,CDI!A:B,2,FALSE)</f>
        <v>13.65</v>
      </c>
      <c r="AD239" s="26">
        <f t="shared" si="122"/>
        <v>1.115949196102346</v>
      </c>
      <c r="AE239" s="93">
        <f t="shared" si="100"/>
        <v>5.0788037326188196E-4</v>
      </c>
      <c r="AF239" s="93">
        <f t="shared" si="123"/>
        <v>1.115949196102346</v>
      </c>
      <c r="AG239" s="27">
        <f t="shared" si="124"/>
        <v>11.5949196102346</v>
      </c>
      <c r="AH239" s="98"/>
      <c r="AI239" s="21">
        <f t="shared" si="101"/>
        <v>10.473158616216406</v>
      </c>
      <c r="AJ239" s="60">
        <f t="shared" si="102"/>
        <v>12.122168494781317</v>
      </c>
      <c r="AK239" s="63">
        <f t="shared" si="103"/>
        <v>5.0324763417155305</v>
      </c>
      <c r="AL239" s="61">
        <f t="shared" si="104"/>
        <v>13.65</v>
      </c>
    </row>
    <row r="240" spans="1:38" x14ac:dyDescent="0.3">
      <c r="A240" s="30">
        <f t="shared" si="105"/>
        <v>239</v>
      </c>
      <c r="B240" s="29">
        <f>WORKDAY(B239,1,Feriados!$A$2:$A$5000)</f>
        <v>44909</v>
      </c>
      <c r="C240" s="20">
        <f t="shared" si="126"/>
        <v>45519</v>
      </c>
      <c r="D240" s="21">
        <f t="shared" si="126"/>
        <v>5.18</v>
      </c>
      <c r="E240" s="52">
        <f>TRUNC((100/((1+D240/100)^(NETWORKDAYS($B240,C240-1,Feriados!$A$1:$A$936)/252)))/100*T240,6)</f>
        <v>3663.290653</v>
      </c>
      <c r="F240" s="19">
        <f t="shared" si="96"/>
        <v>3.9530694245337727E-4</v>
      </c>
      <c r="G240" s="19">
        <f t="shared" si="107"/>
        <v>1.1066537932551628</v>
      </c>
      <c r="H240" s="18">
        <f t="shared" si="108"/>
        <v>10.665379325516277</v>
      </c>
      <c r="I240" s="53">
        <f t="shared" si="109"/>
        <v>77.838354981045114</v>
      </c>
      <c r="J240" s="53">
        <f t="shared" si="110"/>
        <v>77.834656203487967</v>
      </c>
      <c r="K240" s="53">
        <f t="shared" si="111"/>
        <v>91.535776613396465</v>
      </c>
      <c r="L240" s="60">
        <f>VLOOKUP(B240,'NTN-B Princ 24'!A:F,2,FALSE)*100</f>
        <v>7.01</v>
      </c>
      <c r="M240" s="22">
        <f>TRUNC((100/((1+L240/100)^(NETWORKDAYS($B240,C240-1,Feriados!$A$1:$A$936)/252)))/100*T240,6)</f>
        <v>3559.7194829999999</v>
      </c>
      <c r="N240" s="91">
        <f t="shared" si="97"/>
        <v>-3.5842767102121087E-3</v>
      </c>
      <c r="O240" s="91">
        <f t="shared" si="112"/>
        <v>1.0753656867385528</v>
      </c>
      <c r="P240" s="24">
        <f t="shared" si="113"/>
        <v>7.5365686738552817</v>
      </c>
      <c r="Q240" s="53">
        <f t="shared" si="114"/>
        <v>91.321508735369733</v>
      </c>
      <c r="R240" s="53">
        <f t="shared" si="115"/>
        <v>-705.73247144636616</v>
      </c>
      <c r="S240" s="53">
        <f t="shared" si="116"/>
        <v>64.682712682433774</v>
      </c>
      <c r="T240" s="62">
        <f>VLOOKUP(B240,'VNA IPCA'!B:D,2,FALSE)</f>
        <v>3984.1861279999998</v>
      </c>
      <c r="U240" s="63">
        <f>VLOOKUP(B240,'VNA IPCA'!B:D,3,FALSE)</f>
        <v>0.41</v>
      </c>
      <c r="V240" s="63">
        <f t="shared" si="98"/>
        <v>5.0324763417155305</v>
      </c>
      <c r="W240" s="92">
        <f t="shared" si="99"/>
        <v>1.9483909495154883E-4</v>
      </c>
      <c r="X240" s="92">
        <f t="shared" si="117"/>
        <v>1.0551084950654501</v>
      </c>
      <c r="Y240" s="48">
        <f t="shared" si="118"/>
        <v>5.5108495065450125</v>
      </c>
      <c r="Z240" s="53">
        <f t="shared" si="119"/>
        <v>38.366895114109418</v>
      </c>
      <c r="AA240" s="53">
        <f t="shared" si="120"/>
        <v>38.363186531542254</v>
      </c>
      <c r="AB240" s="53">
        <f t="shared" si="121"/>
        <v>47.296947814533738</v>
      </c>
      <c r="AC240" s="61">
        <f>VLOOKUP(B240,CDI!A:B,2,FALSE)</f>
        <v>13.65</v>
      </c>
      <c r="AD240" s="26">
        <f t="shared" si="122"/>
        <v>1.1165159647966036</v>
      </c>
      <c r="AE240" s="93">
        <f t="shared" si="100"/>
        <v>5.0788037326188196E-4</v>
      </c>
      <c r="AF240" s="93">
        <f t="shared" si="123"/>
        <v>1.1165159647966036</v>
      </c>
      <c r="AG240" s="27">
        <f t="shared" si="124"/>
        <v>11.651596479660364</v>
      </c>
      <c r="AH240" s="98"/>
      <c r="AI240" s="21">
        <f t="shared" si="101"/>
        <v>10.473158616216406</v>
      </c>
      <c r="AJ240" s="60">
        <f t="shared" si="102"/>
        <v>12.395252933269795</v>
      </c>
      <c r="AK240" s="63">
        <f t="shared" si="103"/>
        <v>5.0324763417155305</v>
      </c>
      <c r="AL240" s="61">
        <f t="shared" si="104"/>
        <v>13.65</v>
      </c>
    </row>
    <row r="241" spans="1:38" x14ac:dyDescent="0.3">
      <c r="A241" s="30">
        <f t="shared" si="105"/>
        <v>240</v>
      </c>
      <c r="B241" s="29">
        <f>WORKDAY(B240,1,Feriados!$A$2:$A$5000)</f>
        <v>44910</v>
      </c>
      <c r="C241" s="20">
        <f t="shared" si="126"/>
        <v>45519</v>
      </c>
      <c r="D241" s="21">
        <f t="shared" si="126"/>
        <v>5.18</v>
      </c>
      <c r="E241" s="52">
        <f>TRUNC((100/((1+D241/100)^(NETWORKDAYS($B241,C241-1,Feriados!$A$1:$A$936)/252)))/100*T241,6)</f>
        <v>3664.7387800000001</v>
      </c>
      <c r="F241" s="19">
        <f t="shared" si="96"/>
        <v>3.9530769932616394E-4</v>
      </c>
      <c r="G241" s="19">
        <f t="shared" si="107"/>
        <v>1.107091262020125</v>
      </c>
      <c r="H241" s="18">
        <f t="shared" si="108"/>
        <v>10.709126202012499</v>
      </c>
      <c r="I241" s="53">
        <f t="shared" si="109"/>
        <v>77.838354981045114</v>
      </c>
      <c r="J241" s="53">
        <f t="shared" si="110"/>
        <v>77.834805229287454</v>
      </c>
      <c r="K241" s="53">
        <f t="shared" si="111"/>
        <v>91.466090294779576</v>
      </c>
      <c r="L241" s="60">
        <f>VLOOKUP(B241,'NTN-B Princ 24'!A:F,2,FALSE)*100</f>
        <v>6.9</v>
      </c>
      <c r="M241" s="22">
        <f>TRUNC((100/((1+L241/100)^(NETWORKDAYS($B241,C241-1,Feriados!$A$1:$A$936)/252)))/100*T241,6)</f>
        <v>3567.4511510000002</v>
      </c>
      <c r="N241" s="91">
        <f t="shared" si="97"/>
        <v>2.1719879998758351E-3</v>
      </c>
      <c r="O241" s="91">
        <f t="shared" si="112"/>
        <v>1.0777013681056271</v>
      </c>
      <c r="P241" s="24">
        <f t="shared" si="113"/>
        <v>7.7701368105627111</v>
      </c>
      <c r="Q241" s="53">
        <f t="shared" si="114"/>
        <v>90.517556670289494</v>
      </c>
      <c r="R241" s="53">
        <f t="shared" si="115"/>
        <v>427.65740009328488</v>
      </c>
      <c r="S241" s="53">
        <f t="shared" si="116"/>
        <v>66.364334653574389</v>
      </c>
      <c r="T241" s="62">
        <f>VLOOKUP(B241,'VNA IPCA'!B:D,2,FALSE)</f>
        <v>3984.9624060000001</v>
      </c>
      <c r="U241" s="63">
        <f>VLOOKUP(B241,'VNA IPCA'!B:D,3,FALSE)</f>
        <v>0.41</v>
      </c>
      <c r="V241" s="63">
        <f t="shared" si="98"/>
        <v>5.0324763417155305</v>
      </c>
      <c r="W241" s="92">
        <f t="shared" si="99"/>
        <v>1.9483979288636988E-4</v>
      </c>
      <c r="X241" s="92">
        <f t="shared" si="117"/>
        <v>1.0553140721861014</v>
      </c>
      <c r="Y241" s="48">
        <f t="shared" si="118"/>
        <v>5.5314072186101404</v>
      </c>
      <c r="Z241" s="53">
        <f t="shared" si="119"/>
        <v>38.366895114109418</v>
      </c>
      <c r="AA241" s="53">
        <f t="shared" si="120"/>
        <v>38.363323952647264</v>
      </c>
      <c r="AB241" s="53">
        <f t="shared" si="121"/>
        <v>47.243461564540461</v>
      </c>
      <c r="AC241" s="61">
        <f>VLOOKUP(B241,CDI!A:B,2,FALSE)</f>
        <v>13.65</v>
      </c>
      <c r="AD241" s="26">
        <f t="shared" si="122"/>
        <v>1.1170830213415575</v>
      </c>
      <c r="AE241" s="93">
        <f t="shared" si="100"/>
        <v>5.0788037326188196E-4</v>
      </c>
      <c r="AF241" s="93">
        <f t="shared" si="123"/>
        <v>1.1170830213415575</v>
      </c>
      <c r="AG241" s="27">
        <f t="shared" si="124"/>
        <v>11.708302134155746</v>
      </c>
      <c r="AH241" s="98"/>
      <c r="AI241" s="21">
        <f t="shared" si="101"/>
        <v>10.473158616216406</v>
      </c>
      <c r="AJ241" s="60">
        <f t="shared" si="102"/>
        <v>12.279717209293906</v>
      </c>
      <c r="AK241" s="63">
        <f t="shared" si="103"/>
        <v>5.0324763417155305</v>
      </c>
      <c r="AL241" s="61">
        <f t="shared" si="104"/>
        <v>13.65</v>
      </c>
    </row>
    <row r="242" spans="1:38" x14ac:dyDescent="0.3">
      <c r="A242" s="30">
        <f t="shared" si="105"/>
        <v>241</v>
      </c>
      <c r="B242" s="29">
        <f>WORKDAY(B241,1,Feriados!$A$2:$A$5000)</f>
        <v>44911</v>
      </c>
      <c r="C242" s="20">
        <f t="shared" si="126"/>
        <v>45519</v>
      </c>
      <c r="D242" s="21">
        <f t="shared" si="126"/>
        <v>5.18</v>
      </c>
      <c r="E242" s="52">
        <f>TRUNC((100/((1+D242/100)^(NETWORKDAYS($B242,C242-1,Feriados!$A$1:$A$936)/252)))/100*T242,6)</f>
        <v>3666.3872700000002</v>
      </c>
      <c r="F242" s="19">
        <f t="shared" si="96"/>
        <v>4.4982469391730007E-4</v>
      </c>
      <c r="G242" s="19">
        <f t="shared" si="107"/>
        <v>1.1075892590082017</v>
      </c>
      <c r="H242" s="18">
        <f t="shared" si="108"/>
        <v>10.75892590082017</v>
      </c>
      <c r="I242" s="53">
        <f t="shared" si="109"/>
        <v>90.90769978568342</v>
      </c>
      <c r="J242" s="53">
        <f t="shared" si="110"/>
        <v>88.569024833206882</v>
      </c>
      <c r="K242" s="53">
        <f t="shared" si="111"/>
        <v>91.448299544456617</v>
      </c>
      <c r="L242" s="60">
        <f>VLOOKUP(B242,'NTN-B Princ 24'!A:F,2,FALSE)*100</f>
        <v>6.93</v>
      </c>
      <c r="M242" s="22">
        <f>TRUNC((100/((1+L242/100)^(NETWORKDAYS($B242,C242-1,Feriados!$A$1:$A$936)/252)))/100*T242,6)</f>
        <v>3567.6287080000002</v>
      </c>
      <c r="N242" s="91">
        <f t="shared" si="97"/>
        <v>4.9771389287300849E-5</v>
      </c>
      <c r="O242" s="91">
        <f t="shared" si="112"/>
        <v>1.0777550067999546</v>
      </c>
      <c r="P242" s="24">
        <f t="shared" si="113"/>
        <v>7.7755006799954618</v>
      </c>
      <c r="Q242" s="53">
        <f t="shared" si="114"/>
        <v>103.80709864060334</v>
      </c>
      <c r="R242" s="53">
        <f t="shared" si="115"/>
        <v>9.7998252950083735</v>
      </c>
      <c r="S242" s="53">
        <f t="shared" si="116"/>
        <v>66.089897992340127</v>
      </c>
      <c r="T242" s="62">
        <f>VLOOKUP(B242,'VNA IPCA'!B:D,2,FALSE)</f>
        <v>3985.95604</v>
      </c>
      <c r="U242" s="63">
        <f>VLOOKUP(B242,'VNA IPCA'!B:D,3,FALSE)</f>
        <v>0.55000000000000004</v>
      </c>
      <c r="V242" s="63">
        <f t="shared" si="98"/>
        <v>6.8033559467648441</v>
      </c>
      <c r="W242" s="92">
        <f t="shared" si="99"/>
        <v>2.4934589056702094E-4</v>
      </c>
      <c r="X242" s="92">
        <f t="shared" si="117"/>
        <v>1.0555772104132586</v>
      </c>
      <c r="Y242" s="48">
        <f t="shared" si="118"/>
        <v>5.5577210413258582</v>
      </c>
      <c r="Z242" s="53">
        <f t="shared" si="119"/>
        <v>51.433620971317687</v>
      </c>
      <c r="AA242" s="53">
        <f t="shared" si="120"/>
        <v>49.095397990197384</v>
      </c>
      <c r="AB242" s="53">
        <f t="shared" si="121"/>
        <v>47.239300954099164</v>
      </c>
      <c r="AC242" s="61">
        <f>VLOOKUP(B242,CDI!A:B,2,FALSE)</f>
        <v>13.65</v>
      </c>
      <c r="AD242" s="26">
        <f t="shared" si="122"/>
        <v>1.1176503658834009</v>
      </c>
      <c r="AE242" s="93">
        <f t="shared" si="100"/>
        <v>5.0788037326188196E-4</v>
      </c>
      <c r="AF242" s="93">
        <f t="shared" si="123"/>
        <v>1.1176503658834009</v>
      </c>
      <c r="AG242" s="27">
        <f t="shared" si="124"/>
        <v>11.765036588340095</v>
      </c>
      <c r="AH242" s="98"/>
      <c r="AI242" s="21">
        <f t="shared" si="101"/>
        <v>12.33576978480726</v>
      </c>
      <c r="AJ242" s="60">
        <f t="shared" si="102"/>
        <v>14.204828513875633</v>
      </c>
      <c r="AK242" s="63">
        <f t="shared" si="103"/>
        <v>6.8033559467648441</v>
      </c>
      <c r="AL242" s="61">
        <f t="shared" si="104"/>
        <v>13.65</v>
      </c>
    </row>
    <row r="243" spans="1:38" x14ac:dyDescent="0.3">
      <c r="A243" s="30">
        <f t="shared" si="105"/>
        <v>242</v>
      </c>
      <c r="B243" s="29">
        <f>WORKDAY(B242,1,Feriados!$A$2:$A$5000)</f>
        <v>44914</v>
      </c>
      <c r="C243" s="20">
        <f t="shared" si="126"/>
        <v>45519</v>
      </c>
      <c r="D243" s="21">
        <f t="shared" si="126"/>
        <v>5.18</v>
      </c>
      <c r="E243" s="52">
        <f>TRUNC((100/((1+D243/100)^(NETWORKDAYS($B243,C243-1,Feriados!$A$1:$A$936)/252)))/100*T243,6)</f>
        <v>3668.0365019999999</v>
      </c>
      <c r="F243" s="19">
        <f t="shared" si="96"/>
        <v>4.4982482169686477E-4</v>
      </c>
      <c r="G243" s="19">
        <f t="shared" si="107"/>
        <v>1.1080874801491485</v>
      </c>
      <c r="H243" s="18">
        <f t="shared" si="108"/>
        <v>10.808748014914848</v>
      </c>
      <c r="I243" s="53">
        <f t="shared" si="109"/>
        <v>90.90769978568342</v>
      </c>
      <c r="J243" s="53">
        <f t="shared" si="110"/>
        <v>88.569049992589171</v>
      </c>
      <c r="K243" s="53">
        <f t="shared" si="111"/>
        <v>91.430646312801613</v>
      </c>
      <c r="L243" s="60">
        <f>VLOOKUP(B243,'NTN-B Princ 24'!A:F,2,FALSE)*100</f>
        <v>6.9500000000000011</v>
      </c>
      <c r="M243" s="22">
        <f>TRUNC((100/((1+L243/100)^(NETWORKDAYS($B243,C243-1,Feriados!$A$1:$A$936)/252)))/100*T243,6)</f>
        <v>3568.365401</v>
      </c>
      <c r="N243" s="91">
        <f t="shared" si="97"/>
        <v>2.0649374144454669E-4</v>
      </c>
      <c r="O243" s="91">
        <f t="shared" si="112"/>
        <v>1.0779775564636693</v>
      </c>
      <c r="P243" s="24">
        <f t="shared" si="113"/>
        <v>7.7977556463669329</v>
      </c>
      <c r="Q243" s="53">
        <f t="shared" si="114"/>
        <v>103.95330185265864</v>
      </c>
      <c r="R243" s="53">
        <f t="shared" si="115"/>
        <v>40.657948665811276</v>
      </c>
      <c r="S243" s="53">
        <f t="shared" si="116"/>
        <v>65.960815956929636</v>
      </c>
      <c r="T243" s="62">
        <f>VLOOKUP(B243,'VNA IPCA'!B:D,2,FALSE)</f>
        <v>3986.9499230000001</v>
      </c>
      <c r="U243" s="63">
        <f>VLOOKUP(B243,'VNA IPCA'!B:D,3,FALSE)</f>
        <v>0.55000000000000004</v>
      </c>
      <c r="V243" s="63">
        <f t="shared" si="98"/>
        <v>6.8033559467648441</v>
      </c>
      <c r="W243" s="92">
        <f t="shared" si="99"/>
        <v>2.4934620202188285E-4</v>
      </c>
      <c r="X243" s="92">
        <f t="shared" si="117"/>
        <v>1.055840414581616</v>
      </c>
      <c r="Y243" s="48">
        <f t="shared" si="118"/>
        <v>5.5840414581616038</v>
      </c>
      <c r="Z243" s="53">
        <f t="shared" si="119"/>
        <v>51.433620971317687</v>
      </c>
      <c r="AA243" s="53">
        <f t="shared" si="120"/>
        <v>49.095459314650597</v>
      </c>
      <c r="AB243" s="53">
        <f t="shared" si="121"/>
        <v>47.235120927297956</v>
      </c>
      <c r="AC243" s="61">
        <f>VLOOKUP(B243,CDI!A:B,2,FALSE)</f>
        <v>13.65</v>
      </c>
      <c r="AD243" s="26">
        <f t="shared" si="122"/>
        <v>1.118217998568402</v>
      </c>
      <c r="AE243" s="93">
        <f t="shared" si="100"/>
        <v>5.0788037326188196E-4</v>
      </c>
      <c r="AF243" s="93">
        <f t="shared" si="123"/>
        <v>1.118217998568402</v>
      </c>
      <c r="AG243" s="27">
        <f t="shared" si="124"/>
        <v>11.821799856840197</v>
      </c>
      <c r="AH243" s="98"/>
      <c r="AI243" s="21">
        <f t="shared" si="101"/>
        <v>12.33576978480726</v>
      </c>
      <c r="AJ243" s="60">
        <f t="shared" si="102"/>
        <v>14.226189185065019</v>
      </c>
      <c r="AK243" s="63">
        <f t="shared" si="103"/>
        <v>6.8033559467648441</v>
      </c>
      <c r="AL243" s="61">
        <f t="shared" si="104"/>
        <v>13.65</v>
      </c>
    </row>
    <row r="244" spans="1:38" x14ac:dyDescent="0.3">
      <c r="A244" s="30">
        <f t="shared" si="105"/>
        <v>243</v>
      </c>
      <c r="B244" s="29">
        <f>WORKDAY(B243,1,Feriados!$A$2:$A$5000)</f>
        <v>44915</v>
      </c>
      <c r="C244" s="20">
        <f t="shared" ref="C244:D253" si="127">+C243</f>
        <v>45519</v>
      </c>
      <c r="D244" s="21">
        <f t="shared" si="127"/>
        <v>5.18</v>
      </c>
      <c r="E244" s="52">
        <f>TRUNC((100/((1+D244/100)^(NETWORKDAYS($B244,C244-1,Feriados!$A$1:$A$936)/252)))/100*T244,6)</f>
        <v>3669.686475</v>
      </c>
      <c r="F244" s="19">
        <f t="shared" si="96"/>
        <v>4.4982458574227557E-4</v>
      </c>
      <c r="G244" s="19">
        <f t="shared" si="107"/>
        <v>1.1085859251408727</v>
      </c>
      <c r="H244" s="18">
        <f t="shared" si="108"/>
        <v>10.858592514087274</v>
      </c>
      <c r="I244" s="53">
        <f t="shared" si="109"/>
        <v>90.90769978568342</v>
      </c>
      <c r="J244" s="53">
        <f t="shared" si="110"/>
        <v>88.569003533895042</v>
      </c>
      <c r="K244" s="53">
        <f t="shared" si="111"/>
        <v>91.413128389896158</v>
      </c>
      <c r="L244" s="60">
        <f>VLOOKUP(B244,'NTN-B Princ 24'!A:F,2,FALSE)*100</f>
        <v>6.9</v>
      </c>
      <c r="M244" s="22">
        <f>TRUNC((100/((1+L244/100)^(NETWORKDAYS($B244,C244-1,Feriados!$A$1:$A$936)/252)))/100*T244,6)</f>
        <v>3572.9573820000001</v>
      </c>
      <c r="N244" s="91">
        <f t="shared" si="97"/>
        <v>1.2868584026493046E-3</v>
      </c>
      <c r="O244" s="91">
        <f t="shared" si="112"/>
        <v>1.0793647609400721</v>
      </c>
      <c r="P244" s="24">
        <f t="shared" si="113"/>
        <v>7.9364760940072054</v>
      </c>
      <c r="Q244" s="53">
        <f t="shared" si="114"/>
        <v>103.58774274512876</v>
      </c>
      <c r="R244" s="53">
        <f t="shared" si="115"/>
        <v>253.37825015454038</v>
      </c>
      <c r="S244" s="53">
        <f t="shared" si="116"/>
        <v>66.813273193888193</v>
      </c>
      <c r="T244" s="62">
        <f>VLOOKUP(B244,'VNA IPCA'!B:D,2,FALSE)</f>
        <v>3987.9440530000002</v>
      </c>
      <c r="U244" s="63">
        <f>VLOOKUP(B244,'VNA IPCA'!B:D,3,FALSE)</f>
        <v>0.55000000000000004</v>
      </c>
      <c r="V244" s="63">
        <f t="shared" si="98"/>
        <v>6.8033559467648441</v>
      </c>
      <c r="W244" s="92">
        <f t="shared" si="99"/>
        <v>2.4934599611214914E-4</v>
      </c>
      <c r="X244" s="92">
        <f t="shared" si="117"/>
        <v>1.0561036841615254</v>
      </c>
      <c r="Y244" s="48">
        <f t="shared" si="118"/>
        <v>5.6103684161525447</v>
      </c>
      <c r="Z244" s="53">
        <f t="shared" si="119"/>
        <v>51.433620971317687</v>
      </c>
      <c r="AA244" s="53">
        <f t="shared" si="120"/>
        <v>49.095418771691165</v>
      </c>
      <c r="AB244" s="53">
        <f t="shared" si="121"/>
        <v>47.230921288833336</v>
      </c>
      <c r="AC244" s="61">
        <f>VLOOKUP(B244,CDI!A:B,2,FALSE)</f>
        <v>13.65</v>
      </c>
      <c r="AD244" s="26">
        <f t="shared" si="122"/>
        <v>1.1187859195429031</v>
      </c>
      <c r="AE244" s="93">
        <f t="shared" si="100"/>
        <v>5.0788037326188196E-4</v>
      </c>
      <c r="AF244" s="93">
        <f t="shared" si="123"/>
        <v>1.1187859195429031</v>
      </c>
      <c r="AG244" s="27">
        <f t="shared" si="124"/>
        <v>11.878591954290307</v>
      </c>
      <c r="AH244" s="98"/>
      <c r="AI244" s="21">
        <f t="shared" si="101"/>
        <v>12.33576978480726</v>
      </c>
      <c r="AJ244" s="60">
        <f t="shared" si="102"/>
        <v>14.172787507091611</v>
      </c>
      <c r="AK244" s="63">
        <f t="shared" si="103"/>
        <v>6.8033559467648441</v>
      </c>
      <c r="AL244" s="61">
        <f t="shared" si="104"/>
        <v>13.65</v>
      </c>
    </row>
    <row r="245" spans="1:38" x14ac:dyDescent="0.3">
      <c r="A245" s="30">
        <f t="shared" si="105"/>
        <v>244</v>
      </c>
      <c r="B245" s="29">
        <f>WORKDAY(B244,1,Feriados!$A$2:$A$5000)</f>
        <v>44916</v>
      </c>
      <c r="C245" s="20">
        <f t="shared" si="127"/>
        <v>45519</v>
      </c>
      <c r="D245" s="21">
        <f t="shared" si="127"/>
        <v>5.18</v>
      </c>
      <c r="E245" s="52">
        <f>TRUNC((100/((1+D245/100)^(NETWORKDAYS($B245,C245-1,Feriados!$A$1:$A$936)/252)))/100*T245,6)</f>
        <v>3671.337192</v>
      </c>
      <c r="F245" s="19">
        <f t="shared" si="96"/>
        <v>4.4982507667779004E-4</v>
      </c>
      <c r="G245" s="19">
        <f t="shared" si="107"/>
        <v>1.1090845948896531</v>
      </c>
      <c r="H245" s="18">
        <f t="shared" si="108"/>
        <v>10.908459488965306</v>
      </c>
      <c r="I245" s="53">
        <f t="shared" si="109"/>
        <v>90.90769978568342</v>
      </c>
      <c r="J245" s="53">
        <f t="shared" si="110"/>
        <v>88.56910019750724</v>
      </c>
      <c r="K245" s="53">
        <f t="shared" si="111"/>
        <v>91.395744618366749</v>
      </c>
      <c r="L245" s="60">
        <f>VLOOKUP(B245,'NTN-B Princ 24'!A:F,2,FALSE)*100</f>
        <v>6.7099999999999991</v>
      </c>
      <c r="M245" s="22">
        <f>TRUNC((100/((1+L245/100)^(NETWORKDAYS($B245,C245-1,Feriados!$A$1:$A$936)/252)))/100*T245,6)</f>
        <v>3585.2574789999999</v>
      </c>
      <c r="N245" s="91">
        <f t="shared" si="97"/>
        <v>3.4425535165814036E-3</v>
      </c>
      <c r="O245" s="91">
        <f t="shared" si="112"/>
        <v>1.0830805318935204</v>
      </c>
      <c r="P245" s="24">
        <f t="shared" si="113"/>
        <v>8.3080531893520373</v>
      </c>
      <c r="Q245" s="53">
        <f t="shared" si="114"/>
        <v>102.19706325275412</v>
      </c>
      <c r="R245" s="53">
        <f t="shared" si="115"/>
        <v>677.82763379326241</v>
      </c>
      <c r="S245" s="53">
        <f t="shared" si="116"/>
        <v>69.60842714206656</v>
      </c>
      <c r="T245" s="62">
        <f>VLOOKUP(B245,'VNA IPCA'!B:D,2,FALSE)</f>
        <v>3988.9384319999999</v>
      </c>
      <c r="U245" s="63">
        <f>VLOOKUP(B245,'VNA IPCA'!B:D,3,FALSE)</f>
        <v>0.55000000000000004</v>
      </c>
      <c r="V245" s="63">
        <f t="shared" si="98"/>
        <v>6.8033559467648441</v>
      </c>
      <c r="W245" s="92">
        <f t="shared" si="99"/>
        <v>2.4934627637307472E-4</v>
      </c>
      <c r="X245" s="92">
        <f t="shared" si="117"/>
        <v>1.0563670196826349</v>
      </c>
      <c r="Y245" s="48">
        <f t="shared" si="118"/>
        <v>5.6367019682634911</v>
      </c>
      <c r="Z245" s="53">
        <f t="shared" si="119"/>
        <v>51.433620971317687</v>
      </c>
      <c r="AA245" s="53">
        <f t="shared" si="120"/>
        <v>49.095473954159388</v>
      </c>
      <c r="AB245" s="53">
        <f t="shared" si="121"/>
        <v>47.226702734917566</v>
      </c>
      <c r="AC245" s="61">
        <f>VLOOKUP(B245,CDI!A:B,2,FALSE)</f>
        <v>13.65</v>
      </c>
      <c r="AD245" s="26">
        <f t="shared" si="122"/>
        <v>1.1193541289533206</v>
      </c>
      <c r="AE245" s="93">
        <f t="shared" si="100"/>
        <v>5.0788037326188196E-4</v>
      </c>
      <c r="AF245" s="93">
        <f t="shared" si="123"/>
        <v>1.1193541289533206</v>
      </c>
      <c r="AG245" s="27">
        <f t="shared" si="124"/>
        <v>11.935412895332064</v>
      </c>
      <c r="AH245" s="98"/>
      <c r="AI245" s="21">
        <f t="shared" si="101"/>
        <v>12.33576978480726</v>
      </c>
      <c r="AJ245" s="60">
        <f t="shared" si="102"/>
        <v>13.969861130792749</v>
      </c>
      <c r="AK245" s="63">
        <f t="shared" si="103"/>
        <v>6.8033559467648441</v>
      </c>
      <c r="AL245" s="61">
        <f t="shared" si="104"/>
        <v>13.65</v>
      </c>
    </row>
    <row r="246" spans="1:38" x14ac:dyDescent="0.3">
      <c r="A246" s="30">
        <f t="shared" si="105"/>
        <v>245</v>
      </c>
      <c r="B246" s="29">
        <f>WORKDAY(B245,1,Feriados!$A$2:$A$5000)</f>
        <v>44917</v>
      </c>
      <c r="C246" s="20">
        <f t="shared" si="127"/>
        <v>45519</v>
      </c>
      <c r="D246" s="21">
        <f t="shared" si="127"/>
        <v>5.18</v>
      </c>
      <c r="E246" s="52">
        <f>TRUNC((100/((1+D246/100)^(NETWORKDAYS($B246,C246-1,Feriados!$A$1:$A$936)/252)))/100*T246,6)</f>
        <v>3672.9886499999998</v>
      </c>
      <c r="F246" s="19">
        <f t="shared" si="96"/>
        <v>4.4982465887311029E-4</v>
      </c>
      <c r="G246" s="19">
        <f t="shared" si="107"/>
        <v>1.1095834884892106</v>
      </c>
      <c r="H246" s="18">
        <f t="shared" si="108"/>
        <v>10.958348848921062</v>
      </c>
      <c r="I246" s="53">
        <f t="shared" si="109"/>
        <v>90.90769978568342</v>
      </c>
      <c r="J246" s="53">
        <f t="shared" si="110"/>
        <v>88.569017933119468</v>
      </c>
      <c r="K246" s="53">
        <f t="shared" si="111"/>
        <v>91.378492349422785</v>
      </c>
      <c r="L246" s="60">
        <f>VLOOKUP(B246,'NTN-B Princ 24'!A:F,2,FALSE)*100</f>
        <v>6.78</v>
      </c>
      <c r="M246" s="22">
        <f>TRUNC((100/((1+L246/100)^(NETWORKDAYS($B246,C246-1,Feriados!$A$1:$A$936)/252)))/100*T246,6)</f>
        <v>3583.2227069999999</v>
      </c>
      <c r="N246" s="91">
        <f t="shared" si="97"/>
        <v>-5.6753859713509769E-4</v>
      </c>
      <c r="O246" s="91">
        <f t="shared" si="112"/>
        <v>1.0824658418878652</v>
      </c>
      <c r="P246" s="24">
        <f t="shared" si="113"/>
        <v>8.246584188786521</v>
      </c>
      <c r="Q246" s="53">
        <f t="shared" si="114"/>
        <v>102.70970558450362</v>
      </c>
      <c r="R246" s="53">
        <f t="shared" si="115"/>
        <v>-111.74651099235405</v>
      </c>
      <c r="S246" s="53">
        <f t="shared" si="116"/>
        <v>68.765873453471428</v>
      </c>
      <c r="T246" s="62">
        <f>VLOOKUP(B246,'VNA IPCA'!B:D,2,FALSE)</f>
        <v>3989.9330580000001</v>
      </c>
      <c r="U246" s="63">
        <f>VLOOKUP(B246,'VNA IPCA'!B:D,3,FALSE)</f>
        <v>0.55000000000000004</v>
      </c>
      <c r="V246" s="63">
        <f t="shared" si="98"/>
        <v>6.8033559467648441</v>
      </c>
      <c r="W246" s="92">
        <f t="shared" si="99"/>
        <v>2.4934603954296364E-4</v>
      </c>
      <c r="X246" s="92">
        <f t="shared" si="117"/>
        <v>1.0566304206152966</v>
      </c>
      <c r="Y246" s="48">
        <f t="shared" si="118"/>
        <v>5.6630420615296551</v>
      </c>
      <c r="Z246" s="53">
        <f t="shared" si="119"/>
        <v>51.433620971317687</v>
      </c>
      <c r="AA246" s="53">
        <f t="shared" si="120"/>
        <v>49.095427323077821</v>
      </c>
      <c r="AB246" s="53">
        <f t="shared" si="121"/>
        <v>47.222465065519174</v>
      </c>
      <c r="AC246" s="61">
        <f>VLOOKUP(B246,CDI!A:B,2,FALSE)</f>
        <v>13.65</v>
      </c>
      <c r="AD246" s="26">
        <f t="shared" si="122"/>
        <v>1.1199226269461457</v>
      </c>
      <c r="AE246" s="93">
        <f t="shared" si="100"/>
        <v>5.0788037326188196E-4</v>
      </c>
      <c r="AF246" s="93">
        <f t="shared" si="123"/>
        <v>1.1199226269461457</v>
      </c>
      <c r="AG246" s="27">
        <f t="shared" si="124"/>
        <v>11.992262694614574</v>
      </c>
      <c r="AH246" s="98"/>
      <c r="AI246" s="21">
        <f t="shared" si="101"/>
        <v>12.33576978480726</v>
      </c>
      <c r="AJ246" s="60">
        <f t="shared" si="102"/>
        <v>14.04462347995552</v>
      </c>
      <c r="AK246" s="63">
        <f t="shared" si="103"/>
        <v>6.8033559467648441</v>
      </c>
      <c r="AL246" s="61">
        <f t="shared" si="104"/>
        <v>13.65</v>
      </c>
    </row>
    <row r="247" spans="1:38" x14ac:dyDescent="0.3">
      <c r="A247" s="30">
        <f t="shared" si="105"/>
        <v>246</v>
      </c>
      <c r="B247" s="29">
        <f>WORKDAY(B246,1,Feriados!$A$2:$A$5000)</f>
        <v>44918</v>
      </c>
      <c r="C247" s="20">
        <f t="shared" si="127"/>
        <v>45519</v>
      </c>
      <c r="D247" s="21">
        <f t="shared" si="127"/>
        <v>5.18</v>
      </c>
      <c r="E247" s="52">
        <f>TRUNC((100/((1+D247/100)^(NETWORKDAYS($B247,C247-1,Feriados!$A$1:$A$936)/252)))/100*T247,6)</f>
        <v>3674.640852</v>
      </c>
      <c r="F247" s="19">
        <f t="shared" si="96"/>
        <v>4.4982496746892586E-4</v>
      </c>
      <c r="G247" s="19">
        <f t="shared" si="107"/>
        <v>1.1100826068458243</v>
      </c>
      <c r="H247" s="18">
        <f t="shared" si="108"/>
        <v>11.008260684582428</v>
      </c>
      <c r="I247" s="53">
        <f t="shared" si="109"/>
        <v>90.90769978568342</v>
      </c>
      <c r="J247" s="53">
        <f t="shared" si="110"/>
        <v>88.569078694635721</v>
      </c>
      <c r="K247" s="53">
        <f t="shared" si="111"/>
        <v>91.361370486693403</v>
      </c>
      <c r="L247" s="60">
        <f>VLOOKUP(B247,'NTN-B Princ 24'!A:F,2,FALSE)*100</f>
        <v>6.72</v>
      </c>
      <c r="M247" s="22">
        <f>TRUNC((100/((1+L247/100)^(NETWORKDAYS($B247,C247-1,Feriados!$A$1:$A$936)/252)))/100*T247,6)</f>
        <v>3588.3452109999998</v>
      </c>
      <c r="N247" s="91">
        <f t="shared" si="97"/>
        <v>1.4295801346628778E-3</v>
      </c>
      <c r="O247" s="91">
        <f t="shared" si="112"/>
        <v>1.0840133135518792</v>
      </c>
      <c r="P247" s="24">
        <f t="shared" si="113"/>
        <v>8.4013313551879243</v>
      </c>
      <c r="Q247" s="53">
        <f t="shared" si="114"/>
        <v>102.27031837522328</v>
      </c>
      <c r="R247" s="53">
        <f t="shared" si="115"/>
        <v>281.47969678003943</v>
      </c>
      <c r="S247" s="53">
        <f t="shared" si="116"/>
        <v>69.725560514550395</v>
      </c>
      <c r="T247" s="62">
        <f>VLOOKUP(B247,'VNA IPCA'!B:D,2,FALSE)</f>
        <v>3990.9279320000001</v>
      </c>
      <c r="U247" s="63">
        <f>VLOOKUP(B247,'VNA IPCA'!B:D,3,FALSE)</f>
        <v>0.55000000000000004</v>
      </c>
      <c r="V247" s="63">
        <f t="shared" si="98"/>
        <v>6.8033559467648441</v>
      </c>
      <c r="W247" s="92">
        <f t="shared" si="99"/>
        <v>2.4934603802573285E-4</v>
      </c>
      <c r="X247" s="92">
        <f t="shared" si="117"/>
        <v>1.0568938872243345</v>
      </c>
      <c r="Y247" s="48">
        <f t="shared" si="118"/>
        <v>5.6893887224334527</v>
      </c>
      <c r="Z247" s="53">
        <f t="shared" si="119"/>
        <v>51.433620971317687</v>
      </c>
      <c r="AA247" s="53">
        <f t="shared" si="120"/>
        <v>49.095427024339998</v>
      </c>
      <c r="AB247" s="53">
        <f t="shared" si="121"/>
        <v>47.218208744006951</v>
      </c>
      <c r="AC247" s="61">
        <f>VLOOKUP(B247,CDI!A:B,2,FALSE)</f>
        <v>13.65</v>
      </c>
      <c r="AD247" s="26">
        <f t="shared" si="122"/>
        <v>1.1204914136679436</v>
      </c>
      <c r="AE247" s="93">
        <f t="shared" si="100"/>
        <v>5.0788037326188196E-4</v>
      </c>
      <c r="AF247" s="93">
        <f t="shared" si="123"/>
        <v>1.1204914136679436</v>
      </c>
      <c r="AG247" s="27">
        <f t="shared" si="124"/>
        <v>12.049141366794359</v>
      </c>
      <c r="AH247" s="98"/>
      <c r="AI247" s="21">
        <f t="shared" si="101"/>
        <v>12.33576978480726</v>
      </c>
      <c r="AJ247" s="60">
        <f t="shared" si="102"/>
        <v>13.980541466387431</v>
      </c>
      <c r="AK247" s="63">
        <f t="shared" si="103"/>
        <v>6.8033559467648441</v>
      </c>
      <c r="AL247" s="61">
        <f t="shared" si="104"/>
        <v>13.65</v>
      </c>
    </row>
    <row r="248" spans="1:38" x14ac:dyDescent="0.3">
      <c r="A248" s="30">
        <f t="shared" si="105"/>
        <v>247</v>
      </c>
      <c r="B248" s="29">
        <f>WORKDAY(B247,1,Feriados!$A$2:$A$5000)</f>
        <v>44921</v>
      </c>
      <c r="C248" s="20">
        <f t="shared" si="127"/>
        <v>45519</v>
      </c>
      <c r="D248" s="21">
        <f t="shared" si="127"/>
        <v>5.18</v>
      </c>
      <c r="E248" s="52">
        <f>TRUNC((100/((1+D248/100)^(NETWORKDAYS($B248,C248-1,Feriados!$A$1:$A$936)/252)))/100*T248,6)</f>
        <v>3674.89723</v>
      </c>
      <c r="F248" s="19">
        <f t="shared" si="96"/>
        <v>6.976953948045761E-5</v>
      </c>
      <c r="G248" s="19">
        <f t="shared" si="107"/>
        <v>1.1101600567980892</v>
      </c>
      <c r="H248" s="18">
        <f t="shared" si="108"/>
        <v>11.016005679808917</v>
      </c>
      <c r="I248" s="53">
        <f t="shared" si="109"/>
        <v>79.706466371626718</v>
      </c>
      <c r="J248" s="53">
        <f t="shared" si="110"/>
        <v>13.737396275496916</v>
      </c>
      <c r="K248" s="53">
        <f t="shared" si="111"/>
        <v>90.995879387723278</v>
      </c>
      <c r="L248" s="60">
        <f>VLOOKUP(B248,'NTN-B Princ 24'!A:F,2,FALSE)*100</f>
        <v>6.74</v>
      </c>
      <c r="M248" s="22">
        <f>TRUNC((100/((1+L248/100)^(NETWORKDAYS($B248,C248-1,Feriados!$A$1:$A$936)/252)))/100*T248,6)</f>
        <v>3587.705915</v>
      </c>
      <c r="N248" s="91">
        <f t="shared" si="97"/>
        <v>-1.7815900154760644E-4</v>
      </c>
      <c r="O248" s="91">
        <f t="shared" si="112"/>
        <v>1.0838201868222725</v>
      </c>
      <c r="P248" s="24">
        <f t="shared" si="113"/>
        <v>8.3820186822272547</v>
      </c>
      <c r="Q248" s="53">
        <f t="shared" si="114"/>
        <v>91.214920259379895</v>
      </c>
      <c r="R248" s="53">
        <f t="shared" si="115"/>
        <v>-35.078930182588699</v>
      </c>
      <c r="S248" s="53">
        <f t="shared" si="116"/>
        <v>69.238268679507868</v>
      </c>
      <c r="T248" s="62">
        <f>VLOOKUP(B248,'VNA IPCA'!B:D,2,FALSE)</f>
        <v>3990.4065850000002</v>
      </c>
      <c r="U248" s="63">
        <f>VLOOKUP(B248,'VNA IPCA'!B:D,3,FALSE)</f>
        <v>0.43</v>
      </c>
      <c r="V248" s="63">
        <f t="shared" si="98"/>
        <v>5.283800194081878</v>
      </c>
      <c r="W248" s="92">
        <f t="shared" si="99"/>
        <v>-1.3063302792803988E-4</v>
      </c>
      <c r="X248" s="92">
        <f t="shared" si="117"/>
        <v>1.0567558219756479</v>
      </c>
      <c r="Y248" s="48">
        <f t="shared" si="118"/>
        <v>5.675582197564788</v>
      </c>
      <c r="Z248" s="53">
        <f t="shared" si="119"/>
        <v>40.234632156509335</v>
      </c>
      <c r="AA248" s="53">
        <f t="shared" si="120"/>
        <v>-25.721219957574665</v>
      </c>
      <c r="AB248" s="53">
        <f t="shared" si="121"/>
        <v>46.882201055080905</v>
      </c>
      <c r="AC248" s="61">
        <f>VLOOKUP(B248,CDI!A:B,2,FALSE)</f>
        <v>13.65</v>
      </c>
      <c r="AD248" s="26">
        <f t="shared" si="122"/>
        <v>1.121060489265354</v>
      </c>
      <c r="AE248" s="93">
        <f t="shared" si="100"/>
        <v>5.0788037326188196E-4</v>
      </c>
      <c r="AF248" s="93">
        <f t="shared" si="123"/>
        <v>1.121060489265354</v>
      </c>
      <c r="AG248" s="27">
        <f t="shared" si="124"/>
        <v>12.106048926535395</v>
      </c>
      <c r="AH248" s="98"/>
      <c r="AI248" s="21">
        <f t="shared" si="101"/>
        <v>10.737501044135334</v>
      </c>
      <c r="AJ248" s="60">
        <f t="shared" si="102"/>
        <v>12.379928327162993</v>
      </c>
      <c r="AK248" s="63">
        <f t="shared" si="103"/>
        <v>5.283800194081878</v>
      </c>
      <c r="AL248" s="61">
        <f t="shared" si="104"/>
        <v>13.65</v>
      </c>
    </row>
    <row r="249" spans="1:38" x14ac:dyDescent="0.3">
      <c r="A249" s="30">
        <f t="shared" si="105"/>
        <v>248</v>
      </c>
      <c r="B249" s="29">
        <f>WORKDAY(B248,1,Feriados!$A$2:$A$5000)</f>
        <v>44922</v>
      </c>
      <c r="C249" s="20">
        <f t="shared" si="127"/>
        <v>45519</v>
      </c>
      <c r="D249" s="21">
        <f t="shared" si="127"/>
        <v>5.18</v>
      </c>
      <c r="E249" s="52">
        <f>TRUNC((100/((1+D249/100)^(NETWORKDAYS($B249,C249-1,Feriados!$A$1:$A$936)/252)))/100*T249,6)</f>
        <v>3676.3507340000001</v>
      </c>
      <c r="F249" s="19">
        <f t="shared" si="96"/>
        <v>3.9552235315154505E-4</v>
      </c>
      <c r="G249" s="19">
        <f t="shared" si="107"/>
        <v>1.1105991499161287</v>
      </c>
      <c r="H249" s="18">
        <f t="shared" si="108"/>
        <v>11.059914991612875</v>
      </c>
      <c r="I249" s="53">
        <f t="shared" si="109"/>
        <v>79.706466371626718</v>
      </c>
      <c r="J249" s="53">
        <f t="shared" si="110"/>
        <v>77.877069872042298</v>
      </c>
      <c r="K249" s="53">
        <f t="shared" si="111"/>
        <v>90.930923933047154</v>
      </c>
      <c r="L249" s="60">
        <f>VLOOKUP(B249,'NTN-B Princ 24'!A:F,2,FALSE)*100</f>
        <v>6.74</v>
      </c>
      <c r="M249" s="22">
        <f>TRUNC((100/((1+L249/100)^(NETWORKDAYS($B249,C249-1,Feriados!$A$1:$A$936)/252)))/100*T249,6)</f>
        <v>3589.3346299999998</v>
      </c>
      <c r="N249" s="91">
        <f t="shared" si="97"/>
        <v>4.5397115554823841E-4</v>
      </c>
      <c r="O249" s="91">
        <f t="shared" si="112"/>
        <v>1.0843122099248907</v>
      </c>
      <c r="P249" s="24">
        <f t="shared" si="113"/>
        <v>8.4312209924890738</v>
      </c>
      <c r="Q249" s="53">
        <f t="shared" si="114"/>
        <v>91.214920259379895</v>
      </c>
      <c r="R249" s="53">
        <f t="shared" si="115"/>
        <v>89.385449694106228</v>
      </c>
      <c r="S249" s="53">
        <f t="shared" si="116"/>
        <v>69.318680596742269</v>
      </c>
      <c r="T249" s="62">
        <f>VLOOKUP(B249,'VNA IPCA'!B:D,2,FALSE)</f>
        <v>3991.1849320000001</v>
      </c>
      <c r="U249" s="63">
        <f>VLOOKUP(B249,'VNA IPCA'!B:D,3,FALSE)</f>
        <v>0.43</v>
      </c>
      <c r="V249" s="63">
        <f t="shared" si="98"/>
        <v>5.283800194081878</v>
      </c>
      <c r="W249" s="92">
        <f t="shared" si="99"/>
        <v>1.950545598350395E-4</v>
      </c>
      <c r="X249" s="92">
        <f t="shared" si="117"/>
        <v>1.0569619470173564</v>
      </c>
      <c r="Y249" s="48">
        <f t="shared" si="118"/>
        <v>5.6961947017356351</v>
      </c>
      <c r="Z249" s="53">
        <f t="shared" si="119"/>
        <v>40.234632156509335</v>
      </c>
      <c r="AA249" s="53">
        <f t="shared" si="120"/>
        <v>38.405610869011106</v>
      </c>
      <c r="AB249" s="53">
        <f t="shared" si="121"/>
        <v>46.832208703605481</v>
      </c>
      <c r="AC249" s="61">
        <f>VLOOKUP(B249,CDI!A:B,2,FALSE)</f>
        <v>13.65</v>
      </c>
      <c r="AD249" s="26">
        <f t="shared" si="122"/>
        <v>1.1216298538850913</v>
      </c>
      <c r="AE249" s="93">
        <f t="shared" si="100"/>
        <v>5.0788037326188196E-4</v>
      </c>
      <c r="AF249" s="93">
        <f t="shared" si="123"/>
        <v>1.1216298538850913</v>
      </c>
      <c r="AG249" s="27">
        <f t="shared" si="124"/>
        <v>12.162985388509128</v>
      </c>
      <c r="AH249" s="98"/>
      <c r="AI249" s="21">
        <f t="shared" si="101"/>
        <v>10.737501044135334</v>
      </c>
      <c r="AJ249" s="60">
        <f t="shared" si="102"/>
        <v>12.379928327162993</v>
      </c>
      <c r="AK249" s="63">
        <f t="shared" si="103"/>
        <v>5.283800194081878</v>
      </c>
      <c r="AL249" s="61">
        <f t="shared" si="104"/>
        <v>13.65</v>
      </c>
    </row>
    <row r="250" spans="1:38" x14ac:dyDescent="0.3">
      <c r="A250" s="30">
        <f t="shared" si="105"/>
        <v>249</v>
      </c>
      <c r="B250" s="29">
        <f>WORKDAY(B249,1,Feriados!$A$2:$A$5000)</f>
        <v>44923</v>
      </c>
      <c r="C250" s="20">
        <f t="shared" si="127"/>
        <v>45519</v>
      </c>
      <c r="D250" s="21">
        <f t="shared" si="127"/>
        <v>5.18</v>
      </c>
      <c r="E250" s="52">
        <f>TRUNC((100/((1+D250/100)^(NETWORKDAYS($B250,C250-1,Feriados!$A$1:$A$936)/252)))/100*T250,6)</f>
        <v>3677.8048130000002</v>
      </c>
      <c r="F250" s="19">
        <f t="shared" si="96"/>
        <v>3.9552238216900015E-4</v>
      </c>
      <c r="G250" s="19">
        <f t="shared" si="107"/>
        <v>1.1110384167375384</v>
      </c>
      <c r="H250" s="18">
        <f t="shared" si="108"/>
        <v>11.103841673753845</v>
      </c>
      <c r="I250" s="53">
        <f t="shared" si="109"/>
        <v>79.706466371626718</v>
      </c>
      <c r="J250" s="53">
        <f t="shared" si="110"/>
        <v>77.877075585485201</v>
      </c>
      <c r="K250" s="53">
        <f t="shared" si="111"/>
        <v>90.866500897707368</v>
      </c>
      <c r="L250" s="60">
        <f>VLOOKUP(B250,'NTN-B Princ 24'!A:F,2,FALSE)*100</f>
        <v>6.74</v>
      </c>
      <c r="M250" s="22">
        <f>TRUNC((100/((1+L250/100)^(NETWORKDAYS($B250,C250-1,Feriados!$A$1:$A$936)/252)))/100*T250,6)</f>
        <v>3590.9640840000002</v>
      </c>
      <c r="N250" s="91">
        <f t="shared" si="97"/>
        <v>4.5397104699596014E-4</v>
      </c>
      <c r="O250" s="91">
        <f t="shared" si="112"/>
        <v>1.0848044562741008</v>
      </c>
      <c r="P250" s="24">
        <f t="shared" si="113"/>
        <v>8.4804456274100826</v>
      </c>
      <c r="Q250" s="53">
        <f t="shared" si="114"/>
        <v>91.214920259379895</v>
      </c>
      <c r="R250" s="53">
        <f t="shared" si="115"/>
        <v>89.385428320514336</v>
      </c>
      <c r="S250" s="53">
        <f t="shared" si="116"/>
        <v>69.398361653287694</v>
      </c>
      <c r="T250" s="62">
        <f>VLOOKUP(B250,'VNA IPCA'!B:D,2,FALSE)</f>
        <v>3991.9634310000001</v>
      </c>
      <c r="U250" s="63">
        <f>VLOOKUP(B250,'VNA IPCA'!B:D,3,FALSE)</f>
        <v>0.43</v>
      </c>
      <c r="V250" s="63">
        <f t="shared" si="98"/>
        <v>5.283800194081878</v>
      </c>
      <c r="W250" s="92">
        <f t="shared" si="99"/>
        <v>1.9505460490143456E-4</v>
      </c>
      <c r="X250" s="92">
        <f t="shared" si="117"/>
        <v>1.0571681123123278</v>
      </c>
      <c r="Y250" s="48">
        <f t="shared" si="118"/>
        <v>5.7168112312327768</v>
      </c>
      <c r="Z250" s="53">
        <f t="shared" si="119"/>
        <v>40.234632156509335</v>
      </c>
      <c r="AA250" s="53">
        <f t="shared" si="120"/>
        <v>38.405619742438276</v>
      </c>
      <c r="AB250" s="53">
        <f t="shared" si="121"/>
        <v>46.782604447855206</v>
      </c>
      <c r="AC250" s="61">
        <f>VLOOKUP(B250,CDI!A:B,2,FALSE)</f>
        <v>13.65</v>
      </c>
      <c r="AD250" s="26">
        <f t="shared" si="122"/>
        <v>1.1221995076739442</v>
      </c>
      <c r="AE250" s="93">
        <f t="shared" si="100"/>
        <v>5.0788037326188196E-4</v>
      </c>
      <c r="AF250" s="93">
        <f t="shared" si="123"/>
        <v>1.1221995076739442</v>
      </c>
      <c r="AG250" s="27">
        <f t="shared" si="124"/>
        <v>12.219950767394415</v>
      </c>
      <c r="AH250" s="98"/>
      <c r="AI250" s="21">
        <f t="shared" si="101"/>
        <v>10.737501044135334</v>
      </c>
      <c r="AJ250" s="60">
        <f t="shared" si="102"/>
        <v>12.379928327162993</v>
      </c>
      <c r="AK250" s="63">
        <f t="shared" si="103"/>
        <v>5.283800194081878</v>
      </c>
      <c r="AL250" s="61">
        <f t="shared" si="104"/>
        <v>13.65</v>
      </c>
    </row>
    <row r="251" spans="1:38" x14ac:dyDescent="0.3">
      <c r="A251" s="30">
        <f t="shared" si="105"/>
        <v>250</v>
      </c>
      <c r="B251" s="29">
        <f>WORKDAY(B250,1,Feriados!$A$2:$A$5000)</f>
        <v>44924</v>
      </c>
      <c r="C251" s="20">
        <f t="shared" si="127"/>
        <v>45519</v>
      </c>
      <c r="D251" s="21">
        <f t="shared" si="127"/>
        <v>5.18</v>
      </c>
      <c r="E251" s="52">
        <f>TRUNC((100/((1+D251/100)^(NETWORKDAYS($B251,C251-1,Feriados!$A$1:$A$936)/252)))/100*T251,6)</f>
        <v>3679.2594680000002</v>
      </c>
      <c r="F251" s="19">
        <f t="shared" si="96"/>
        <v>3.9552262122732884E-4</v>
      </c>
      <c r="G251" s="19">
        <f t="shared" si="107"/>
        <v>1.1114778575644106</v>
      </c>
      <c r="H251" s="18">
        <f t="shared" si="108"/>
        <v>11.147785756441063</v>
      </c>
      <c r="I251" s="53">
        <f t="shared" si="109"/>
        <v>79.706466371626718</v>
      </c>
      <c r="J251" s="53">
        <f t="shared" si="110"/>
        <v>77.87712265529558</v>
      </c>
      <c r="K251" s="53">
        <f t="shared" si="111"/>
        <v>90.802603463045372</v>
      </c>
      <c r="L251" s="60">
        <f>VLOOKUP(B251,'NTN-B Princ 24'!A:F,2,FALSE)*100</f>
        <v>6.5299999999999994</v>
      </c>
      <c r="M251" s="22">
        <f>TRUNC((100/((1+L251/100)^(NETWORKDAYS($B251,C251-1,Feriados!$A$1:$A$936)/252)))/100*T251,6)</f>
        <v>3604.0673569999999</v>
      </c>
      <c r="N251" s="91">
        <f t="shared" si="97"/>
        <v>3.648956852111862E-3</v>
      </c>
      <c r="O251" s="91">
        <f t="shared" si="112"/>
        <v>1.0887628609280238</v>
      </c>
      <c r="P251" s="24">
        <f t="shared" si="113"/>
        <v>8.8762860928023777</v>
      </c>
      <c r="Q251" s="53">
        <f t="shared" si="114"/>
        <v>89.675500205398407</v>
      </c>
      <c r="R251" s="53">
        <f t="shared" si="115"/>
        <v>718.46778182749824</v>
      </c>
      <c r="S251" s="53">
        <f t="shared" si="116"/>
        <v>72.300446377307438</v>
      </c>
      <c r="T251" s="62">
        <f>VLOOKUP(B251,'VNA IPCA'!B:D,2,FALSE)</f>
        <v>3992.7420820000002</v>
      </c>
      <c r="U251" s="63">
        <f>VLOOKUP(B251,'VNA IPCA'!B:D,3,FALSE)</f>
        <v>0.43</v>
      </c>
      <c r="V251" s="63">
        <f t="shared" si="98"/>
        <v>5.283800194081878</v>
      </c>
      <c r="W251" s="92">
        <f t="shared" si="99"/>
        <v>1.9505464252334015E-4</v>
      </c>
      <c r="X251" s="92">
        <f t="shared" si="117"/>
        <v>1.0573743178605619</v>
      </c>
      <c r="Y251" s="48">
        <f t="shared" si="118"/>
        <v>5.7374317860561908</v>
      </c>
      <c r="Z251" s="53">
        <f t="shared" si="119"/>
        <v>40.234632156509335</v>
      </c>
      <c r="AA251" s="53">
        <f t="shared" si="120"/>
        <v>38.405627150069598</v>
      </c>
      <c r="AB251" s="53">
        <f t="shared" si="121"/>
        <v>46.733383180109989</v>
      </c>
      <c r="AC251" s="61">
        <f>VLOOKUP(B251,CDI!A:B,2,FALSE)</f>
        <v>13.65</v>
      </c>
      <c r="AD251" s="26">
        <f t="shared" si="122"/>
        <v>1.122769450778776</v>
      </c>
      <c r="AE251" s="93">
        <f t="shared" si="100"/>
        <v>5.0788037326188196E-4</v>
      </c>
      <c r="AF251" s="93">
        <f t="shared" si="123"/>
        <v>1.122769450778776</v>
      </c>
      <c r="AG251" s="27">
        <f t="shared" si="124"/>
        <v>12.276945077877599</v>
      </c>
      <c r="AH251" s="98"/>
      <c r="AI251" s="21">
        <f t="shared" si="101"/>
        <v>10.737501044135334</v>
      </c>
      <c r="AJ251" s="60">
        <f t="shared" si="102"/>
        <v>12.15883234675541</v>
      </c>
      <c r="AK251" s="63">
        <f t="shared" si="103"/>
        <v>5.283800194081878</v>
      </c>
      <c r="AL251" s="61">
        <f t="shared" si="104"/>
        <v>13.65</v>
      </c>
    </row>
    <row r="252" spans="1:38" x14ac:dyDescent="0.3">
      <c r="A252" s="30">
        <f t="shared" si="105"/>
        <v>251</v>
      </c>
      <c r="B252" s="29">
        <f>WORKDAY(B251,1,Feriados!$A$2:$A$5000)</f>
        <v>44925</v>
      </c>
      <c r="C252" s="20">
        <f t="shared" si="127"/>
        <v>45519</v>
      </c>
      <c r="D252" s="21">
        <f t="shared" si="127"/>
        <v>5.18</v>
      </c>
      <c r="E252" s="52">
        <f>TRUNC((100/((1+D252/100)^(NETWORKDAYS($B252,C252-1,Feriados!$A$1:$A$936)/252)))/100*T252,6)</f>
        <v>3680.7146969999999</v>
      </c>
      <c r="F252" s="19">
        <f t="shared" si="96"/>
        <v>3.9552225458860946E-4</v>
      </c>
      <c r="G252" s="19">
        <f t="shared" si="107"/>
        <v>1.1119174717925597</v>
      </c>
      <c r="H252" s="18">
        <f t="shared" si="108"/>
        <v>11.191747179255973</v>
      </c>
      <c r="I252" s="53">
        <f t="shared" si="109"/>
        <v>79.706466371626718</v>
      </c>
      <c r="J252" s="53">
        <f t="shared" si="110"/>
        <v>77.877050465319613</v>
      </c>
      <c r="K252" s="53">
        <f t="shared" si="111"/>
        <v>90.739224194476023</v>
      </c>
      <c r="L252" s="60">
        <f>VLOOKUP(B252,'NTN-B Princ 24'!A:F,2,FALSE)*100</f>
        <v>6.5299999999999994</v>
      </c>
      <c r="M252" s="22">
        <f>TRUNC((100/((1+L252/100)^(NETWORKDAYS($B252,C252-1,Feriados!$A$1:$A$936)/252)))/100*T252,6)</f>
        <v>3605.6753210000002</v>
      </c>
      <c r="N252" s="91">
        <f t="shared" si="97"/>
        <v>4.4615259392344342E-4</v>
      </c>
      <c r="O252" s="91">
        <f t="shared" si="112"/>
        <v>1.0892486153025944</v>
      </c>
      <c r="P252" s="24">
        <f t="shared" si="113"/>
        <v>8.9248615302594416</v>
      </c>
      <c r="Q252" s="53">
        <f t="shared" si="114"/>
        <v>89.675500205398407</v>
      </c>
      <c r="R252" s="53">
        <f t="shared" si="115"/>
        <v>87.846000241751938</v>
      </c>
      <c r="S252" s="53">
        <f t="shared" si="116"/>
        <v>72.360016566484262</v>
      </c>
      <c r="T252" s="62">
        <f>VLOOKUP(B252,'VNA IPCA'!B:D,2,FALSE)</f>
        <v>3993.520884</v>
      </c>
      <c r="U252" s="63">
        <f>VLOOKUP(B252,'VNA IPCA'!B:D,3,FALSE)</f>
        <v>0.43</v>
      </c>
      <c r="V252" s="63">
        <f t="shared" si="98"/>
        <v>5.283800194081878</v>
      </c>
      <c r="W252" s="92">
        <f t="shared" si="99"/>
        <v>1.9505442225042913E-4</v>
      </c>
      <c r="X252" s="92">
        <f t="shared" si="117"/>
        <v>1.0575805633972346</v>
      </c>
      <c r="Y252" s="48">
        <f t="shared" si="118"/>
        <v>5.7580563397234608</v>
      </c>
      <c r="Z252" s="53">
        <f t="shared" si="119"/>
        <v>40.234632156509335</v>
      </c>
      <c r="AA252" s="53">
        <f t="shared" si="120"/>
        <v>38.405583779047085</v>
      </c>
      <c r="AB252" s="53">
        <f t="shared" si="121"/>
        <v>46.684539667141195</v>
      </c>
      <c r="AC252" s="61">
        <f>VLOOKUP(B252,CDI!A:B,2,FALSE)</f>
        <v>13.65</v>
      </c>
      <c r="AD252" s="26">
        <f t="shared" si="122"/>
        <v>1.1233396833465246</v>
      </c>
      <c r="AE252" s="93">
        <f t="shared" si="100"/>
        <v>5.0788037326188196E-4</v>
      </c>
      <c r="AF252" s="93">
        <f t="shared" si="123"/>
        <v>1.1233396833465246</v>
      </c>
      <c r="AG252" s="27">
        <f t="shared" si="124"/>
        <v>12.333968334652457</v>
      </c>
      <c r="AH252" s="98"/>
      <c r="AI252" s="21">
        <f t="shared" si="101"/>
        <v>10.737501044135334</v>
      </c>
      <c r="AJ252" s="60">
        <f t="shared" si="102"/>
        <v>12.15883234675541</v>
      </c>
      <c r="AK252" s="63">
        <f t="shared" si="103"/>
        <v>5.283800194081878</v>
      </c>
      <c r="AL252" s="61">
        <f t="shared" si="104"/>
        <v>13.65</v>
      </c>
    </row>
    <row r="253" spans="1:38" x14ac:dyDescent="0.3">
      <c r="A253" s="30">
        <f t="shared" si="105"/>
        <v>252</v>
      </c>
      <c r="B253" s="29">
        <f>WORKDAY(B252,1,Feriados!$A$2:$A$5000)</f>
        <v>44928</v>
      </c>
      <c r="C253" s="20">
        <f t="shared" si="127"/>
        <v>45519</v>
      </c>
      <c r="D253" s="21">
        <f t="shared" si="127"/>
        <v>5.18</v>
      </c>
      <c r="E253" s="52">
        <f>TRUNC((100/((1+D253/100)^(NETWORKDAYS($B253,C253-1,Feriados!$A$1:$A$936)/252)))/100*T253,6)</f>
        <v>3682.1705019999999</v>
      </c>
      <c r="F253" s="19">
        <f t="shared" si="96"/>
        <v>3.9552236993167789E-4</v>
      </c>
      <c r="G253" s="19">
        <f t="shared" si="107"/>
        <v>1.1123572600261715</v>
      </c>
      <c r="H253" s="18">
        <f t="shared" si="108"/>
        <v>11.235726002617152</v>
      </c>
      <c r="I253" s="53">
        <f t="shared" si="109"/>
        <v>79.706466371626718</v>
      </c>
      <c r="J253" s="53">
        <f t="shared" si="110"/>
        <v>77.877073175996088</v>
      </c>
      <c r="K253" s="53">
        <f t="shared" si="111"/>
        <v>90.676356762418223</v>
      </c>
      <c r="L253" s="60">
        <f>VLOOKUP(B253,'NTN-B Princ 24'!A:F,2,FALSE)*100</f>
        <v>6.63</v>
      </c>
      <c r="M253" s="22">
        <f>TRUNC((100/((1+L253/100)^(NETWORKDAYS($B253,C253-1,Feriados!$A$1:$A$936)/252)))/100*T253,6)</f>
        <v>3601.8351899999998</v>
      </c>
      <c r="N253" s="91">
        <f t="shared" si="97"/>
        <v>-1.0650240684830781E-3</v>
      </c>
      <c r="O253" s="91">
        <f t="shared" si="112"/>
        <v>1.0880885393107353</v>
      </c>
      <c r="P253" s="24">
        <f t="shared" si="113"/>
        <v>8.8088539310735356</v>
      </c>
      <c r="Q253" s="53">
        <f t="shared" si="114"/>
        <v>90.408933980236171</v>
      </c>
      <c r="R253" s="53">
        <f t="shared" si="115"/>
        <v>-209.69978848422878</v>
      </c>
      <c r="S253" s="53">
        <f t="shared" si="116"/>
        <v>71.090624810181296</v>
      </c>
      <c r="T253" s="62">
        <f>VLOOKUP(B253,'VNA IPCA'!B:D,2,FALSE)</f>
        <v>3994.2998389999998</v>
      </c>
      <c r="U253" s="63">
        <f>VLOOKUP(B253,'VNA IPCA'!B:D,3,FALSE)</f>
        <v>0.43</v>
      </c>
      <c r="V253" s="63">
        <f t="shared" si="98"/>
        <v>5.283800194081878</v>
      </c>
      <c r="W253" s="92">
        <f t="shared" si="99"/>
        <v>1.9505469549963017E-4</v>
      </c>
      <c r="X253" s="92">
        <f t="shared" si="117"/>
        <v>1.0577868494519944</v>
      </c>
      <c r="Y253" s="48">
        <f t="shared" si="118"/>
        <v>5.7786849451994415</v>
      </c>
      <c r="Z253" s="53">
        <f t="shared" si="119"/>
        <v>40.234632156509335</v>
      </c>
      <c r="AA253" s="53">
        <f t="shared" si="120"/>
        <v>38.405637580929465</v>
      </c>
      <c r="AB253" s="53">
        <f t="shared" si="121"/>
        <v>46.636069408106437</v>
      </c>
      <c r="AC253" s="61">
        <f>VLOOKUP(B253,CDI!A:B,2,FALSE)</f>
        <v>13.65</v>
      </c>
      <c r="AD253" s="26">
        <f t="shared" si="122"/>
        <v>1.1239102055242025</v>
      </c>
      <c r="AE253" s="93">
        <f t="shared" si="100"/>
        <v>5.0788037326188196E-4</v>
      </c>
      <c r="AF253" s="93">
        <f t="shared" si="123"/>
        <v>1.1239102055242025</v>
      </c>
      <c r="AG253" s="27">
        <f t="shared" si="124"/>
        <v>12.391020552420251</v>
      </c>
      <c r="AH253" s="98"/>
      <c r="AI253" s="21">
        <f t="shared" si="101"/>
        <v>10.737501044135334</v>
      </c>
      <c r="AJ253" s="60">
        <f t="shared" si="102"/>
        <v>12.264116146949512</v>
      </c>
      <c r="AK253" s="63">
        <f t="shared" si="103"/>
        <v>5.283800194081878</v>
      </c>
      <c r="AL253" s="61">
        <f t="shared" si="104"/>
        <v>13.65</v>
      </c>
    </row>
    <row r="254" spans="1:38" x14ac:dyDescent="0.3">
      <c r="A254" s="30"/>
      <c r="B254" s="29"/>
    </row>
    <row r="255" spans="1:38" x14ac:dyDescent="0.3">
      <c r="A255" s="30"/>
      <c r="B255" s="29"/>
      <c r="L255" s="8">
        <f>+L253-L2</f>
        <v>1.4500000000000002</v>
      </c>
      <c r="AJ255" s="8"/>
    </row>
    <row r="256" spans="1:38" x14ac:dyDescent="0.3">
      <c r="A256" s="30"/>
      <c r="B256" s="29"/>
    </row>
    <row r="257" spans="1:2" x14ac:dyDescent="0.3">
      <c r="A257" s="30"/>
      <c r="B257" s="29"/>
    </row>
    <row r="258" spans="1:2" x14ac:dyDescent="0.3">
      <c r="A258" s="30"/>
      <c r="B258" s="29"/>
    </row>
    <row r="259" spans="1:2" x14ac:dyDescent="0.3">
      <c r="A259" s="30"/>
      <c r="B259" s="29"/>
    </row>
    <row r="260" spans="1:2" x14ac:dyDescent="0.3">
      <c r="A260" s="30"/>
      <c r="B260" s="29"/>
    </row>
    <row r="261" spans="1:2" x14ac:dyDescent="0.3">
      <c r="A261" s="30"/>
      <c r="B261" s="29"/>
    </row>
    <row r="262" spans="1:2" x14ac:dyDescent="0.3">
      <c r="A262" s="30"/>
      <c r="B262" s="29"/>
    </row>
    <row r="263" spans="1:2" x14ac:dyDescent="0.3">
      <c r="A263" s="30"/>
      <c r="B263" s="29"/>
    </row>
    <row r="264" spans="1:2" x14ac:dyDescent="0.3">
      <c r="A264" s="30"/>
      <c r="B264" s="29"/>
    </row>
    <row r="265" spans="1:2" x14ac:dyDescent="0.3">
      <c r="A265" s="30"/>
      <c r="B265" s="29"/>
    </row>
    <row r="266" spans="1:2" x14ac:dyDescent="0.3">
      <c r="A266" s="30"/>
      <c r="B266" s="29"/>
    </row>
    <row r="267" spans="1:2" x14ac:dyDescent="0.3">
      <c r="A267" s="30"/>
      <c r="B267" s="29"/>
    </row>
    <row r="268" spans="1:2" x14ac:dyDescent="0.3">
      <c r="A268" s="30"/>
      <c r="B268" s="29"/>
    </row>
    <row r="269" spans="1:2" x14ac:dyDescent="0.3">
      <c r="A269" s="30"/>
      <c r="B269" s="29"/>
    </row>
    <row r="270" spans="1:2" x14ac:dyDescent="0.3">
      <c r="A270" s="30"/>
      <c r="B270" s="29"/>
    </row>
    <row r="271" spans="1:2" x14ac:dyDescent="0.3">
      <c r="A271" s="30"/>
      <c r="B271" s="29"/>
    </row>
    <row r="272" spans="1:2" x14ac:dyDescent="0.3">
      <c r="A272" s="30"/>
      <c r="B272" s="29"/>
    </row>
    <row r="273" spans="1:2" x14ac:dyDescent="0.3">
      <c r="A273" s="30"/>
      <c r="B273" s="29"/>
    </row>
    <row r="274" spans="1:2" x14ac:dyDescent="0.3">
      <c r="A274" s="30"/>
      <c r="B274" s="29"/>
    </row>
    <row r="275" spans="1:2" x14ac:dyDescent="0.3">
      <c r="A275" s="30"/>
      <c r="B275" s="29"/>
    </row>
    <row r="276" spans="1:2" x14ac:dyDescent="0.3">
      <c r="A276" s="30"/>
      <c r="B276" s="29"/>
    </row>
    <row r="277" spans="1:2" x14ac:dyDescent="0.3">
      <c r="A277" s="30"/>
      <c r="B277" s="29"/>
    </row>
    <row r="278" spans="1:2" x14ac:dyDescent="0.3">
      <c r="A278" s="30"/>
      <c r="B278" s="29"/>
    </row>
    <row r="279" spans="1:2" x14ac:dyDescent="0.3">
      <c r="A279" s="30"/>
      <c r="B279" s="29"/>
    </row>
    <row r="280" spans="1:2" x14ac:dyDescent="0.3">
      <c r="A280" s="30"/>
      <c r="B280" s="29"/>
    </row>
    <row r="281" spans="1:2" x14ac:dyDescent="0.3">
      <c r="A281" s="30"/>
      <c r="B281" s="29"/>
    </row>
    <row r="282" spans="1:2" x14ac:dyDescent="0.3">
      <c r="A282" s="30"/>
      <c r="B282" s="29"/>
    </row>
    <row r="283" spans="1:2" x14ac:dyDescent="0.3">
      <c r="A283" s="30"/>
      <c r="B283" s="29"/>
    </row>
    <row r="284" spans="1:2" x14ac:dyDescent="0.3">
      <c r="A284" s="30"/>
      <c r="B284" s="29"/>
    </row>
    <row r="285" spans="1:2" x14ac:dyDescent="0.3">
      <c r="A285" s="30"/>
      <c r="B285" s="29"/>
    </row>
    <row r="286" spans="1:2" x14ac:dyDescent="0.3">
      <c r="A286" s="30"/>
      <c r="B286" s="29"/>
    </row>
    <row r="287" spans="1:2" x14ac:dyDescent="0.3">
      <c r="A287" s="30"/>
      <c r="B287" s="29"/>
    </row>
    <row r="288" spans="1:2" x14ac:dyDescent="0.3">
      <c r="A288" s="30"/>
      <c r="B288" s="29"/>
    </row>
    <row r="289" spans="1:2" x14ac:dyDescent="0.3">
      <c r="A289" s="30"/>
      <c r="B289" s="29"/>
    </row>
    <row r="290" spans="1:2" x14ac:dyDescent="0.3">
      <c r="A290" s="30"/>
      <c r="B290" s="29"/>
    </row>
    <row r="291" spans="1:2" x14ac:dyDescent="0.3">
      <c r="A291" s="30"/>
      <c r="B291" s="29"/>
    </row>
    <row r="292" spans="1:2" x14ac:dyDescent="0.3">
      <c r="A292" s="30"/>
      <c r="B292" s="29"/>
    </row>
    <row r="293" spans="1:2" x14ac:dyDescent="0.3">
      <c r="A293" s="30"/>
      <c r="B293" s="29"/>
    </row>
    <row r="294" spans="1:2" x14ac:dyDescent="0.3">
      <c r="A294" s="30"/>
      <c r="B294" s="29"/>
    </row>
    <row r="295" spans="1:2" x14ac:dyDescent="0.3">
      <c r="A295" s="30"/>
      <c r="B295" s="29"/>
    </row>
    <row r="296" spans="1:2" x14ac:dyDescent="0.3">
      <c r="A296" s="30"/>
      <c r="B296" s="29"/>
    </row>
    <row r="297" spans="1:2" x14ac:dyDescent="0.3">
      <c r="A297" s="30"/>
      <c r="B297" s="29"/>
    </row>
    <row r="298" spans="1:2" x14ac:dyDescent="0.3">
      <c r="A298" s="30"/>
      <c r="B298" s="29"/>
    </row>
    <row r="299" spans="1:2" x14ac:dyDescent="0.3">
      <c r="A299" s="30"/>
      <c r="B299" s="29"/>
    </row>
    <row r="300" spans="1:2" x14ac:dyDescent="0.3">
      <c r="A300" s="30"/>
      <c r="B300" s="29"/>
    </row>
    <row r="301" spans="1:2" x14ac:dyDescent="0.3">
      <c r="A301" s="30"/>
      <c r="B301" s="29"/>
    </row>
    <row r="302" spans="1:2" x14ac:dyDescent="0.3">
      <c r="A302" s="30"/>
      <c r="B302" s="29"/>
    </row>
    <row r="303" spans="1:2" x14ac:dyDescent="0.3">
      <c r="A303" s="30"/>
      <c r="B303" s="29"/>
    </row>
    <row r="304" spans="1:2" x14ac:dyDescent="0.3">
      <c r="A304" s="30"/>
      <c r="B304" s="29"/>
    </row>
    <row r="305" spans="1:2" x14ac:dyDescent="0.3">
      <c r="A305" s="30"/>
      <c r="B305" s="29"/>
    </row>
    <row r="306" spans="1:2" x14ac:dyDescent="0.3">
      <c r="A306" s="30"/>
      <c r="B306" s="29"/>
    </row>
    <row r="307" spans="1:2" x14ac:dyDescent="0.3">
      <c r="A307" s="30"/>
      <c r="B307" s="29"/>
    </row>
    <row r="308" spans="1:2" x14ac:dyDescent="0.3">
      <c r="A308" s="30"/>
      <c r="B308" s="29"/>
    </row>
    <row r="309" spans="1:2" x14ac:dyDescent="0.3">
      <c r="A309" s="30"/>
      <c r="B309" s="29"/>
    </row>
    <row r="310" spans="1:2" x14ac:dyDescent="0.3">
      <c r="A310" s="30"/>
      <c r="B310" s="29"/>
    </row>
    <row r="311" spans="1:2" x14ac:dyDescent="0.3">
      <c r="A311" s="30"/>
      <c r="B311" s="29"/>
    </row>
    <row r="312" spans="1:2" x14ac:dyDescent="0.3">
      <c r="A312" s="30"/>
      <c r="B312" s="29"/>
    </row>
    <row r="313" spans="1:2" x14ac:dyDescent="0.3">
      <c r="A313" s="30"/>
      <c r="B313" s="29"/>
    </row>
    <row r="314" spans="1:2" x14ac:dyDescent="0.3">
      <c r="A314" s="30"/>
      <c r="B314" s="29"/>
    </row>
    <row r="315" spans="1:2" x14ac:dyDescent="0.3">
      <c r="A315" s="30"/>
      <c r="B315" s="29"/>
    </row>
    <row r="316" spans="1:2" x14ac:dyDescent="0.3">
      <c r="A316" s="30"/>
      <c r="B316" s="29"/>
    </row>
    <row r="317" spans="1:2" x14ac:dyDescent="0.3">
      <c r="A317" s="30"/>
      <c r="B317" s="29"/>
    </row>
    <row r="318" spans="1:2" x14ac:dyDescent="0.3">
      <c r="A318" s="30"/>
      <c r="B318" s="29"/>
    </row>
    <row r="319" spans="1:2" x14ac:dyDescent="0.3">
      <c r="A319" s="30"/>
      <c r="B319" s="29"/>
    </row>
    <row r="320" spans="1:2" x14ac:dyDescent="0.3">
      <c r="A320" s="30"/>
      <c r="B320" s="29"/>
    </row>
    <row r="321" spans="1:2" x14ac:dyDescent="0.3">
      <c r="A321" s="30"/>
      <c r="B321" s="29"/>
    </row>
    <row r="322" spans="1:2" x14ac:dyDescent="0.3">
      <c r="A322" s="30"/>
      <c r="B322" s="29"/>
    </row>
    <row r="323" spans="1:2" x14ac:dyDescent="0.3">
      <c r="A323" s="30"/>
      <c r="B323" s="29"/>
    </row>
    <row r="324" spans="1:2" x14ac:dyDescent="0.3">
      <c r="A324" s="30"/>
      <c r="B324" s="29"/>
    </row>
    <row r="325" spans="1:2" x14ac:dyDescent="0.3">
      <c r="A325" s="30"/>
      <c r="B325" s="29"/>
    </row>
    <row r="326" spans="1:2" x14ac:dyDescent="0.3">
      <c r="A326" s="30"/>
      <c r="B326" s="29"/>
    </row>
    <row r="327" spans="1:2" x14ac:dyDescent="0.3">
      <c r="A327" s="30"/>
      <c r="B327" s="29"/>
    </row>
    <row r="328" spans="1:2" x14ac:dyDescent="0.3">
      <c r="A328" s="30"/>
      <c r="B328" s="29"/>
    </row>
    <row r="329" spans="1:2" x14ac:dyDescent="0.3">
      <c r="A329" s="30"/>
      <c r="B329" s="29"/>
    </row>
    <row r="330" spans="1:2" x14ac:dyDescent="0.3">
      <c r="A330" s="30"/>
      <c r="B330" s="29"/>
    </row>
    <row r="331" spans="1:2" x14ac:dyDescent="0.3">
      <c r="A331" s="30"/>
      <c r="B331" s="29"/>
    </row>
    <row r="332" spans="1:2" x14ac:dyDescent="0.3">
      <c r="A332" s="30"/>
      <c r="B332" s="29"/>
    </row>
    <row r="333" spans="1:2" x14ac:dyDescent="0.3">
      <c r="A333" s="30"/>
      <c r="B333" s="29"/>
    </row>
    <row r="334" spans="1:2" x14ac:dyDescent="0.3">
      <c r="A334" s="30"/>
      <c r="B334" s="29"/>
    </row>
    <row r="335" spans="1:2" x14ac:dyDescent="0.3">
      <c r="A335" s="30"/>
      <c r="B335" s="29"/>
    </row>
    <row r="336" spans="1:2" x14ac:dyDescent="0.3">
      <c r="A336" s="30"/>
      <c r="B336" s="29"/>
    </row>
    <row r="337" spans="1:2" x14ac:dyDescent="0.3">
      <c r="A337" s="30"/>
      <c r="B337" s="29"/>
    </row>
    <row r="338" spans="1:2" x14ac:dyDescent="0.3">
      <c r="A338" s="30"/>
      <c r="B338" s="29"/>
    </row>
    <row r="339" spans="1:2" x14ac:dyDescent="0.3">
      <c r="A339" s="30"/>
      <c r="B339" s="29"/>
    </row>
    <row r="340" spans="1:2" x14ac:dyDescent="0.3">
      <c r="A340" s="30"/>
      <c r="B340" s="29"/>
    </row>
    <row r="341" spans="1:2" x14ac:dyDescent="0.3">
      <c r="A341" s="30"/>
      <c r="B341" s="29"/>
    </row>
    <row r="342" spans="1:2" x14ac:dyDescent="0.3">
      <c r="A342" s="30"/>
      <c r="B342" s="29"/>
    </row>
    <row r="343" spans="1:2" x14ac:dyDescent="0.3">
      <c r="A343" s="30"/>
      <c r="B343" s="29"/>
    </row>
    <row r="344" spans="1:2" x14ac:dyDescent="0.3">
      <c r="A344" s="30"/>
      <c r="B344" s="29"/>
    </row>
    <row r="345" spans="1:2" x14ac:dyDescent="0.3">
      <c r="A345" s="30"/>
      <c r="B345" s="29"/>
    </row>
    <row r="346" spans="1:2" x14ac:dyDescent="0.3">
      <c r="A346" s="30"/>
      <c r="B346" s="29"/>
    </row>
    <row r="347" spans="1:2" x14ac:dyDescent="0.3">
      <c r="A347" s="30"/>
      <c r="B347" s="29"/>
    </row>
    <row r="348" spans="1:2" x14ac:dyDescent="0.3">
      <c r="A348" s="30"/>
      <c r="B348" s="29"/>
    </row>
    <row r="349" spans="1:2" x14ac:dyDescent="0.3">
      <c r="A349" s="30"/>
      <c r="B349" s="29"/>
    </row>
    <row r="350" spans="1:2" x14ac:dyDescent="0.3">
      <c r="A350" s="30"/>
      <c r="B350" s="29"/>
    </row>
    <row r="351" spans="1:2" x14ac:dyDescent="0.3">
      <c r="A351" s="30"/>
      <c r="B351" s="29"/>
    </row>
    <row r="352" spans="1:2" x14ac:dyDescent="0.3">
      <c r="A352" s="30"/>
      <c r="B352" s="29"/>
    </row>
    <row r="353" spans="1:2" x14ac:dyDescent="0.3">
      <c r="A353" s="30"/>
      <c r="B353" s="29"/>
    </row>
    <row r="354" spans="1:2" x14ac:dyDescent="0.3">
      <c r="A354" s="30"/>
      <c r="B354" s="29"/>
    </row>
    <row r="355" spans="1:2" x14ac:dyDescent="0.3">
      <c r="A355" s="30"/>
      <c r="B355" s="29"/>
    </row>
    <row r="356" spans="1:2" x14ac:dyDescent="0.3">
      <c r="A356" s="30"/>
      <c r="B356" s="29"/>
    </row>
    <row r="357" spans="1:2" x14ac:dyDescent="0.3">
      <c r="A357" s="30"/>
      <c r="B357" s="29"/>
    </row>
    <row r="358" spans="1:2" x14ac:dyDescent="0.3">
      <c r="A358" s="30"/>
      <c r="B358" s="29"/>
    </row>
    <row r="359" spans="1:2" x14ac:dyDescent="0.3">
      <c r="A359" s="30"/>
      <c r="B359" s="29"/>
    </row>
    <row r="360" spans="1:2" x14ac:dyDescent="0.3">
      <c r="A360" s="30"/>
      <c r="B360" s="29"/>
    </row>
    <row r="361" spans="1:2" x14ac:dyDescent="0.3">
      <c r="A361" s="30"/>
      <c r="B361" s="29"/>
    </row>
    <row r="362" spans="1:2" x14ac:dyDescent="0.3">
      <c r="A362" s="30"/>
      <c r="B362" s="29"/>
    </row>
    <row r="363" spans="1:2" x14ac:dyDescent="0.3">
      <c r="A363" s="30"/>
      <c r="B363" s="29"/>
    </row>
    <row r="364" spans="1:2" x14ac:dyDescent="0.3">
      <c r="A364" s="30"/>
      <c r="B364" s="29"/>
    </row>
    <row r="365" spans="1:2" x14ac:dyDescent="0.3">
      <c r="A365" s="30"/>
      <c r="B365" s="29"/>
    </row>
    <row r="366" spans="1:2" x14ac:dyDescent="0.3">
      <c r="A366" s="30"/>
      <c r="B366" s="29"/>
    </row>
    <row r="367" spans="1:2" x14ac:dyDescent="0.3">
      <c r="A367" s="30"/>
      <c r="B367" s="29"/>
    </row>
    <row r="368" spans="1:2" x14ac:dyDescent="0.3">
      <c r="A368" s="30"/>
      <c r="B368" s="29"/>
    </row>
    <row r="369" spans="1:2" x14ac:dyDescent="0.3">
      <c r="A369" s="30"/>
      <c r="B369" s="29"/>
    </row>
    <row r="370" spans="1:2" x14ac:dyDescent="0.3">
      <c r="A370" s="30"/>
      <c r="B370" s="29"/>
    </row>
    <row r="371" spans="1:2" x14ac:dyDescent="0.3">
      <c r="A371" s="30"/>
      <c r="B371" s="29"/>
    </row>
    <row r="372" spans="1:2" x14ac:dyDescent="0.3">
      <c r="A372" s="30"/>
      <c r="B372" s="29"/>
    </row>
    <row r="373" spans="1:2" x14ac:dyDescent="0.3">
      <c r="A373" s="30"/>
      <c r="B373" s="29"/>
    </row>
    <row r="374" spans="1:2" x14ac:dyDescent="0.3">
      <c r="A374" s="30"/>
      <c r="B374" s="29"/>
    </row>
    <row r="375" spans="1:2" x14ac:dyDescent="0.3">
      <c r="A375" s="30"/>
      <c r="B375" s="29"/>
    </row>
    <row r="376" spans="1:2" x14ac:dyDescent="0.3">
      <c r="A376" s="30"/>
      <c r="B376" s="29"/>
    </row>
    <row r="377" spans="1:2" x14ac:dyDescent="0.3">
      <c r="A377" s="30"/>
      <c r="B377" s="29"/>
    </row>
    <row r="378" spans="1:2" x14ac:dyDescent="0.3">
      <c r="A378" s="30"/>
      <c r="B378" s="29"/>
    </row>
    <row r="379" spans="1:2" x14ac:dyDescent="0.3">
      <c r="A379" s="30"/>
      <c r="B379" s="29"/>
    </row>
    <row r="380" spans="1:2" x14ac:dyDescent="0.3">
      <c r="A380" s="30"/>
      <c r="B380" s="29"/>
    </row>
    <row r="381" spans="1:2" x14ac:dyDescent="0.3">
      <c r="A381" s="30"/>
      <c r="B381" s="29"/>
    </row>
    <row r="382" spans="1:2" x14ac:dyDescent="0.3">
      <c r="A382" s="30"/>
      <c r="B382" s="29"/>
    </row>
    <row r="383" spans="1:2" x14ac:dyDescent="0.3">
      <c r="A383" s="30"/>
      <c r="B383" s="29"/>
    </row>
    <row r="384" spans="1:2" x14ac:dyDescent="0.3">
      <c r="A384" s="30"/>
      <c r="B384" s="29"/>
    </row>
    <row r="385" spans="1:2" x14ac:dyDescent="0.3">
      <c r="A385" s="30"/>
      <c r="B385" s="29"/>
    </row>
    <row r="386" spans="1:2" x14ac:dyDescent="0.3">
      <c r="A386" s="30"/>
      <c r="B386" s="29"/>
    </row>
    <row r="387" spans="1:2" x14ac:dyDescent="0.3">
      <c r="A387" s="30"/>
      <c r="B387" s="29"/>
    </row>
    <row r="388" spans="1:2" x14ac:dyDescent="0.3">
      <c r="A388" s="30"/>
      <c r="B388" s="29"/>
    </row>
    <row r="389" spans="1:2" x14ac:dyDescent="0.3">
      <c r="A389" s="30"/>
      <c r="B389" s="29"/>
    </row>
    <row r="390" spans="1:2" x14ac:dyDescent="0.3">
      <c r="A390" s="30"/>
      <c r="B390" s="29"/>
    </row>
    <row r="391" spans="1:2" x14ac:dyDescent="0.3">
      <c r="A391" s="30"/>
      <c r="B391" s="29"/>
    </row>
    <row r="392" spans="1:2" x14ac:dyDescent="0.3">
      <c r="A392" s="30"/>
      <c r="B392" s="29"/>
    </row>
    <row r="393" spans="1:2" x14ac:dyDescent="0.3">
      <c r="A393" s="30"/>
      <c r="B393" s="29"/>
    </row>
    <row r="394" spans="1:2" x14ac:dyDescent="0.3">
      <c r="A394" s="30"/>
      <c r="B394" s="29"/>
    </row>
    <row r="395" spans="1:2" x14ac:dyDescent="0.3">
      <c r="A395" s="30"/>
      <c r="B395" s="29"/>
    </row>
    <row r="396" spans="1:2" x14ac:dyDescent="0.3">
      <c r="A396" s="30"/>
      <c r="B396" s="29"/>
    </row>
    <row r="397" spans="1:2" x14ac:dyDescent="0.3">
      <c r="A397" s="30"/>
      <c r="B397" s="29"/>
    </row>
    <row r="398" spans="1:2" x14ac:dyDescent="0.3">
      <c r="A398" s="30"/>
      <c r="B398" s="29"/>
    </row>
    <row r="399" spans="1:2" x14ac:dyDescent="0.3">
      <c r="A399" s="30"/>
      <c r="B399" s="29"/>
    </row>
    <row r="400" spans="1:2" x14ac:dyDescent="0.3">
      <c r="A400" s="30"/>
      <c r="B400" s="29"/>
    </row>
    <row r="401" spans="1:2" x14ac:dyDescent="0.3">
      <c r="A401" s="30"/>
      <c r="B401" s="29"/>
    </row>
    <row r="402" spans="1:2" x14ac:dyDescent="0.3">
      <c r="A402" s="30"/>
      <c r="B402" s="29"/>
    </row>
    <row r="403" spans="1:2" x14ac:dyDescent="0.3">
      <c r="A403" s="30"/>
      <c r="B403" s="29"/>
    </row>
    <row r="404" spans="1:2" x14ac:dyDescent="0.3">
      <c r="A404" s="30"/>
      <c r="B404" s="29"/>
    </row>
    <row r="405" spans="1:2" x14ac:dyDescent="0.3">
      <c r="A405" s="30"/>
      <c r="B405" s="29"/>
    </row>
    <row r="406" spans="1:2" x14ac:dyDescent="0.3">
      <c r="A406" s="30"/>
      <c r="B406" s="29"/>
    </row>
    <row r="407" spans="1:2" x14ac:dyDescent="0.3">
      <c r="A407" s="30"/>
      <c r="B407" s="29"/>
    </row>
    <row r="408" spans="1:2" x14ac:dyDescent="0.3">
      <c r="A408" s="30"/>
      <c r="B408" s="29"/>
    </row>
    <row r="409" spans="1:2" x14ac:dyDescent="0.3">
      <c r="A409" s="30"/>
      <c r="B409" s="29"/>
    </row>
    <row r="410" spans="1:2" x14ac:dyDescent="0.3">
      <c r="A410" s="30"/>
      <c r="B410" s="29"/>
    </row>
    <row r="411" spans="1:2" x14ac:dyDescent="0.3">
      <c r="A411" s="30"/>
      <c r="B411" s="29"/>
    </row>
    <row r="412" spans="1:2" x14ac:dyDescent="0.3">
      <c r="A412" s="30"/>
      <c r="B412" s="29"/>
    </row>
    <row r="413" spans="1:2" x14ac:dyDescent="0.3">
      <c r="A413" s="30"/>
      <c r="B413" s="29"/>
    </row>
    <row r="414" spans="1:2" x14ac:dyDescent="0.3">
      <c r="A414" s="30"/>
      <c r="B414" s="29"/>
    </row>
    <row r="415" spans="1:2" x14ac:dyDescent="0.3">
      <c r="A415" s="30"/>
      <c r="B415" s="29"/>
    </row>
    <row r="416" spans="1:2" x14ac:dyDescent="0.3">
      <c r="A416" s="30"/>
      <c r="B416" s="29"/>
    </row>
    <row r="417" spans="1:2" x14ac:dyDescent="0.3">
      <c r="A417" s="30"/>
      <c r="B417" s="29"/>
    </row>
    <row r="418" spans="1:2" x14ac:dyDescent="0.3">
      <c r="A418" s="30"/>
      <c r="B418" s="29"/>
    </row>
    <row r="419" spans="1:2" x14ac:dyDescent="0.3">
      <c r="A419" s="30"/>
      <c r="B419" s="29"/>
    </row>
    <row r="420" spans="1:2" x14ac:dyDescent="0.3">
      <c r="A420" s="30"/>
      <c r="B420" s="29"/>
    </row>
    <row r="421" spans="1:2" x14ac:dyDescent="0.3">
      <c r="A421" s="30"/>
      <c r="B421" s="29"/>
    </row>
    <row r="422" spans="1:2" x14ac:dyDescent="0.3">
      <c r="A422" s="30"/>
      <c r="B422" s="29"/>
    </row>
    <row r="423" spans="1:2" x14ac:dyDescent="0.3">
      <c r="A423" s="30"/>
      <c r="B423" s="29"/>
    </row>
    <row r="424" spans="1:2" x14ac:dyDescent="0.3">
      <c r="A424" s="30"/>
      <c r="B424" s="29"/>
    </row>
    <row r="425" spans="1:2" x14ac:dyDescent="0.3">
      <c r="A425" s="30"/>
      <c r="B425" s="29"/>
    </row>
    <row r="426" spans="1:2" x14ac:dyDescent="0.3">
      <c r="A426" s="30"/>
      <c r="B426" s="29"/>
    </row>
    <row r="427" spans="1:2" x14ac:dyDescent="0.3">
      <c r="A427" s="30"/>
      <c r="B427" s="29"/>
    </row>
    <row r="428" spans="1:2" x14ac:dyDescent="0.3">
      <c r="A428" s="30"/>
      <c r="B428" s="29"/>
    </row>
    <row r="429" spans="1:2" x14ac:dyDescent="0.3">
      <c r="A429" s="30"/>
      <c r="B429" s="29"/>
    </row>
    <row r="430" spans="1:2" x14ac:dyDescent="0.3">
      <c r="A430" s="30"/>
      <c r="B430" s="29"/>
    </row>
    <row r="431" spans="1:2" x14ac:dyDescent="0.3">
      <c r="A431" s="30"/>
      <c r="B431" s="29"/>
    </row>
    <row r="432" spans="1:2" x14ac:dyDescent="0.3">
      <c r="A432" s="30"/>
      <c r="B432" s="29"/>
    </row>
    <row r="433" spans="1:2" x14ac:dyDescent="0.3">
      <c r="A433" s="30"/>
      <c r="B433" s="29"/>
    </row>
    <row r="434" spans="1:2" x14ac:dyDescent="0.3">
      <c r="A434" s="30"/>
      <c r="B434" s="29"/>
    </row>
    <row r="435" spans="1:2" x14ac:dyDescent="0.3">
      <c r="A435" s="30"/>
      <c r="B435" s="29"/>
    </row>
    <row r="436" spans="1:2" x14ac:dyDescent="0.3">
      <c r="A436" s="30"/>
      <c r="B436" s="29"/>
    </row>
    <row r="437" spans="1:2" x14ac:dyDescent="0.3">
      <c r="A437" s="30"/>
      <c r="B437" s="29"/>
    </row>
    <row r="438" spans="1:2" x14ac:dyDescent="0.3">
      <c r="A438" s="30"/>
      <c r="B438" s="29"/>
    </row>
    <row r="439" spans="1:2" x14ac:dyDescent="0.3">
      <c r="A439" s="30"/>
      <c r="B439" s="29"/>
    </row>
    <row r="440" spans="1:2" x14ac:dyDescent="0.3">
      <c r="A440" s="30"/>
      <c r="B440" s="29"/>
    </row>
    <row r="441" spans="1:2" x14ac:dyDescent="0.3">
      <c r="A441" s="30"/>
      <c r="B441" s="29"/>
    </row>
    <row r="442" spans="1:2" x14ac:dyDescent="0.3">
      <c r="A442" s="30"/>
      <c r="B442" s="29"/>
    </row>
    <row r="443" spans="1:2" x14ac:dyDescent="0.3">
      <c r="A443" s="30"/>
      <c r="B443" s="29"/>
    </row>
    <row r="444" spans="1:2" x14ac:dyDescent="0.3">
      <c r="A444" s="30"/>
      <c r="B444" s="29"/>
    </row>
    <row r="445" spans="1:2" x14ac:dyDescent="0.3">
      <c r="A445" s="30"/>
      <c r="B445" s="29"/>
    </row>
    <row r="446" spans="1:2" x14ac:dyDescent="0.3">
      <c r="A446" s="30"/>
      <c r="B446" s="29"/>
    </row>
    <row r="447" spans="1:2" x14ac:dyDescent="0.3">
      <c r="A447" s="30"/>
      <c r="B447" s="29"/>
    </row>
    <row r="448" spans="1:2" x14ac:dyDescent="0.3">
      <c r="A448" s="30"/>
      <c r="B448" s="29"/>
    </row>
    <row r="449" spans="1:2" x14ac:dyDescent="0.3">
      <c r="A449" s="30"/>
      <c r="B449" s="29"/>
    </row>
    <row r="450" spans="1:2" x14ac:dyDescent="0.3">
      <c r="A450" s="30"/>
      <c r="B450" s="29"/>
    </row>
    <row r="451" spans="1:2" x14ac:dyDescent="0.3">
      <c r="A451" s="30"/>
      <c r="B451" s="29"/>
    </row>
    <row r="452" spans="1:2" x14ac:dyDescent="0.3">
      <c r="A452" s="30"/>
      <c r="B452" s="29"/>
    </row>
    <row r="453" spans="1:2" x14ac:dyDescent="0.3">
      <c r="A453" s="30"/>
      <c r="B453" s="29"/>
    </row>
    <row r="454" spans="1:2" x14ac:dyDescent="0.3">
      <c r="A454" s="30"/>
      <c r="B454" s="29"/>
    </row>
    <row r="455" spans="1:2" x14ac:dyDescent="0.3">
      <c r="A455" s="30"/>
      <c r="B455" s="29"/>
    </row>
    <row r="456" spans="1:2" x14ac:dyDescent="0.3">
      <c r="A456" s="30"/>
      <c r="B456" s="29"/>
    </row>
    <row r="457" spans="1:2" x14ac:dyDescent="0.3">
      <c r="A457" s="30"/>
      <c r="B457" s="29"/>
    </row>
    <row r="458" spans="1:2" x14ac:dyDescent="0.3">
      <c r="A458" s="30"/>
      <c r="B458" s="29"/>
    </row>
    <row r="459" spans="1:2" x14ac:dyDescent="0.3">
      <c r="A459" s="30"/>
      <c r="B459" s="29"/>
    </row>
    <row r="460" spans="1:2" x14ac:dyDescent="0.3">
      <c r="A460" s="30"/>
      <c r="B460" s="29"/>
    </row>
    <row r="461" spans="1:2" x14ac:dyDescent="0.3">
      <c r="A461" s="30"/>
      <c r="B461" s="29"/>
    </row>
    <row r="462" spans="1:2" x14ac:dyDescent="0.3">
      <c r="A462" s="30"/>
      <c r="B462" s="29"/>
    </row>
    <row r="463" spans="1:2" x14ac:dyDescent="0.3">
      <c r="A463" s="30"/>
      <c r="B463" s="29"/>
    </row>
    <row r="464" spans="1:2" x14ac:dyDescent="0.3">
      <c r="A464" s="30"/>
      <c r="B464" s="29"/>
    </row>
    <row r="465" spans="1:2" x14ac:dyDescent="0.3">
      <c r="A465" s="30"/>
      <c r="B465" s="29"/>
    </row>
    <row r="466" spans="1:2" x14ac:dyDescent="0.3">
      <c r="A466" s="30"/>
      <c r="B466" s="29"/>
    </row>
    <row r="467" spans="1:2" x14ac:dyDescent="0.3">
      <c r="A467" s="30"/>
      <c r="B467" s="29"/>
    </row>
    <row r="468" spans="1:2" x14ac:dyDescent="0.3">
      <c r="A468" s="30"/>
      <c r="B468" s="29"/>
    </row>
    <row r="469" spans="1:2" x14ac:dyDescent="0.3">
      <c r="A469" s="30"/>
      <c r="B469" s="29"/>
    </row>
    <row r="470" spans="1:2" x14ac:dyDescent="0.3">
      <c r="A470" s="30"/>
      <c r="B470" s="29"/>
    </row>
    <row r="471" spans="1:2" x14ac:dyDescent="0.3">
      <c r="A471" s="30"/>
      <c r="B471" s="29"/>
    </row>
    <row r="472" spans="1:2" x14ac:dyDescent="0.3">
      <c r="A472" s="30"/>
      <c r="B472" s="29"/>
    </row>
    <row r="473" spans="1:2" x14ac:dyDescent="0.3">
      <c r="A473" s="30"/>
      <c r="B473" s="29"/>
    </row>
    <row r="474" spans="1:2" x14ac:dyDescent="0.3">
      <c r="A474" s="30"/>
      <c r="B474" s="29"/>
    </row>
    <row r="475" spans="1:2" x14ac:dyDescent="0.3">
      <c r="A475" s="30"/>
      <c r="B475" s="29"/>
    </row>
    <row r="476" spans="1:2" x14ac:dyDescent="0.3">
      <c r="A476" s="30"/>
      <c r="B476" s="29"/>
    </row>
    <row r="477" spans="1:2" x14ac:dyDescent="0.3">
      <c r="A477" s="30"/>
      <c r="B477" s="29"/>
    </row>
    <row r="478" spans="1:2" x14ac:dyDescent="0.3">
      <c r="A478" s="30"/>
      <c r="B478" s="29"/>
    </row>
    <row r="479" spans="1:2" x14ac:dyDescent="0.3">
      <c r="A479" s="30"/>
      <c r="B479" s="29"/>
    </row>
    <row r="480" spans="1:2" x14ac:dyDescent="0.3">
      <c r="A480" s="30"/>
      <c r="B480" s="29"/>
    </row>
    <row r="481" spans="1:2" x14ac:dyDescent="0.3">
      <c r="A481" s="30"/>
      <c r="B481" s="29"/>
    </row>
    <row r="482" spans="1:2" x14ac:dyDescent="0.3">
      <c r="A482" s="30"/>
      <c r="B482" s="29"/>
    </row>
    <row r="483" spans="1:2" x14ac:dyDescent="0.3">
      <c r="A483" s="30"/>
      <c r="B483" s="29"/>
    </row>
    <row r="484" spans="1:2" x14ac:dyDescent="0.3">
      <c r="A484" s="30"/>
      <c r="B484" s="29"/>
    </row>
    <row r="485" spans="1:2" x14ac:dyDescent="0.3">
      <c r="A485" s="30"/>
      <c r="B485" s="29"/>
    </row>
    <row r="486" spans="1:2" x14ac:dyDescent="0.3">
      <c r="A486" s="30"/>
      <c r="B486" s="29"/>
    </row>
    <row r="487" spans="1:2" x14ac:dyDescent="0.3">
      <c r="A487" s="30"/>
      <c r="B487" s="29"/>
    </row>
    <row r="488" spans="1:2" x14ac:dyDescent="0.3">
      <c r="A488" s="30"/>
      <c r="B488" s="29"/>
    </row>
    <row r="489" spans="1:2" x14ac:dyDescent="0.3">
      <c r="A489" s="30"/>
      <c r="B489" s="29"/>
    </row>
    <row r="490" spans="1:2" x14ac:dyDescent="0.3">
      <c r="A490" s="30"/>
      <c r="B490" s="29"/>
    </row>
    <row r="491" spans="1:2" x14ac:dyDescent="0.3">
      <c r="A491" s="30"/>
      <c r="B491" s="29"/>
    </row>
    <row r="492" spans="1:2" x14ac:dyDescent="0.3">
      <c r="A492" s="30"/>
      <c r="B492" s="29"/>
    </row>
    <row r="493" spans="1:2" x14ac:dyDescent="0.3">
      <c r="A493" s="30"/>
      <c r="B493" s="29"/>
    </row>
    <row r="494" spans="1:2" x14ac:dyDescent="0.3">
      <c r="A494" s="30"/>
      <c r="B494" s="29"/>
    </row>
    <row r="495" spans="1:2" x14ac:dyDescent="0.3">
      <c r="A495" s="30"/>
      <c r="B495" s="29"/>
    </row>
    <row r="496" spans="1:2" x14ac:dyDescent="0.3">
      <c r="A496" s="30"/>
      <c r="B496" s="29"/>
    </row>
    <row r="497" spans="1:35" x14ac:dyDescent="0.3">
      <c r="A497" s="30"/>
      <c r="B497" s="29"/>
    </row>
    <row r="498" spans="1:35" x14ac:dyDescent="0.3">
      <c r="A498" s="30"/>
      <c r="B498" s="29"/>
    </row>
    <row r="499" spans="1:35" x14ac:dyDescent="0.3">
      <c r="A499" s="30"/>
      <c r="B499" s="29"/>
    </row>
    <row r="500" spans="1:35" x14ac:dyDescent="0.3">
      <c r="A500" s="30"/>
      <c r="B500" s="29"/>
    </row>
    <row r="501" spans="1:35" x14ac:dyDescent="0.3">
      <c r="A501" s="30"/>
      <c r="B501" s="29"/>
    </row>
    <row r="502" spans="1:35" x14ac:dyDescent="0.3">
      <c r="A502" s="30"/>
      <c r="B502" s="29"/>
    </row>
    <row r="503" spans="1:35" x14ac:dyDescent="0.3">
      <c r="A503" s="30"/>
      <c r="B503" s="29"/>
    </row>
    <row r="504" spans="1:35" x14ac:dyDescent="0.3">
      <c r="A504" s="30"/>
      <c r="B504" s="29"/>
    </row>
    <row r="505" spans="1:35" x14ac:dyDescent="0.3">
      <c r="A505" s="30"/>
      <c r="B505" s="29"/>
      <c r="C505" s="7"/>
      <c r="D505" s="6"/>
      <c r="E505" s="9"/>
      <c r="H505" s="10"/>
      <c r="AI505" s="6"/>
    </row>
    <row r="506" spans="1:35" x14ac:dyDescent="0.3">
      <c r="A506" s="30"/>
      <c r="B506" s="29"/>
      <c r="C506" s="7"/>
      <c r="D506" s="6"/>
      <c r="E506" s="9"/>
      <c r="H506" s="10"/>
      <c r="AI506" s="6"/>
    </row>
    <row r="507" spans="1:35" x14ac:dyDescent="0.3">
      <c r="A507" s="30"/>
      <c r="B507" s="29"/>
      <c r="C507" s="7"/>
      <c r="D507" s="6"/>
      <c r="E507" s="9"/>
      <c r="H507" s="10"/>
      <c r="AI507" s="6"/>
    </row>
    <row r="508" spans="1:35" x14ac:dyDescent="0.3">
      <c r="A508" s="30"/>
      <c r="B508" s="29"/>
      <c r="C508" s="7"/>
      <c r="D508" s="6"/>
      <c r="E508" s="9"/>
      <c r="H508" s="10"/>
      <c r="AI508" s="6"/>
    </row>
    <row r="509" spans="1:35" x14ac:dyDescent="0.3">
      <c r="A509" s="30"/>
      <c r="B509" s="29"/>
      <c r="C509" s="7"/>
      <c r="D509" s="6"/>
      <c r="E509" s="9"/>
      <c r="H509" s="10"/>
      <c r="AI509" s="6"/>
    </row>
    <row r="510" spans="1:35" x14ac:dyDescent="0.3">
      <c r="A510" s="30"/>
      <c r="B510" s="29"/>
      <c r="C510" s="7"/>
      <c r="D510" s="6"/>
      <c r="E510" s="9"/>
      <c r="H510" s="10"/>
      <c r="AI510" s="6"/>
    </row>
    <row r="511" spans="1:35" x14ac:dyDescent="0.3">
      <c r="A511" s="30"/>
      <c r="B511" s="29"/>
      <c r="C511" s="7"/>
      <c r="D511" s="6"/>
      <c r="E511" s="9"/>
      <c r="H511" s="10"/>
      <c r="AI511" s="6"/>
    </row>
    <row r="512" spans="1:35" x14ac:dyDescent="0.3">
      <c r="A512" s="30"/>
      <c r="B512" s="29"/>
      <c r="C512" s="7"/>
      <c r="D512" s="6"/>
      <c r="E512" s="9"/>
      <c r="H512" s="10"/>
      <c r="AI512" s="6"/>
    </row>
    <row r="513" spans="1:35" x14ac:dyDescent="0.3">
      <c r="A513" s="30"/>
      <c r="B513" s="29"/>
      <c r="C513" s="7"/>
      <c r="D513" s="6"/>
      <c r="E513" s="9"/>
      <c r="H513" s="10"/>
      <c r="AI513" s="6"/>
    </row>
    <row r="514" spans="1:35" x14ac:dyDescent="0.3">
      <c r="A514" s="30"/>
      <c r="B514" s="29"/>
      <c r="C514" s="7"/>
      <c r="D514" s="6"/>
      <c r="E514" s="9"/>
      <c r="H514" s="10"/>
      <c r="AI514" s="6"/>
    </row>
    <row r="515" spans="1:35" x14ac:dyDescent="0.3">
      <c r="A515" s="30"/>
      <c r="B515" s="29"/>
      <c r="C515" s="7"/>
      <c r="D515" s="6"/>
      <c r="E515" s="9"/>
      <c r="H515" s="10"/>
      <c r="AI515" s="6"/>
    </row>
    <row r="516" spans="1:35" x14ac:dyDescent="0.3">
      <c r="A516" s="30"/>
      <c r="B516" s="29"/>
      <c r="C516" s="7"/>
      <c r="D516" s="6"/>
      <c r="E516" s="9"/>
      <c r="H516" s="10"/>
      <c r="AI516" s="6"/>
    </row>
    <row r="517" spans="1:35" x14ac:dyDescent="0.3">
      <c r="A517" s="30"/>
      <c r="B517" s="29"/>
      <c r="C517" s="7"/>
      <c r="D517" s="6"/>
      <c r="E517" s="9"/>
      <c r="H517" s="10"/>
      <c r="AI517" s="6"/>
    </row>
    <row r="518" spans="1:35" x14ac:dyDescent="0.3">
      <c r="A518" s="30"/>
      <c r="B518" s="29"/>
      <c r="C518" s="7"/>
      <c r="D518" s="6"/>
      <c r="E518" s="9"/>
      <c r="H518" s="10"/>
      <c r="AI518" s="6"/>
    </row>
    <row r="519" spans="1:35" x14ac:dyDescent="0.3">
      <c r="A519" s="30"/>
      <c r="B519" s="29"/>
      <c r="C519" s="7"/>
      <c r="D519" s="6"/>
      <c r="E519" s="9"/>
      <c r="H519" s="10"/>
      <c r="AI519" s="6"/>
    </row>
    <row r="520" spans="1:35" x14ac:dyDescent="0.3">
      <c r="A520" s="30"/>
      <c r="B520" s="29"/>
      <c r="C520" s="7"/>
      <c r="D520" s="6"/>
      <c r="E520" s="9"/>
      <c r="H520" s="10"/>
      <c r="AI520" s="6"/>
    </row>
    <row r="521" spans="1:35" x14ac:dyDescent="0.3">
      <c r="A521" s="30"/>
      <c r="B521" s="29"/>
      <c r="C521" s="7"/>
      <c r="D521" s="6"/>
      <c r="E521" s="9"/>
      <c r="H521" s="10"/>
      <c r="AI521" s="6"/>
    </row>
    <row r="522" spans="1:35" x14ac:dyDescent="0.3">
      <c r="A522" s="30"/>
      <c r="B522" s="29"/>
    </row>
    <row r="523" spans="1:35" x14ac:dyDescent="0.3">
      <c r="A523" s="30"/>
      <c r="B523" s="29"/>
    </row>
    <row r="524" spans="1:35" x14ac:dyDescent="0.3">
      <c r="A524" s="30"/>
      <c r="B524" s="29"/>
    </row>
    <row r="525" spans="1:35" x14ac:dyDescent="0.3">
      <c r="A525" s="30"/>
      <c r="B525" s="29"/>
    </row>
    <row r="526" spans="1:35" x14ac:dyDescent="0.3">
      <c r="A526" s="30"/>
      <c r="B526" s="29"/>
    </row>
    <row r="527" spans="1:35" x14ac:dyDescent="0.3">
      <c r="A527" s="30"/>
      <c r="B527" s="29"/>
    </row>
    <row r="528" spans="1:35" x14ac:dyDescent="0.3">
      <c r="A528" s="30"/>
      <c r="B528" s="29"/>
    </row>
    <row r="529" spans="1:2" x14ac:dyDescent="0.3">
      <c r="A529" s="30"/>
      <c r="B529" s="29"/>
    </row>
    <row r="530" spans="1:2" x14ac:dyDescent="0.3">
      <c r="A530" s="30"/>
      <c r="B530" s="29"/>
    </row>
    <row r="531" spans="1:2" x14ac:dyDescent="0.3">
      <c r="A531" s="30"/>
      <c r="B531" s="29"/>
    </row>
    <row r="532" spans="1:2" x14ac:dyDescent="0.3">
      <c r="A532" s="30"/>
      <c r="B532" s="29"/>
    </row>
    <row r="533" spans="1:2" x14ac:dyDescent="0.3">
      <c r="A533" s="30"/>
      <c r="B533" s="29"/>
    </row>
    <row r="534" spans="1:2" x14ac:dyDescent="0.3">
      <c r="A534" s="30"/>
      <c r="B534" s="29"/>
    </row>
    <row r="535" spans="1:2" x14ac:dyDescent="0.3">
      <c r="A535" s="30"/>
      <c r="B535" s="29"/>
    </row>
    <row r="536" spans="1:2" x14ac:dyDescent="0.3">
      <c r="A536" s="30"/>
      <c r="B536" s="29"/>
    </row>
    <row r="537" spans="1:2" x14ac:dyDescent="0.3">
      <c r="A537" s="30"/>
      <c r="B537" s="29"/>
    </row>
    <row r="538" spans="1:2" x14ac:dyDescent="0.3">
      <c r="A538" s="30"/>
      <c r="B538" s="29"/>
    </row>
    <row r="539" spans="1:2" x14ac:dyDescent="0.3">
      <c r="A539" s="30"/>
      <c r="B539" s="29"/>
    </row>
    <row r="540" spans="1:2" x14ac:dyDescent="0.3">
      <c r="A540" s="30"/>
      <c r="B540" s="29"/>
    </row>
    <row r="541" spans="1:2" x14ac:dyDescent="0.3">
      <c r="A541" s="30"/>
      <c r="B541" s="29"/>
    </row>
    <row r="542" spans="1:2" x14ac:dyDescent="0.3">
      <c r="A542" s="30"/>
      <c r="B542" s="29"/>
    </row>
    <row r="543" spans="1:2" x14ac:dyDescent="0.3">
      <c r="A543" s="30"/>
      <c r="B543" s="29"/>
    </row>
    <row r="544" spans="1:2" x14ac:dyDescent="0.3">
      <c r="A544" s="30"/>
      <c r="B544" s="29"/>
    </row>
    <row r="545" spans="1:2" x14ac:dyDescent="0.3">
      <c r="A545" s="30"/>
      <c r="B545" s="29"/>
    </row>
    <row r="546" spans="1:2" x14ac:dyDescent="0.3">
      <c r="A546" s="30"/>
      <c r="B546" s="29"/>
    </row>
    <row r="547" spans="1:2" x14ac:dyDescent="0.3">
      <c r="A547" s="30"/>
      <c r="B547" s="29"/>
    </row>
    <row r="548" spans="1:2" x14ac:dyDescent="0.3">
      <c r="A548" s="30"/>
      <c r="B548" s="29"/>
    </row>
    <row r="549" spans="1:2" x14ac:dyDescent="0.3">
      <c r="A549" s="30"/>
      <c r="B549" s="29"/>
    </row>
    <row r="550" spans="1:2" x14ac:dyDescent="0.3">
      <c r="A550" s="30"/>
      <c r="B550" s="29"/>
    </row>
    <row r="551" spans="1:2" x14ac:dyDescent="0.3">
      <c r="A551" s="30"/>
      <c r="B551" s="29"/>
    </row>
    <row r="552" spans="1:2" x14ac:dyDescent="0.3">
      <c r="A552" s="30"/>
      <c r="B552" s="29"/>
    </row>
    <row r="553" spans="1:2" x14ac:dyDescent="0.3">
      <c r="A553" s="30"/>
      <c r="B553" s="29"/>
    </row>
    <row r="554" spans="1:2" x14ac:dyDescent="0.3">
      <c r="A554" s="30"/>
      <c r="B554" s="29"/>
    </row>
    <row r="555" spans="1:2" x14ac:dyDescent="0.3">
      <c r="A555" s="30"/>
      <c r="B555" s="29"/>
    </row>
    <row r="556" spans="1:2" x14ac:dyDescent="0.3">
      <c r="A556" s="30"/>
      <c r="B556" s="29"/>
    </row>
    <row r="557" spans="1:2" x14ac:dyDescent="0.3">
      <c r="A557" s="30"/>
      <c r="B557" s="29"/>
    </row>
    <row r="558" spans="1:2" x14ac:dyDescent="0.3">
      <c r="A558" s="30"/>
      <c r="B558" s="29"/>
    </row>
    <row r="559" spans="1:2" x14ac:dyDescent="0.3">
      <c r="A559" s="30"/>
      <c r="B559" s="29"/>
    </row>
    <row r="560" spans="1:2" x14ac:dyDescent="0.3">
      <c r="A560" s="30"/>
      <c r="B560" s="29"/>
    </row>
    <row r="561" spans="1:2" x14ac:dyDescent="0.3">
      <c r="A561" s="30"/>
      <c r="B561" s="29"/>
    </row>
    <row r="562" spans="1:2" x14ac:dyDescent="0.3">
      <c r="A562" s="30"/>
      <c r="B562" s="29"/>
    </row>
    <row r="563" spans="1:2" x14ac:dyDescent="0.3">
      <c r="A563" s="30"/>
      <c r="B563" s="29"/>
    </row>
    <row r="564" spans="1:2" x14ac:dyDescent="0.3">
      <c r="A564" s="30"/>
      <c r="B564" s="29"/>
    </row>
    <row r="565" spans="1:2" x14ac:dyDescent="0.3">
      <c r="A565" s="30"/>
      <c r="B565" s="29"/>
    </row>
    <row r="566" spans="1:2" x14ac:dyDescent="0.3">
      <c r="A566" s="30"/>
      <c r="B566" s="29"/>
    </row>
    <row r="567" spans="1:2" x14ac:dyDescent="0.3">
      <c r="A567" s="30"/>
      <c r="B567" s="29"/>
    </row>
    <row r="568" spans="1:2" x14ac:dyDescent="0.3">
      <c r="A568" s="30"/>
      <c r="B568" s="29"/>
    </row>
    <row r="569" spans="1:2" x14ac:dyDescent="0.3">
      <c r="A569" s="30"/>
      <c r="B569" s="29"/>
    </row>
    <row r="570" spans="1:2" x14ac:dyDescent="0.3">
      <c r="A570" s="30"/>
      <c r="B570" s="29"/>
    </row>
    <row r="571" spans="1:2" x14ac:dyDescent="0.3">
      <c r="A571" s="30"/>
      <c r="B571" s="29"/>
    </row>
    <row r="572" spans="1:2" x14ac:dyDescent="0.3">
      <c r="A572" s="30"/>
      <c r="B572" s="29"/>
    </row>
    <row r="573" spans="1:2" x14ac:dyDescent="0.3">
      <c r="A573" s="30"/>
      <c r="B573" s="29"/>
    </row>
    <row r="574" spans="1:2" x14ac:dyDescent="0.3">
      <c r="A574" s="30"/>
      <c r="B574" s="29"/>
    </row>
    <row r="575" spans="1:2" x14ac:dyDescent="0.3">
      <c r="A575" s="30"/>
      <c r="B575" s="29"/>
    </row>
    <row r="576" spans="1:2" x14ac:dyDescent="0.3">
      <c r="A576" s="30"/>
      <c r="B576" s="29"/>
    </row>
    <row r="577" spans="1:2" x14ac:dyDescent="0.3">
      <c r="A577" s="30"/>
      <c r="B577" s="29"/>
    </row>
    <row r="578" spans="1:2" x14ac:dyDescent="0.3">
      <c r="A578" s="30"/>
      <c r="B578" s="29"/>
    </row>
    <row r="579" spans="1:2" x14ac:dyDescent="0.3">
      <c r="A579" s="30"/>
      <c r="B579" s="29"/>
    </row>
    <row r="580" spans="1:2" x14ac:dyDescent="0.3">
      <c r="A580" s="30"/>
      <c r="B580" s="29"/>
    </row>
    <row r="581" spans="1:2" x14ac:dyDescent="0.3">
      <c r="A581" s="30"/>
      <c r="B581" s="29"/>
    </row>
    <row r="582" spans="1:2" x14ac:dyDescent="0.3">
      <c r="A582" s="30"/>
      <c r="B582" s="29"/>
    </row>
    <row r="583" spans="1:2" x14ac:dyDescent="0.3">
      <c r="A583" s="30"/>
      <c r="B583" s="29"/>
    </row>
    <row r="584" spans="1:2" x14ac:dyDescent="0.3">
      <c r="A584" s="30"/>
      <c r="B584" s="29"/>
    </row>
    <row r="585" spans="1:2" x14ac:dyDescent="0.3">
      <c r="A585" s="30"/>
      <c r="B585" s="29"/>
    </row>
    <row r="586" spans="1:2" x14ac:dyDescent="0.3">
      <c r="A586" s="30"/>
      <c r="B586" s="29"/>
    </row>
    <row r="587" spans="1:2" x14ac:dyDescent="0.3">
      <c r="A587" s="30"/>
      <c r="B587" s="29"/>
    </row>
    <row r="588" spans="1:2" x14ac:dyDescent="0.3">
      <c r="A588" s="30"/>
      <c r="B588" s="29"/>
    </row>
    <row r="589" spans="1:2" x14ac:dyDescent="0.3">
      <c r="A589" s="30"/>
      <c r="B589" s="29"/>
    </row>
    <row r="590" spans="1:2" x14ac:dyDescent="0.3">
      <c r="A590" s="30"/>
      <c r="B590" s="29"/>
    </row>
    <row r="591" spans="1:2" x14ac:dyDescent="0.3">
      <c r="A591" s="30"/>
      <c r="B591" s="29"/>
    </row>
    <row r="592" spans="1:2" x14ac:dyDescent="0.3">
      <c r="A592" s="30"/>
      <c r="B592" s="29"/>
    </row>
    <row r="593" spans="1:2" x14ac:dyDescent="0.3">
      <c r="A593" s="30"/>
      <c r="B593" s="29"/>
    </row>
    <row r="594" spans="1:2" x14ac:dyDescent="0.3">
      <c r="A594" s="30"/>
      <c r="B594" s="29"/>
    </row>
    <row r="595" spans="1:2" x14ac:dyDescent="0.3">
      <c r="A595" s="30"/>
      <c r="B595" s="29"/>
    </row>
    <row r="596" spans="1:2" x14ac:dyDescent="0.3">
      <c r="A596" s="30"/>
      <c r="B596" s="29"/>
    </row>
    <row r="597" spans="1:2" x14ac:dyDescent="0.3">
      <c r="A597" s="30"/>
      <c r="B597" s="29"/>
    </row>
    <row r="598" spans="1:2" x14ac:dyDescent="0.3">
      <c r="A598" s="30"/>
      <c r="B598" s="29"/>
    </row>
    <row r="599" spans="1:2" x14ac:dyDescent="0.3">
      <c r="A599" s="30"/>
      <c r="B599" s="29"/>
    </row>
    <row r="600" spans="1:2" x14ac:dyDescent="0.3">
      <c r="A600" s="30"/>
      <c r="B600" s="29"/>
    </row>
    <row r="601" spans="1:2" x14ac:dyDescent="0.3">
      <c r="A601" s="30"/>
      <c r="B601" s="29"/>
    </row>
    <row r="602" spans="1:2" x14ac:dyDescent="0.3">
      <c r="A602" s="30"/>
      <c r="B602" s="29"/>
    </row>
    <row r="603" spans="1:2" x14ac:dyDescent="0.3">
      <c r="A603" s="30"/>
      <c r="B603" s="29"/>
    </row>
    <row r="604" spans="1:2" x14ac:dyDescent="0.3">
      <c r="A604" s="30"/>
      <c r="B604" s="29"/>
    </row>
    <row r="605" spans="1:2" x14ac:dyDescent="0.3">
      <c r="A605" s="30"/>
      <c r="B605" s="29"/>
    </row>
    <row r="606" spans="1:2" x14ac:dyDescent="0.3">
      <c r="A606" s="30"/>
      <c r="B606" s="29"/>
    </row>
    <row r="607" spans="1:2" x14ac:dyDescent="0.3">
      <c r="A607" s="30"/>
      <c r="B607" s="29"/>
    </row>
    <row r="608" spans="1:2" x14ac:dyDescent="0.3">
      <c r="A608" s="30"/>
      <c r="B608" s="29"/>
    </row>
    <row r="609" spans="1:2" x14ac:dyDescent="0.3">
      <c r="A609" s="30"/>
      <c r="B609" s="29"/>
    </row>
    <row r="610" spans="1:2" x14ac:dyDescent="0.3">
      <c r="A610" s="30"/>
      <c r="B610" s="29"/>
    </row>
    <row r="611" spans="1:2" x14ac:dyDescent="0.3">
      <c r="A611" s="30"/>
      <c r="B611" s="29"/>
    </row>
    <row r="612" spans="1:2" x14ac:dyDescent="0.3">
      <c r="A612" s="30"/>
      <c r="B612" s="29"/>
    </row>
    <row r="613" spans="1:2" x14ac:dyDescent="0.3">
      <c r="A613" s="30"/>
      <c r="B613" s="29"/>
    </row>
    <row r="614" spans="1:2" x14ac:dyDescent="0.3">
      <c r="A614" s="30"/>
      <c r="B614" s="29"/>
    </row>
    <row r="615" spans="1:2" x14ac:dyDescent="0.3">
      <c r="A615" s="30"/>
      <c r="B615" s="29"/>
    </row>
    <row r="616" spans="1:2" x14ac:dyDescent="0.3">
      <c r="A616" s="30"/>
      <c r="B616" s="29"/>
    </row>
    <row r="617" spans="1:2" x14ac:dyDescent="0.3">
      <c r="A617" s="30"/>
      <c r="B617" s="29"/>
    </row>
    <row r="618" spans="1:2" x14ac:dyDescent="0.3">
      <c r="A618" s="30"/>
      <c r="B618" s="29"/>
    </row>
    <row r="619" spans="1:2" x14ac:dyDescent="0.3">
      <c r="A619" s="30"/>
      <c r="B619" s="29"/>
    </row>
    <row r="620" spans="1:2" x14ac:dyDescent="0.3">
      <c r="A620" s="30"/>
      <c r="B620" s="29"/>
    </row>
    <row r="621" spans="1:2" x14ac:dyDescent="0.3">
      <c r="A621" s="30"/>
      <c r="B621" s="29"/>
    </row>
    <row r="622" spans="1:2" x14ac:dyDescent="0.3">
      <c r="A622" s="30"/>
      <c r="B622" s="29"/>
    </row>
    <row r="623" spans="1:2" x14ac:dyDescent="0.3">
      <c r="A623" s="30"/>
      <c r="B623" s="29"/>
    </row>
    <row r="624" spans="1:2" x14ac:dyDescent="0.3">
      <c r="A624" s="30"/>
      <c r="B624" s="29"/>
    </row>
    <row r="625" spans="1:2" x14ac:dyDescent="0.3">
      <c r="A625" s="30"/>
      <c r="B625" s="29"/>
    </row>
    <row r="626" spans="1:2" x14ac:dyDescent="0.3">
      <c r="A626" s="30"/>
      <c r="B626" s="29"/>
    </row>
    <row r="627" spans="1:2" x14ac:dyDescent="0.3">
      <c r="A627" s="30"/>
      <c r="B627" s="29"/>
    </row>
    <row r="628" spans="1:2" x14ac:dyDescent="0.3">
      <c r="A628" s="30"/>
      <c r="B628" s="29"/>
    </row>
    <row r="629" spans="1:2" x14ac:dyDescent="0.3">
      <c r="A629" s="30"/>
      <c r="B629" s="29"/>
    </row>
    <row r="630" spans="1:2" x14ac:dyDescent="0.3">
      <c r="A630" s="30"/>
      <c r="B630" s="29"/>
    </row>
    <row r="631" spans="1:2" x14ac:dyDescent="0.3">
      <c r="A631" s="30"/>
      <c r="B631" s="29"/>
    </row>
    <row r="632" spans="1:2" x14ac:dyDescent="0.3">
      <c r="A632" s="30"/>
      <c r="B632" s="29"/>
    </row>
    <row r="633" spans="1:2" x14ac:dyDescent="0.3">
      <c r="A633" s="30"/>
      <c r="B633" s="29"/>
    </row>
    <row r="634" spans="1:2" x14ac:dyDescent="0.3">
      <c r="A634" s="30"/>
      <c r="B634" s="29"/>
    </row>
    <row r="635" spans="1:2" x14ac:dyDescent="0.3">
      <c r="A635" s="30"/>
      <c r="B635" s="29"/>
    </row>
    <row r="636" spans="1:2" x14ac:dyDescent="0.3">
      <c r="A636" s="30"/>
      <c r="B636" s="29"/>
    </row>
    <row r="637" spans="1:2" x14ac:dyDescent="0.3">
      <c r="A637" s="30"/>
      <c r="B637" s="29"/>
    </row>
    <row r="638" spans="1:2" x14ac:dyDescent="0.3">
      <c r="A638" s="30"/>
      <c r="B638" s="29"/>
    </row>
    <row r="639" spans="1:2" x14ac:dyDescent="0.3">
      <c r="A639" s="30"/>
      <c r="B639" s="29"/>
    </row>
    <row r="640" spans="1:2" x14ac:dyDescent="0.3">
      <c r="A640" s="30"/>
      <c r="B640" s="29"/>
    </row>
    <row r="641" spans="1:2" x14ac:dyDescent="0.3">
      <c r="A641" s="30"/>
      <c r="B641" s="29"/>
    </row>
    <row r="642" spans="1:2" x14ac:dyDescent="0.3">
      <c r="A642" s="30"/>
      <c r="B642" s="29"/>
    </row>
    <row r="643" spans="1:2" x14ac:dyDescent="0.3">
      <c r="A643" s="30"/>
      <c r="B643" s="29"/>
    </row>
    <row r="644" spans="1:2" x14ac:dyDescent="0.3">
      <c r="A644" s="30"/>
      <c r="B644" s="29"/>
    </row>
    <row r="645" spans="1:2" x14ac:dyDescent="0.3">
      <c r="A645" s="30"/>
      <c r="B645" s="29"/>
    </row>
    <row r="646" spans="1:2" x14ac:dyDescent="0.3">
      <c r="A646" s="30"/>
      <c r="B646" s="29"/>
    </row>
    <row r="647" spans="1:2" x14ac:dyDescent="0.3">
      <c r="A647" s="30"/>
      <c r="B647" s="29"/>
    </row>
    <row r="648" spans="1:2" x14ac:dyDescent="0.3">
      <c r="A648" s="30"/>
      <c r="B648" s="29"/>
    </row>
    <row r="649" spans="1:2" x14ac:dyDescent="0.3">
      <c r="A649" s="30"/>
      <c r="B649" s="29"/>
    </row>
    <row r="650" spans="1:2" x14ac:dyDescent="0.3">
      <c r="A650" s="30"/>
      <c r="B650" s="29"/>
    </row>
    <row r="651" spans="1:2" x14ac:dyDescent="0.3">
      <c r="A651" s="30"/>
      <c r="B651" s="29"/>
    </row>
    <row r="652" spans="1:2" x14ac:dyDescent="0.3">
      <c r="A652" s="30"/>
      <c r="B652" s="29"/>
    </row>
    <row r="653" spans="1:2" x14ac:dyDescent="0.3">
      <c r="A653" s="30"/>
      <c r="B653" s="29"/>
    </row>
    <row r="654" spans="1:2" x14ac:dyDescent="0.3">
      <c r="A654" s="30"/>
      <c r="B654" s="29"/>
    </row>
    <row r="655" spans="1:2" x14ac:dyDescent="0.3">
      <c r="A655" s="30"/>
      <c r="B655" s="29"/>
    </row>
    <row r="656" spans="1:2" x14ac:dyDescent="0.3">
      <c r="A656" s="30"/>
      <c r="B656" s="29"/>
    </row>
    <row r="657" spans="1:2" x14ac:dyDescent="0.3">
      <c r="A657" s="30"/>
      <c r="B657" s="29"/>
    </row>
    <row r="658" spans="1:2" x14ac:dyDescent="0.3">
      <c r="A658" s="30"/>
      <c r="B658" s="29"/>
    </row>
    <row r="659" spans="1:2" x14ac:dyDescent="0.3">
      <c r="A659" s="30"/>
      <c r="B659" s="29"/>
    </row>
    <row r="660" spans="1:2" x14ac:dyDescent="0.3">
      <c r="A660" s="30"/>
      <c r="B660" s="29"/>
    </row>
    <row r="661" spans="1:2" x14ac:dyDescent="0.3">
      <c r="A661" s="30"/>
      <c r="B661" s="29"/>
    </row>
    <row r="662" spans="1:2" x14ac:dyDescent="0.3">
      <c r="A662" s="30"/>
      <c r="B662" s="29"/>
    </row>
    <row r="663" spans="1:2" x14ac:dyDescent="0.3">
      <c r="A663" s="30"/>
      <c r="B663" s="29"/>
    </row>
    <row r="664" spans="1:2" x14ac:dyDescent="0.3">
      <c r="A664" s="30"/>
      <c r="B664" s="29"/>
    </row>
    <row r="665" spans="1:2" x14ac:dyDescent="0.3">
      <c r="A665" s="30"/>
      <c r="B665" s="29"/>
    </row>
    <row r="666" spans="1:2" x14ac:dyDescent="0.3">
      <c r="A666" s="30"/>
      <c r="B666" s="29"/>
    </row>
    <row r="667" spans="1:2" x14ac:dyDescent="0.3">
      <c r="A667" s="30"/>
      <c r="B667" s="29"/>
    </row>
    <row r="668" spans="1:2" x14ac:dyDescent="0.3">
      <c r="A668" s="30"/>
      <c r="B668" s="29"/>
    </row>
    <row r="669" spans="1:2" x14ac:dyDescent="0.3">
      <c r="A669" s="30"/>
      <c r="B669" s="29"/>
    </row>
    <row r="670" spans="1:2" x14ac:dyDescent="0.3">
      <c r="A670" s="30"/>
      <c r="B670" s="29"/>
    </row>
    <row r="671" spans="1:2" x14ac:dyDescent="0.3">
      <c r="A671" s="30"/>
      <c r="B671" s="29"/>
    </row>
    <row r="672" spans="1:2" x14ac:dyDescent="0.3">
      <c r="A672" s="30"/>
      <c r="B672" s="29"/>
    </row>
    <row r="673" spans="1:2" x14ac:dyDescent="0.3">
      <c r="A673" s="30"/>
      <c r="B673" s="29"/>
    </row>
    <row r="674" spans="1:2" x14ac:dyDescent="0.3">
      <c r="A674" s="30"/>
      <c r="B674" s="29"/>
    </row>
    <row r="675" spans="1:2" x14ac:dyDescent="0.3">
      <c r="A675" s="30"/>
      <c r="B675" s="29"/>
    </row>
    <row r="676" spans="1:2" x14ac:dyDescent="0.3">
      <c r="A676" s="30"/>
      <c r="B676" s="29"/>
    </row>
    <row r="677" spans="1:2" x14ac:dyDescent="0.3">
      <c r="A677" s="30"/>
      <c r="B677" s="29"/>
    </row>
    <row r="678" spans="1:2" x14ac:dyDescent="0.3">
      <c r="A678" s="30"/>
      <c r="B678" s="29"/>
    </row>
    <row r="679" spans="1:2" x14ac:dyDescent="0.3">
      <c r="A679" s="30"/>
      <c r="B679" s="29"/>
    </row>
    <row r="680" spans="1:2" x14ac:dyDescent="0.3">
      <c r="A680" s="30"/>
      <c r="B680" s="29"/>
    </row>
    <row r="681" spans="1:2" x14ac:dyDescent="0.3">
      <c r="A681" s="30"/>
      <c r="B681" s="29"/>
    </row>
    <row r="682" spans="1:2" x14ac:dyDescent="0.3">
      <c r="A682" s="30"/>
      <c r="B682" s="29"/>
    </row>
    <row r="683" spans="1:2" x14ac:dyDescent="0.3">
      <c r="A683" s="30"/>
      <c r="B683" s="29"/>
    </row>
    <row r="684" spans="1:2" x14ac:dyDescent="0.3">
      <c r="A684" s="30"/>
      <c r="B684" s="29"/>
    </row>
    <row r="685" spans="1:2" x14ac:dyDescent="0.3">
      <c r="A685" s="30"/>
      <c r="B685" s="29"/>
    </row>
    <row r="686" spans="1:2" x14ac:dyDescent="0.3">
      <c r="A686" s="30"/>
      <c r="B686" s="29"/>
    </row>
    <row r="687" spans="1:2" x14ac:dyDescent="0.3">
      <c r="A687" s="30"/>
      <c r="B687" s="29"/>
    </row>
    <row r="688" spans="1:2" x14ac:dyDescent="0.3">
      <c r="A688" s="30"/>
      <c r="B688" s="29"/>
    </row>
    <row r="689" spans="1:2" x14ac:dyDescent="0.3">
      <c r="A689" s="30"/>
      <c r="B689" s="29"/>
    </row>
    <row r="690" spans="1:2" x14ac:dyDescent="0.3">
      <c r="A690" s="30"/>
      <c r="B690" s="29"/>
    </row>
    <row r="691" spans="1:2" x14ac:dyDescent="0.3">
      <c r="A691" s="30"/>
      <c r="B691" s="29"/>
    </row>
    <row r="692" spans="1:2" x14ac:dyDescent="0.3">
      <c r="A692" s="30"/>
      <c r="B692" s="29"/>
    </row>
    <row r="693" spans="1:2" x14ac:dyDescent="0.3">
      <c r="A693" s="30"/>
      <c r="B693" s="29"/>
    </row>
    <row r="694" spans="1:2" x14ac:dyDescent="0.3">
      <c r="A694" s="30"/>
      <c r="B694" s="29"/>
    </row>
    <row r="695" spans="1:2" x14ac:dyDescent="0.3">
      <c r="A695" s="30"/>
      <c r="B695" s="29"/>
    </row>
    <row r="696" spans="1:2" x14ac:dyDescent="0.3">
      <c r="A696" s="30"/>
      <c r="B696" s="29"/>
    </row>
    <row r="697" spans="1:2" x14ac:dyDescent="0.3">
      <c r="A697" s="30"/>
      <c r="B697" s="29"/>
    </row>
    <row r="698" spans="1:2" x14ac:dyDescent="0.3">
      <c r="A698" s="30"/>
      <c r="B698" s="29"/>
    </row>
    <row r="699" spans="1:2" x14ac:dyDescent="0.3">
      <c r="A699" s="30"/>
      <c r="B699" s="29"/>
    </row>
    <row r="700" spans="1:2" x14ac:dyDescent="0.3">
      <c r="A700" s="30"/>
      <c r="B700" s="29"/>
    </row>
    <row r="701" spans="1:2" x14ac:dyDescent="0.3">
      <c r="A701" s="30"/>
      <c r="B701" s="29"/>
    </row>
    <row r="702" spans="1:2" x14ac:dyDescent="0.3">
      <c r="A702" s="30"/>
      <c r="B702" s="29"/>
    </row>
    <row r="703" spans="1:2" x14ac:dyDescent="0.3">
      <c r="A703" s="30"/>
      <c r="B703" s="29"/>
    </row>
    <row r="704" spans="1:2" x14ac:dyDescent="0.3">
      <c r="A704" s="30"/>
      <c r="B704" s="29"/>
    </row>
    <row r="705" spans="1:2" x14ac:dyDescent="0.3">
      <c r="A705" s="30"/>
      <c r="B705" s="29"/>
    </row>
    <row r="706" spans="1:2" x14ac:dyDescent="0.3">
      <c r="A706" s="30"/>
      <c r="B706" s="29"/>
    </row>
    <row r="707" spans="1:2" x14ac:dyDescent="0.3">
      <c r="A707" s="30"/>
      <c r="B707" s="29"/>
    </row>
    <row r="708" spans="1:2" x14ac:dyDescent="0.3">
      <c r="A708" s="30"/>
      <c r="B708" s="29"/>
    </row>
    <row r="709" spans="1:2" x14ac:dyDescent="0.3">
      <c r="A709" s="30"/>
      <c r="B709" s="29"/>
    </row>
    <row r="710" spans="1:2" x14ac:dyDescent="0.3">
      <c r="A710" s="30"/>
      <c r="B710" s="29"/>
    </row>
    <row r="711" spans="1:2" x14ac:dyDescent="0.3">
      <c r="A711" s="30"/>
      <c r="B711" s="29"/>
    </row>
    <row r="712" spans="1:2" x14ac:dyDescent="0.3">
      <c r="A712" s="30"/>
      <c r="B712" s="29"/>
    </row>
    <row r="713" spans="1:2" x14ac:dyDescent="0.3">
      <c r="A713" s="30"/>
      <c r="B713" s="29"/>
    </row>
    <row r="714" spans="1:2" x14ac:dyDescent="0.3">
      <c r="A714" s="30"/>
      <c r="B714" s="29"/>
    </row>
    <row r="715" spans="1:2" x14ac:dyDescent="0.3">
      <c r="A715" s="30"/>
      <c r="B715" s="29"/>
    </row>
    <row r="716" spans="1:2" x14ac:dyDescent="0.3">
      <c r="A716" s="30"/>
      <c r="B716" s="29"/>
    </row>
    <row r="717" spans="1:2" x14ac:dyDescent="0.3">
      <c r="A717" s="30"/>
      <c r="B717" s="29"/>
    </row>
    <row r="718" spans="1:2" x14ac:dyDescent="0.3">
      <c r="A718" s="30"/>
      <c r="B718" s="29"/>
    </row>
    <row r="719" spans="1:2" x14ac:dyDescent="0.3">
      <c r="A719" s="30"/>
      <c r="B719" s="29"/>
    </row>
    <row r="720" spans="1:2" x14ac:dyDescent="0.3">
      <c r="A720" s="30"/>
      <c r="B720" s="29"/>
    </row>
    <row r="721" spans="1:2" x14ac:dyDescent="0.3">
      <c r="A721" s="30"/>
      <c r="B721" s="29"/>
    </row>
    <row r="722" spans="1:2" x14ac:dyDescent="0.3">
      <c r="A722" s="30"/>
      <c r="B722" s="29"/>
    </row>
    <row r="723" spans="1:2" x14ac:dyDescent="0.3">
      <c r="A723" s="30"/>
      <c r="B723" s="29"/>
    </row>
    <row r="724" spans="1:2" x14ac:dyDescent="0.3">
      <c r="A724" s="30"/>
      <c r="B724" s="29"/>
    </row>
    <row r="725" spans="1:2" x14ac:dyDescent="0.3">
      <c r="A725" s="30"/>
      <c r="B725" s="29"/>
    </row>
    <row r="726" spans="1:2" x14ac:dyDescent="0.3">
      <c r="A726" s="30"/>
      <c r="B726" s="29"/>
    </row>
    <row r="727" spans="1:2" x14ac:dyDescent="0.3">
      <c r="A727" s="30"/>
      <c r="B727" s="29"/>
    </row>
    <row r="728" spans="1:2" x14ac:dyDescent="0.3">
      <c r="A728" s="30"/>
      <c r="B728" s="29"/>
    </row>
    <row r="729" spans="1:2" x14ac:dyDescent="0.3">
      <c r="A729" s="30"/>
      <c r="B729" s="29"/>
    </row>
    <row r="730" spans="1:2" x14ac:dyDescent="0.3">
      <c r="A730" s="30"/>
      <c r="B730" s="29"/>
    </row>
    <row r="731" spans="1:2" x14ac:dyDescent="0.3">
      <c r="A731" s="30"/>
      <c r="B731" s="29"/>
    </row>
    <row r="732" spans="1:2" x14ac:dyDescent="0.3">
      <c r="A732" s="30"/>
      <c r="B732" s="29"/>
    </row>
    <row r="733" spans="1:2" x14ac:dyDescent="0.3">
      <c r="A733" s="30"/>
      <c r="B733" s="29"/>
    </row>
    <row r="734" spans="1:2" x14ac:dyDescent="0.3">
      <c r="A734" s="30"/>
      <c r="B734" s="29"/>
    </row>
    <row r="735" spans="1:2" x14ac:dyDescent="0.3">
      <c r="A735" s="30"/>
      <c r="B735" s="29"/>
    </row>
    <row r="736" spans="1:2" x14ac:dyDescent="0.3">
      <c r="A736" s="30"/>
      <c r="B736" s="29"/>
    </row>
    <row r="737" spans="1:2" x14ac:dyDescent="0.3">
      <c r="A737" s="30"/>
      <c r="B737" s="29"/>
    </row>
    <row r="738" spans="1:2" x14ac:dyDescent="0.3">
      <c r="A738" s="30"/>
      <c r="B738" s="29"/>
    </row>
    <row r="739" spans="1:2" x14ac:dyDescent="0.3">
      <c r="A739" s="30"/>
      <c r="B739" s="29"/>
    </row>
    <row r="740" spans="1:2" x14ac:dyDescent="0.3">
      <c r="A740" s="30"/>
      <c r="B740" s="29"/>
    </row>
    <row r="741" spans="1:2" x14ac:dyDescent="0.3">
      <c r="A741" s="30"/>
      <c r="B741" s="29"/>
    </row>
    <row r="742" spans="1:2" x14ac:dyDescent="0.3">
      <c r="A742" s="30"/>
      <c r="B742" s="29"/>
    </row>
    <row r="743" spans="1:2" x14ac:dyDescent="0.3">
      <c r="A743" s="30"/>
      <c r="B743" s="29"/>
    </row>
    <row r="744" spans="1:2" x14ac:dyDescent="0.3">
      <c r="A744" s="30"/>
      <c r="B744" s="29"/>
    </row>
    <row r="745" spans="1:2" x14ac:dyDescent="0.3">
      <c r="A745" s="30"/>
      <c r="B745" s="29"/>
    </row>
    <row r="746" spans="1:2" x14ac:dyDescent="0.3">
      <c r="A746" s="30"/>
      <c r="B746" s="29"/>
    </row>
    <row r="747" spans="1:2" x14ac:dyDescent="0.3">
      <c r="A747" s="30"/>
      <c r="B747" s="29"/>
    </row>
    <row r="748" spans="1:2" x14ac:dyDescent="0.3">
      <c r="A748" s="30"/>
      <c r="B748" s="29"/>
    </row>
    <row r="749" spans="1:2" x14ac:dyDescent="0.3">
      <c r="A749" s="30"/>
      <c r="B749" s="29"/>
    </row>
    <row r="750" spans="1:2" x14ac:dyDescent="0.3">
      <c r="A750" s="30"/>
      <c r="B750" s="29"/>
    </row>
    <row r="751" spans="1:2" x14ac:dyDescent="0.3">
      <c r="A751" s="30"/>
      <c r="B751" s="29"/>
    </row>
    <row r="752" spans="1:2" x14ac:dyDescent="0.3">
      <c r="A752" s="30"/>
      <c r="B752" s="29"/>
    </row>
    <row r="753" spans="1:2" x14ac:dyDescent="0.3">
      <c r="A753" s="30"/>
      <c r="B753" s="29"/>
    </row>
    <row r="754" spans="1:2" x14ac:dyDescent="0.3">
      <c r="A754" s="30"/>
      <c r="B754" s="29"/>
    </row>
    <row r="755" spans="1:2" x14ac:dyDescent="0.3">
      <c r="A755" s="30"/>
      <c r="B755" s="29"/>
    </row>
    <row r="756" spans="1:2" x14ac:dyDescent="0.3">
      <c r="A756" s="30"/>
      <c r="B756" s="29"/>
    </row>
    <row r="757" spans="1:2" x14ac:dyDescent="0.3">
      <c r="A757" s="30"/>
      <c r="B757" s="29"/>
    </row>
    <row r="758" spans="1:2" x14ac:dyDescent="0.3">
      <c r="A758" s="30"/>
      <c r="B758" s="29"/>
    </row>
    <row r="759" spans="1:2" x14ac:dyDescent="0.3">
      <c r="A759" s="30"/>
      <c r="B759" s="29"/>
    </row>
    <row r="760" spans="1:2" x14ac:dyDescent="0.3">
      <c r="A760" s="30"/>
      <c r="B760" s="29"/>
    </row>
    <row r="761" spans="1:2" x14ac:dyDescent="0.3">
      <c r="A761" s="30"/>
      <c r="B761" s="29"/>
    </row>
    <row r="762" spans="1:2" x14ac:dyDescent="0.3">
      <c r="A762" s="30"/>
      <c r="B762" s="29"/>
    </row>
    <row r="763" spans="1:2" x14ac:dyDescent="0.3">
      <c r="A763" s="30"/>
      <c r="B763" s="29"/>
    </row>
    <row r="764" spans="1:2" x14ac:dyDescent="0.3">
      <c r="A764" s="30"/>
      <c r="B764" s="29"/>
    </row>
    <row r="765" spans="1:2" x14ac:dyDescent="0.3">
      <c r="A765" s="30"/>
      <c r="B765" s="29"/>
    </row>
    <row r="766" spans="1:2" x14ac:dyDescent="0.3">
      <c r="A766" s="30"/>
      <c r="B766" s="29"/>
    </row>
    <row r="767" spans="1:2" x14ac:dyDescent="0.3">
      <c r="A767" s="30"/>
      <c r="B767" s="29"/>
    </row>
    <row r="768" spans="1:2" x14ac:dyDescent="0.3">
      <c r="A768" s="30"/>
      <c r="B768" s="29"/>
    </row>
    <row r="769" spans="1:2" x14ac:dyDescent="0.3">
      <c r="A769" s="30"/>
      <c r="B769" s="29"/>
    </row>
    <row r="770" spans="1:2" x14ac:dyDescent="0.3">
      <c r="A770" s="30"/>
      <c r="B770" s="29"/>
    </row>
    <row r="771" spans="1:2" x14ac:dyDescent="0.3">
      <c r="A771" s="30"/>
      <c r="B771" s="29"/>
    </row>
    <row r="772" spans="1:2" x14ac:dyDescent="0.3">
      <c r="A772" s="30"/>
      <c r="B772" s="29"/>
    </row>
    <row r="773" spans="1:2" x14ac:dyDescent="0.3">
      <c r="A773" s="30"/>
      <c r="B773" s="29"/>
    </row>
    <row r="774" spans="1:2" x14ac:dyDescent="0.3">
      <c r="A774" s="30"/>
      <c r="B774" s="29"/>
    </row>
    <row r="775" spans="1:2" x14ac:dyDescent="0.3">
      <c r="A775" s="30"/>
      <c r="B775" s="29"/>
    </row>
    <row r="776" spans="1:2" x14ac:dyDescent="0.3">
      <c r="A776" s="30"/>
      <c r="B776" s="29"/>
    </row>
    <row r="777" spans="1:2" x14ac:dyDescent="0.3">
      <c r="A777" s="30"/>
      <c r="B777" s="29"/>
    </row>
    <row r="778" spans="1:2" x14ac:dyDescent="0.3">
      <c r="A778" s="30"/>
      <c r="B778" s="29"/>
    </row>
    <row r="779" spans="1:2" x14ac:dyDescent="0.3">
      <c r="A779" s="30"/>
      <c r="B779" s="29"/>
    </row>
    <row r="780" spans="1:2" x14ac:dyDescent="0.3">
      <c r="A780" s="30"/>
      <c r="B780" s="29"/>
    </row>
    <row r="781" spans="1:2" x14ac:dyDescent="0.3">
      <c r="A781" s="30"/>
      <c r="B781" s="29"/>
    </row>
    <row r="782" spans="1:2" x14ac:dyDescent="0.3">
      <c r="A782" s="30"/>
      <c r="B782" s="29"/>
    </row>
    <row r="783" spans="1:2" x14ac:dyDescent="0.3">
      <c r="A783" s="30"/>
      <c r="B783" s="29"/>
    </row>
    <row r="784" spans="1:2" x14ac:dyDescent="0.3">
      <c r="A784" s="30"/>
      <c r="B784" s="29"/>
    </row>
    <row r="785" spans="1:2" x14ac:dyDescent="0.3">
      <c r="A785" s="30"/>
      <c r="B785" s="29"/>
    </row>
    <row r="786" spans="1:2" x14ac:dyDescent="0.3">
      <c r="A786" s="30"/>
      <c r="B786" s="29"/>
    </row>
    <row r="787" spans="1:2" x14ac:dyDescent="0.3">
      <c r="A787" s="30"/>
      <c r="B787" s="29"/>
    </row>
    <row r="788" spans="1:2" x14ac:dyDescent="0.3">
      <c r="A788" s="30"/>
      <c r="B788" s="29"/>
    </row>
    <row r="789" spans="1:2" x14ac:dyDescent="0.3">
      <c r="A789" s="30"/>
      <c r="B789" s="29"/>
    </row>
    <row r="790" spans="1:2" x14ac:dyDescent="0.3">
      <c r="A790" s="30"/>
      <c r="B790" s="29"/>
    </row>
    <row r="791" spans="1:2" x14ac:dyDescent="0.3">
      <c r="A791" s="30"/>
      <c r="B791" s="29"/>
    </row>
    <row r="792" spans="1:2" x14ac:dyDescent="0.3">
      <c r="A792" s="30"/>
      <c r="B792" s="29"/>
    </row>
    <row r="793" spans="1:2" x14ac:dyDescent="0.3">
      <c r="A793" s="30"/>
      <c r="B793" s="29"/>
    </row>
    <row r="794" spans="1:2" x14ac:dyDescent="0.3">
      <c r="A794" s="30"/>
      <c r="B794" s="29"/>
    </row>
    <row r="795" spans="1:2" x14ac:dyDescent="0.3">
      <c r="A795" s="30"/>
      <c r="B795" s="29"/>
    </row>
    <row r="796" spans="1:2" x14ac:dyDescent="0.3">
      <c r="A796" s="30"/>
      <c r="B796" s="29"/>
    </row>
    <row r="797" spans="1:2" x14ac:dyDescent="0.3">
      <c r="A797" s="30"/>
      <c r="B797" s="29"/>
    </row>
    <row r="798" spans="1:2" x14ac:dyDescent="0.3">
      <c r="A798" s="30"/>
      <c r="B798" s="29"/>
    </row>
    <row r="799" spans="1:2" x14ac:dyDescent="0.3">
      <c r="A799" s="30"/>
      <c r="B799" s="29"/>
    </row>
    <row r="800" spans="1:2" x14ac:dyDescent="0.3">
      <c r="A800" s="30"/>
      <c r="B800" s="29"/>
    </row>
    <row r="801" spans="1:2" x14ac:dyDescent="0.3">
      <c r="A801" s="30"/>
      <c r="B801" s="29"/>
    </row>
    <row r="802" spans="1:2" x14ac:dyDescent="0.3">
      <c r="A802" s="30"/>
      <c r="B802" s="29"/>
    </row>
    <row r="803" spans="1:2" x14ac:dyDescent="0.3">
      <c r="A803" s="30"/>
      <c r="B803" s="29"/>
    </row>
    <row r="804" spans="1:2" x14ac:dyDescent="0.3">
      <c r="A804" s="30"/>
      <c r="B804" s="29"/>
    </row>
    <row r="805" spans="1:2" x14ac:dyDescent="0.3">
      <c r="A805" s="30"/>
      <c r="B805" s="29"/>
    </row>
    <row r="806" spans="1:2" x14ac:dyDescent="0.3">
      <c r="A806" s="30"/>
      <c r="B806" s="29"/>
    </row>
    <row r="807" spans="1:2" x14ac:dyDescent="0.3">
      <c r="A807" s="30"/>
      <c r="B807" s="29"/>
    </row>
    <row r="808" spans="1:2" x14ac:dyDescent="0.3">
      <c r="A808" s="30"/>
      <c r="B808" s="29"/>
    </row>
    <row r="809" spans="1:2" x14ac:dyDescent="0.3">
      <c r="A809" s="30"/>
      <c r="B809" s="29"/>
    </row>
    <row r="810" spans="1:2" x14ac:dyDescent="0.3">
      <c r="A810" s="30"/>
      <c r="B810" s="29"/>
    </row>
    <row r="811" spans="1:2" x14ac:dyDescent="0.3">
      <c r="A811" s="30"/>
      <c r="B811" s="29"/>
    </row>
    <row r="812" spans="1:2" x14ac:dyDescent="0.3">
      <c r="A812" s="30"/>
      <c r="B812" s="29"/>
    </row>
    <row r="813" spans="1:2" x14ac:dyDescent="0.3">
      <c r="A813" s="30"/>
      <c r="B813" s="29"/>
    </row>
    <row r="814" spans="1:2" x14ac:dyDescent="0.3">
      <c r="A814" s="30"/>
      <c r="B814" s="29"/>
    </row>
    <row r="815" spans="1:2" x14ac:dyDescent="0.3">
      <c r="A815" s="30"/>
      <c r="B815" s="29"/>
    </row>
    <row r="816" spans="1:2" x14ac:dyDescent="0.3">
      <c r="A816" s="30"/>
      <c r="B816" s="29"/>
    </row>
    <row r="817" spans="1:2" x14ac:dyDescent="0.3">
      <c r="A817" s="30"/>
      <c r="B817" s="29"/>
    </row>
    <row r="818" spans="1:2" x14ac:dyDescent="0.3">
      <c r="A818" s="30"/>
      <c r="B818" s="29"/>
    </row>
    <row r="819" spans="1:2" x14ac:dyDescent="0.3">
      <c r="A819" s="30"/>
      <c r="B819" s="29"/>
    </row>
    <row r="820" spans="1:2" x14ac:dyDescent="0.3">
      <c r="A820" s="30"/>
      <c r="B820" s="29"/>
    </row>
    <row r="821" spans="1:2" x14ac:dyDescent="0.3">
      <c r="A821" s="30"/>
      <c r="B821" s="29"/>
    </row>
    <row r="822" spans="1:2" x14ac:dyDescent="0.3">
      <c r="A822" s="30"/>
      <c r="B822" s="29"/>
    </row>
    <row r="823" spans="1:2" x14ac:dyDescent="0.3">
      <c r="A823" s="30"/>
      <c r="B823" s="29"/>
    </row>
    <row r="824" spans="1:2" x14ac:dyDescent="0.3">
      <c r="A824" s="30"/>
      <c r="B824" s="29"/>
    </row>
    <row r="825" spans="1:2" x14ac:dyDescent="0.3">
      <c r="A825" s="30"/>
      <c r="B825" s="29"/>
    </row>
    <row r="826" spans="1:2" x14ac:dyDescent="0.3">
      <c r="A826" s="30"/>
      <c r="B826" s="29"/>
    </row>
    <row r="827" spans="1:2" x14ac:dyDescent="0.3">
      <c r="A827" s="30"/>
      <c r="B827" s="29"/>
    </row>
    <row r="828" spans="1:2" x14ac:dyDescent="0.3">
      <c r="A828" s="30"/>
      <c r="B828" s="29"/>
    </row>
    <row r="829" spans="1:2" x14ac:dyDescent="0.3">
      <c r="A829" s="30"/>
      <c r="B829" s="29"/>
    </row>
    <row r="830" spans="1:2" x14ac:dyDescent="0.3">
      <c r="A830" s="30"/>
      <c r="B830" s="29"/>
    </row>
    <row r="831" spans="1:2" x14ac:dyDescent="0.3">
      <c r="A831" s="30"/>
      <c r="B831" s="29"/>
    </row>
    <row r="832" spans="1:2" x14ac:dyDescent="0.3">
      <c r="A832" s="30"/>
      <c r="B832" s="29"/>
    </row>
    <row r="833" spans="1:2" x14ac:dyDescent="0.3">
      <c r="A833" s="30"/>
      <c r="B833" s="29"/>
    </row>
    <row r="834" spans="1:2" x14ac:dyDescent="0.3">
      <c r="A834" s="30"/>
      <c r="B834" s="29"/>
    </row>
    <row r="835" spans="1:2" x14ac:dyDescent="0.3">
      <c r="A835" s="30"/>
      <c r="B835" s="29"/>
    </row>
    <row r="836" spans="1:2" x14ac:dyDescent="0.3">
      <c r="A836" s="30"/>
      <c r="B836" s="29"/>
    </row>
    <row r="837" spans="1:2" x14ac:dyDescent="0.3">
      <c r="A837" s="30"/>
      <c r="B837" s="29"/>
    </row>
    <row r="838" spans="1:2" x14ac:dyDescent="0.3">
      <c r="A838" s="30"/>
      <c r="B838" s="29"/>
    </row>
    <row r="839" spans="1:2" x14ac:dyDescent="0.3">
      <c r="A839" s="30"/>
      <c r="B839" s="29"/>
    </row>
    <row r="840" spans="1:2" x14ac:dyDescent="0.3">
      <c r="A840" s="30"/>
      <c r="B840" s="29"/>
    </row>
    <row r="841" spans="1:2" x14ac:dyDescent="0.3">
      <c r="A841" s="30"/>
      <c r="B841" s="29"/>
    </row>
    <row r="842" spans="1:2" x14ac:dyDescent="0.3">
      <c r="A842" s="30"/>
      <c r="B842" s="29"/>
    </row>
    <row r="843" spans="1:2" x14ac:dyDescent="0.3">
      <c r="A843" s="30"/>
      <c r="B843" s="29"/>
    </row>
    <row r="844" spans="1:2" x14ac:dyDescent="0.3">
      <c r="A844" s="30"/>
      <c r="B844" s="29"/>
    </row>
    <row r="845" spans="1:2" x14ac:dyDescent="0.3">
      <c r="A845" s="30"/>
      <c r="B845" s="29"/>
    </row>
    <row r="846" spans="1:2" x14ac:dyDescent="0.3">
      <c r="A846" s="30"/>
      <c r="B846" s="29"/>
    </row>
    <row r="847" spans="1:2" x14ac:dyDescent="0.3">
      <c r="A847" s="30"/>
      <c r="B847" s="29"/>
    </row>
    <row r="848" spans="1:2" x14ac:dyDescent="0.3">
      <c r="A848" s="30"/>
      <c r="B848" s="29"/>
    </row>
    <row r="849" spans="1:2" x14ac:dyDescent="0.3">
      <c r="A849" s="30"/>
      <c r="B849" s="29"/>
    </row>
    <row r="850" spans="1:2" x14ac:dyDescent="0.3">
      <c r="A850" s="30"/>
      <c r="B850" s="29"/>
    </row>
    <row r="851" spans="1:2" x14ac:dyDescent="0.3">
      <c r="A851" s="30"/>
      <c r="B851" s="29"/>
    </row>
    <row r="852" spans="1:2" x14ac:dyDescent="0.3">
      <c r="A852" s="30"/>
      <c r="B852" s="29"/>
    </row>
    <row r="853" spans="1:2" x14ac:dyDescent="0.3">
      <c r="A853" s="30"/>
      <c r="B853" s="29"/>
    </row>
    <row r="854" spans="1:2" x14ac:dyDescent="0.3">
      <c r="A854" s="30"/>
      <c r="B854" s="29"/>
    </row>
    <row r="855" spans="1:2" x14ac:dyDescent="0.3">
      <c r="A855" s="30"/>
      <c r="B855" s="29"/>
    </row>
    <row r="856" spans="1:2" x14ac:dyDescent="0.3">
      <c r="A856" s="30"/>
      <c r="B856" s="29"/>
    </row>
    <row r="857" spans="1:2" x14ac:dyDescent="0.3">
      <c r="A857" s="30"/>
      <c r="B857" s="29"/>
    </row>
    <row r="858" spans="1:2" x14ac:dyDescent="0.3">
      <c r="A858" s="30"/>
      <c r="B858" s="29"/>
    </row>
    <row r="859" spans="1:2" x14ac:dyDescent="0.3">
      <c r="A859" s="30"/>
      <c r="B859" s="29"/>
    </row>
    <row r="860" spans="1:2" x14ac:dyDescent="0.3">
      <c r="A860" s="30"/>
      <c r="B860" s="29"/>
    </row>
    <row r="861" spans="1:2" x14ac:dyDescent="0.3">
      <c r="A861" s="30"/>
      <c r="B861" s="29"/>
    </row>
    <row r="862" spans="1:2" x14ac:dyDescent="0.3">
      <c r="A862" s="30"/>
      <c r="B862" s="29"/>
    </row>
    <row r="863" spans="1:2" x14ac:dyDescent="0.3">
      <c r="A863" s="30"/>
      <c r="B863" s="29"/>
    </row>
    <row r="864" spans="1:2" x14ac:dyDescent="0.3">
      <c r="A864" s="30"/>
      <c r="B864" s="29"/>
    </row>
    <row r="865" spans="1:2" x14ac:dyDescent="0.3">
      <c r="A865" s="30"/>
      <c r="B865" s="29"/>
    </row>
    <row r="866" spans="1:2" x14ac:dyDescent="0.3">
      <c r="A866" s="30"/>
      <c r="B866" s="29"/>
    </row>
    <row r="867" spans="1:2" x14ac:dyDescent="0.3">
      <c r="A867" s="30"/>
      <c r="B867" s="29"/>
    </row>
    <row r="868" spans="1:2" x14ac:dyDescent="0.3">
      <c r="A868" s="30"/>
      <c r="B868" s="29"/>
    </row>
    <row r="869" spans="1:2" x14ac:dyDescent="0.3">
      <c r="A869" s="30"/>
      <c r="B869" s="29"/>
    </row>
    <row r="870" spans="1:2" x14ac:dyDescent="0.3">
      <c r="A870" s="30"/>
      <c r="B870" s="29"/>
    </row>
    <row r="871" spans="1:2" x14ac:dyDescent="0.3">
      <c r="A871" s="30"/>
      <c r="B871" s="29"/>
    </row>
    <row r="872" spans="1:2" x14ac:dyDescent="0.3">
      <c r="A872" s="30"/>
      <c r="B872" s="29"/>
    </row>
    <row r="873" spans="1:2" x14ac:dyDescent="0.3">
      <c r="A873" s="30"/>
      <c r="B873" s="29"/>
    </row>
    <row r="874" spans="1:2" x14ac:dyDescent="0.3">
      <c r="A874" s="30"/>
      <c r="B874" s="29"/>
    </row>
    <row r="875" spans="1:2" x14ac:dyDescent="0.3">
      <c r="A875" s="30"/>
      <c r="B875" s="29"/>
    </row>
    <row r="876" spans="1:2" x14ac:dyDescent="0.3">
      <c r="A876" s="30"/>
      <c r="B876" s="29"/>
    </row>
    <row r="877" spans="1:2" x14ac:dyDescent="0.3">
      <c r="A877" s="30"/>
      <c r="B877" s="29"/>
    </row>
    <row r="878" spans="1:2" x14ac:dyDescent="0.3">
      <c r="A878" s="30"/>
      <c r="B878" s="29"/>
    </row>
    <row r="879" spans="1:2" x14ac:dyDescent="0.3">
      <c r="A879" s="30"/>
      <c r="B879" s="29"/>
    </row>
    <row r="880" spans="1:2" x14ac:dyDescent="0.3">
      <c r="A880" s="30"/>
      <c r="B880" s="29"/>
    </row>
    <row r="881" spans="1:2" x14ac:dyDescent="0.3">
      <c r="A881" s="30"/>
      <c r="B881" s="29"/>
    </row>
    <row r="882" spans="1:2" x14ac:dyDescent="0.3">
      <c r="A882" s="30"/>
      <c r="B882" s="29"/>
    </row>
    <row r="883" spans="1:2" x14ac:dyDescent="0.3">
      <c r="A883" s="30"/>
      <c r="B883" s="29"/>
    </row>
    <row r="884" spans="1:2" x14ac:dyDescent="0.3">
      <c r="A884" s="30"/>
      <c r="B884" s="29"/>
    </row>
    <row r="885" spans="1:2" x14ac:dyDescent="0.3">
      <c r="A885" s="30"/>
      <c r="B885" s="29"/>
    </row>
    <row r="886" spans="1:2" x14ac:dyDescent="0.3">
      <c r="A886" s="30"/>
      <c r="B886" s="29"/>
    </row>
    <row r="887" spans="1:2" x14ac:dyDescent="0.3">
      <c r="A887" s="30"/>
      <c r="B887" s="29"/>
    </row>
    <row r="888" spans="1:2" x14ac:dyDescent="0.3">
      <c r="A888" s="30"/>
      <c r="B888" s="29"/>
    </row>
    <row r="889" spans="1:2" x14ac:dyDescent="0.3">
      <c r="A889" s="30"/>
      <c r="B889" s="29"/>
    </row>
    <row r="890" spans="1:2" x14ac:dyDescent="0.3">
      <c r="A890" s="30"/>
      <c r="B890" s="29"/>
    </row>
    <row r="891" spans="1:2" x14ac:dyDescent="0.3">
      <c r="A891" s="30"/>
      <c r="B891" s="29"/>
    </row>
    <row r="892" spans="1:2" x14ac:dyDescent="0.3">
      <c r="A892" s="30"/>
      <c r="B892" s="29"/>
    </row>
    <row r="893" spans="1:2" x14ac:dyDescent="0.3">
      <c r="A893" s="30"/>
      <c r="B893" s="29"/>
    </row>
    <row r="894" spans="1:2" x14ac:dyDescent="0.3">
      <c r="A894" s="30"/>
      <c r="B894" s="29"/>
    </row>
    <row r="895" spans="1:2" x14ac:dyDescent="0.3">
      <c r="A895" s="30"/>
      <c r="B895" s="29"/>
    </row>
    <row r="896" spans="1:2" x14ac:dyDescent="0.3">
      <c r="A896" s="30"/>
      <c r="B896" s="29"/>
    </row>
    <row r="897" spans="1:2" x14ac:dyDescent="0.3">
      <c r="A897" s="30"/>
      <c r="B897" s="29"/>
    </row>
    <row r="898" spans="1:2" x14ac:dyDescent="0.3">
      <c r="A898" s="30"/>
      <c r="B898" s="29"/>
    </row>
    <row r="899" spans="1:2" x14ac:dyDescent="0.3">
      <c r="A899" s="30"/>
      <c r="B899" s="29"/>
    </row>
    <row r="900" spans="1:2" x14ac:dyDescent="0.3">
      <c r="A900" s="30"/>
      <c r="B900" s="29"/>
    </row>
    <row r="901" spans="1:2" x14ac:dyDescent="0.3">
      <c r="A901" s="30"/>
      <c r="B901" s="29"/>
    </row>
    <row r="902" spans="1:2" x14ac:dyDescent="0.3">
      <c r="A902" s="30"/>
      <c r="B902" s="29"/>
    </row>
    <row r="903" spans="1:2" x14ac:dyDescent="0.3">
      <c r="A903" s="30"/>
      <c r="B903" s="29"/>
    </row>
    <row r="904" spans="1:2" x14ac:dyDescent="0.3">
      <c r="A904" s="30"/>
      <c r="B904" s="29"/>
    </row>
    <row r="905" spans="1:2" x14ac:dyDescent="0.3">
      <c r="A905" s="30"/>
      <c r="B905" s="29"/>
    </row>
    <row r="906" spans="1:2" x14ac:dyDescent="0.3">
      <c r="A906" s="30"/>
      <c r="B906" s="29"/>
    </row>
    <row r="907" spans="1:2" x14ac:dyDescent="0.3">
      <c r="A907" s="30"/>
      <c r="B907" s="29"/>
    </row>
    <row r="908" spans="1:2" x14ac:dyDescent="0.3">
      <c r="A908" s="30"/>
      <c r="B908" s="29"/>
    </row>
    <row r="909" spans="1:2" x14ac:dyDescent="0.3">
      <c r="A909" s="30"/>
      <c r="B909" s="29"/>
    </row>
    <row r="910" spans="1:2" x14ac:dyDescent="0.3">
      <c r="A910" s="30"/>
      <c r="B910" s="29"/>
    </row>
    <row r="911" spans="1:2" x14ac:dyDescent="0.3">
      <c r="A911" s="30"/>
      <c r="B911" s="29"/>
    </row>
    <row r="912" spans="1:2" x14ac:dyDescent="0.3">
      <c r="A912" s="30"/>
      <c r="B912" s="29"/>
    </row>
    <row r="913" spans="1:2" x14ac:dyDescent="0.3">
      <c r="A913" s="30"/>
      <c r="B913" s="29"/>
    </row>
    <row r="914" spans="1:2" x14ac:dyDescent="0.3">
      <c r="A914" s="30"/>
      <c r="B914" s="29"/>
    </row>
    <row r="915" spans="1:2" x14ac:dyDescent="0.3">
      <c r="A915" s="30"/>
      <c r="B915" s="29"/>
    </row>
    <row r="916" spans="1:2" x14ac:dyDescent="0.3">
      <c r="A916" s="30"/>
      <c r="B916" s="29"/>
    </row>
    <row r="917" spans="1:2" x14ac:dyDescent="0.3">
      <c r="A917" s="30"/>
      <c r="B917" s="29"/>
    </row>
    <row r="918" spans="1:2" x14ac:dyDescent="0.3">
      <c r="A918" s="30"/>
      <c r="B918" s="29"/>
    </row>
    <row r="919" spans="1:2" x14ac:dyDescent="0.3">
      <c r="A919" s="30"/>
      <c r="B919" s="29"/>
    </row>
    <row r="920" spans="1:2" x14ac:dyDescent="0.3">
      <c r="A920" s="30"/>
      <c r="B920" s="29"/>
    </row>
    <row r="921" spans="1:2" x14ac:dyDescent="0.3">
      <c r="A921" s="30"/>
      <c r="B921" s="29"/>
    </row>
    <row r="922" spans="1:2" x14ac:dyDescent="0.3">
      <c r="A922" s="30"/>
      <c r="B922" s="29"/>
    </row>
    <row r="923" spans="1:2" x14ac:dyDescent="0.3">
      <c r="A923" s="30"/>
      <c r="B923" s="29"/>
    </row>
    <row r="924" spans="1:2" x14ac:dyDescent="0.3">
      <c r="A924" s="30"/>
      <c r="B924" s="29"/>
    </row>
    <row r="925" spans="1:2" x14ac:dyDescent="0.3">
      <c r="A925" s="30"/>
      <c r="B925" s="29"/>
    </row>
    <row r="926" spans="1:2" x14ac:dyDescent="0.3">
      <c r="A926" s="30"/>
      <c r="B926" s="29"/>
    </row>
    <row r="927" spans="1:2" x14ac:dyDescent="0.3">
      <c r="A927" s="30"/>
      <c r="B927" s="29"/>
    </row>
    <row r="928" spans="1:2" x14ac:dyDescent="0.3">
      <c r="A928" s="30"/>
      <c r="B928" s="29"/>
    </row>
    <row r="929" spans="1:2" x14ac:dyDescent="0.3">
      <c r="A929" s="30"/>
      <c r="B929" s="29"/>
    </row>
    <row r="930" spans="1:2" x14ac:dyDescent="0.3">
      <c r="A930" s="30"/>
      <c r="B930" s="29"/>
    </row>
    <row r="931" spans="1:2" x14ac:dyDescent="0.3">
      <c r="A931" s="30"/>
      <c r="B931" s="29"/>
    </row>
    <row r="932" spans="1:2" x14ac:dyDescent="0.3">
      <c r="A932" s="30"/>
      <c r="B932" s="29"/>
    </row>
    <row r="933" spans="1:2" x14ac:dyDescent="0.3">
      <c r="A933" s="30"/>
      <c r="B933" s="29"/>
    </row>
    <row r="934" spans="1:2" x14ac:dyDescent="0.3">
      <c r="A934" s="30"/>
      <c r="B934" s="29"/>
    </row>
    <row r="935" spans="1:2" x14ac:dyDescent="0.3">
      <c r="A935" s="30"/>
      <c r="B935" s="29"/>
    </row>
    <row r="936" spans="1:2" x14ac:dyDescent="0.3">
      <c r="A936" s="30"/>
      <c r="B936" s="29"/>
    </row>
    <row r="937" spans="1:2" x14ac:dyDescent="0.3">
      <c r="A937" s="30"/>
      <c r="B937" s="29"/>
    </row>
    <row r="938" spans="1:2" x14ac:dyDescent="0.3">
      <c r="A938" s="30"/>
      <c r="B938" s="29"/>
    </row>
    <row r="939" spans="1:2" x14ac:dyDescent="0.3">
      <c r="A939" s="30"/>
      <c r="B939" s="29"/>
    </row>
    <row r="940" spans="1:2" x14ac:dyDescent="0.3">
      <c r="A940" s="30"/>
      <c r="B940" s="29"/>
    </row>
    <row r="941" spans="1:2" x14ac:dyDescent="0.3">
      <c r="A941" s="30"/>
      <c r="B941" s="29"/>
    </row>
    <row r="942" spans="1:2" x14ac:dyDescent="0.3">
      <c r="A942" s="30"/>
      <c r="B942" s="29"/>
    </row>
    <row r="943" spans="1:2" x14ac:dyDescent="0.3">
      <c r="A943" s="30"/>
      <c r="B943" s="29"/>
    </row>
    <row r="944" spans="1:2" x14ac:dyDescent="0.3">
      <c r="A944" s="30"/>
      <c r="B944" s="29"/>
    </row>
    <row r="945" spans="1:2" x14ac:dyDescent="0.3">
      <c r="A945" s="30"/>
      <c r="B945" s="29"/>
    </row>
    <row r="946" spans="1:2" x14ac:dyDescent="0.3">
      <c r="A946" s="30"/>
      <c r="B946" s="29"/>
    </row>
    <row r="947" spans="1:2" x14ac:dyDescent="0.3">
      <c r="A947" s="30"/>
      <c r="B947" s="29"/>
    </row>
    <row r="948" spans="1:2" x14ac:dyDescent="0.3">
      <c r="A948" s="30"/>
      <c r="B948" s="29"/>
    </row>
    <row r="949" spans="1:2" x14ac:dyDescent="0.3">
      <c r="A949" s="30"/>
      <c r="B949" s="29"/>
    </row>
    <row r="950" spans="1:2" x14ac:dyDescent="0.3">
      <c r="A950" s="30"/>
      <c r="B950" s="29"/>
    </row>
    <row r="951" spans="1:2" x14ac:dyDescent="0.3">
      <c r="A951" s="30"/>
      <c r="B951" s="29"/>
    </row>
    <row r="952" spans="1:2" x14ac:dyDescent="0.3">
      <c r="A952" s="30"/>
      <c r="B952" s="29"/>
    </row>
    <row r="953" spans="1:2" x14ac:dyDescent="0.3">
      <c r="A953" s="30"/>
      <c r="B953" s="29"/>
    </row>
    <row r="954" spans="1:2" x14ac:dyDescent="0.3">
      <c r="A954" s="30"/>
      <c r="B954" s="29"/>
    </row>
    <row r="955" spans="1:2" x14ac:dyDescent="0.3">
      <c r="A955" s="30"/>
      <c r="B955" s="29"/>
    </row>
    <row r="956" spans="1:2" x14ac:dyDescent="0.3">
      <c r="A956" s="30"/>
      <c r="B956" s="29"/>
    </row>
    <row r="957" spans="1:2" x14ac:dyDescent="0.3">
      <c r="A957" s="30"/>
      <c r="B957" s="29"/>
    </row>
    <row r="958" spans="1:2" x14ac:dyDescent="0.3">
      <c r="A958" s="30"/>
      <c r="B958" s="29"/>
    </row>
    <row r="959" spans="1:2" x14ac:dyDescent="0.3">
      <c r="A959" s="30"/>
      <c r="B959" s="29"/>
    </row>
    <row r="960" spans="1:2" x14ac:dyDescent="0.3">
      <c r="A960" s="30"/>
      <c r="B960" s="29"/>
    </row>
    <row r="961" spans="1:2" x14ac:dyDescent="0.3">
      <c r="A961" s="30"/>
      <c r="B961" s="29"/>
    </row>
    <row r="962" spans="1:2" x14ac:dyDescent="0.3">
      <c r="A962" s="30"/>
      <c r="B962" s="29"/>
    </row>
    <row r="963" spans="1:2" x14ac:dyDescent="0.3">
      <c r="A963" s="30"/>
      <c r="B963" s="29"/>
    </row>
    <row r="964" spans="1:2" x14ac:dyDescent="0.3">
      <c r="A964" s="30"/>
      <c r="B964" s="29"/>
    </row>
    <row r="965" spans="1:2" x14ac:dyDescent="0.3">
      <c r="A965" s="30"/>
      <c r="B965" s="29"/>
    </row>
    <row r="966" spans="1:2" x14ac:dyDescent="0.3">
      <c r="A966" s="30"/>
      <c r="B966" s="29"/>
    </row>
    <row r="967" spans="1:2" x14ac:dyDescent="0.3">
      <c r="A967" s="30"/>
      <c r="B967" s="29"/>
    </row>
    <row r="968" spans="1:2" x14ac:dyDescent="0.3">
      <c r="A968" s="30"/>
      <c r="B968" s="29"/>
    </row>
    <row r="969" spans="1:2" x14ac:dyDescent="0.3">
      <c r="A969" s="30"/>
      <c r="B969" s="29"/>
    </row>
    <row r="970" spans="1:2" x14ac:dyDescent="0.3">
      <c r="A970" s="30"/>
      <c r="B970" s="29"/>
    </row>
    <row r="971" spans="1:2" x14ac:dyDescent="0.3">
      <c r="A971" s="30"/>
      <c r="B971" s="29"/>
    </row>
    <row r="972" spans="1:2" x14ac:dyDescent="0.3">
      <c r="A972" s="30"/>
      <c r="B972" s="29"/>
    </row>
    <row r="973" spans="1:2" x14ac:dyDescent="0.3">
      <c r="A973" s="30"/>
      <c r="B973" s="29"/>
    </row>
    <row r="974" spans="1:2" x14ac:dyDescent="0.3">
      <c r="A974" s="30"/>
      <c r="B974" s="29"/>
    </row>
    <row r="975" spans="1:2" x14ac:dyDescent="0.3">
      <c r="A975" s="30"/>
      <c r="B975" s="29"/>
    </row>
    <row r="976" spans="1:2" x14ac:dyDescent="0.3">
      <c r="A976" s="30"/>
      <c r="B976" s="29"/>
    </row>
    <row r="977" spans="1:2" x14ac:dyDescent="0.3">
      <c r="A977" s="30"/>
      <c r="B977" s="29"/>
    </row>
    <row r="978" spans="1:2" x14ac:dyDescent="0.3">
      <c r="A978" s="30"/>
      <c r="B978" s="29"/>
    </row>
    <row r="979" spans="1:2" x14ac:dyDescent="0.3">
      <c r="A979" s="30"/>
      <c r="B979" s="29"/>
    </row>
    <row r="980" spans="1:2" x14ac:dyDescent="0.3">
      <c r="A980" s="30"/>
      <c r="B980" s="29"/>
    </row>
    <row r="981" spans="1:2" x14ac:dyDescent="0.3">
      <c r="A981" s="30"/>
      <c r="B981" s="29"/>
    </row>
    <row r="982" spans="1:2" x14ac:dyDescent="0.3">
      <c r="A982" s="30"/>
      <c r="B982" s="29"/>
    </row>
    <row r="983" spans="1:2" x14ac:dyDescent="0.3">
      <c r="A983" s="30"/>
      <c r="B983" s="29"/>
    </row>
    <row r="984" spans="1:2" x14ac:dyDescent="0.3">
      <c r="A984" s="30"/>
      <c r="B984" s="29"/>
    </row>
    <row r="985" spans="1:2" x14ac:dyDescent="0.3">
      <c r="A985" s="30"/>
      <c r="B985" s="29"/>
    </row>
    <row r="986" spans="1:2" x14ac:dyDescent="0.3">
      <c r="A986" s="30"/>
      <c r="B986" s="29"/>
    </row>
    <row r="987" spans="1:2" x14ac:dyDescent="0.3">
      <c r="A987" s="30"/>
      <c r="B987" s="29"/>
    </row>
    <row r="988" spans="1:2" x14ac:dyDescent="0.3">
      <c r="A988" s="30"/>
      <c r="B988" s="29"/>
    </row>
    <row r="989" spans="1:2" x14ac:dyDescent="0.3">
      <c r="A989" s="30"/>
      <c r="B989" s="29"/>
    </row>
    <row r="990" spans="1:2" x14ac:dyDescent="0.3">
      <c r="A990" s="30"/>
      <c r="B990" s="29"/>
    </row>
    <row r="991" spans="1:2" x14ac:dyDescent="0.3">
      <c r="A991" s="30"/>
      <c r="B991" s="29"/>
    </row>
    <row r="992" spans="1:2" x14ac:dyDescent="0.3">
      <c r="A992" s="30"/>
      <c r="B992" s="29"/>
    </row>
    <row r="993" spans="1:2" x14ac:dyDescent="0.3">
      <c r="A993" s="30"/>
      <c r="B993" s="29"/>
    </row>
    <row r="994" spans="1:2" x14ac:dyDescent="0.3">
      <c r="A994" s="30"/>
      <c r="B994" s="29"/>
    </row>
    <row r="995" spans="1:2" x14ac:dyDescent="0.3">
      <c r="A995" s="30"/>
      <c r="B995" s="29"/>
    </row>
    <row r="996" spans="1:2" x14ac:dyDescent="0.3">
      <c r="A996" s="30"/>
      <c r="B996" s="29"/>
    </row>
    <row r="997" spans="1:2" x14ac:dyDescent="0.3">
      <c r="A997" s="30"/>
      <c r="B997" s="29"/>
    </row>
    <row r="998" spans="1:2" x14ac:dyDescent="0.3">
      <c r="A998" s="30"/>
      <c r="B998" s="29"/>
    </row>
    <row r="999" spans="1:2" x14ac:dyDescent="0.3">
      <c r="A999" s="30"/>
      <c r="B999" s="29"/>
    </row>
    <row r="1000" spans="1:2" x14ac:dyDescent="0.3">
      <c r="A1000" s="30"/>
      <c r="B1000" s="29"/>
    </row>
    <row r="1001" spans="1:2" x14ac:dyDescent="0.3">
      <c r="A1001" s="30"/>
      <c r="B1001" s="29"/>
    </row>
    <row r="1002" spans="1:2" x14ac:dyDescent="0.3">
      <c r="A1002" s="30"/>
      <c r="B1002" s="29"/>
    </row>
    <row r="1003" spans="1:2" x14ac:dyDescent="0.3">
      <c r="A1003" s="30"/>
      <c r="B1003" s="29"/>
    </row>
    <row r="1004" spans="1:2" x14ac:dyDescent="0.3">
      <c r="A1004" s="30"/>
      <c r="B1004" s="29"/>
    </row>
    <row r="1005" spans="1:2" x14ac:dyDescent="0.3">
      <c r="A1005" s="30"/>
      <c r="B1005" s="29"/>
    </row>
    <row r="1006" spans="1:2" x14ac:dyDescent="0.3">
      <c r="A1006" s="30"/>
      <c r="B1006" s="29"/>
    </row>
    <row r="1007" spans="1:2" x14ac:dyDescent="0.3">
      <c r="A1007" s="30"/>
      <c r="B1007" s="29"/>
    </row>
    <row r="1008" spans="1:2" x14ac:dyDescent="0.3">
      <c r="A1008" s="30"/>
      <c r="B1008" s="29"/>
    </row>
    <row r="1009" spans="1:2" x14ac:dyDescent="0.3">
      <c r="A1009" s="30"/>
      <c r="B1009" s="29"/>
    </row>
    <row r="1010" spans="1:2" x14ac:dyDescent="0.3">
      <c r="A1010" s="30"/>
      <c r="B1010" s="29"/>
    </row>
    <row r="1011" spans="1:2" x14ac:dyDescent="0.3">
      <c r="A1011" s="30"/>
      <c r="B1011" s="29"/>
    </row>
    <row r="1012" spans="1:2" x14ac:dyDescent="0.3">
      <c r="A1012" s="30"/>
      <c r="B1012" s="29"/>
    </row>
    <row r="1013" spans="1:2" x14ac:dyDescent="0.3">
      <c r="A1013" s="30"/>
      <c r="B1013" s="29"/>
    </row>
    <row r="1014" spans="1:2" x14ac:dyDescent="0.3">
      <c r="A1014" s="30"/>
      <c r="B1014" s="29"/>
    </row>
    <row r="1015" spans="1:2" x14ac:dyDescent="0.3">
      <c r="A1015" s="30"/>
      <c r="B1015" s="29"/>
    </row>
    <row r="1016" spans="1:2" x14ac:dyDescent="0.3">
      <c r="A1016" s="30"/>
      <c r="B1016" s="29"/>
    </row>
    <row r="1017" spans="1:2" x14ac:dyDescent="0.3">
      <c r="A1017" s="30"/>
      <c r="B1017" s="29"/>
    </row>
    <row r="1018" spans="1:2" x14ac:dyDescent="0.3">
      <c r="A1018" s="30"/>
      <c r="B1018" s="29"/>
    </row>
    <row r="1019" spans="1:2" x14ac:dyDescent="0.3">
      <c r="A1019" s="30"/>
      <c r="B1019" s="29"/>
    </row>
    <row r="1020" spans="1:2" x14ac:dyDescent="0.3">
      <c r="A1020" s="30"/>
      <c r="B1020" s="29"/>
    </row>
    <row r="1021" spans="1:2" x14ac:dyDescent="0.3">
      <c r="A1021" s="30"/>
      <c r="B1021" s="29"/>
    </row>
    <row r="1022" spans="1:2" x14ac:dyDescent="0.3">
      <c r="A1022" s="30"/>
      <c r="B1022" s="29"/>
    </row>
    <row r="1023" spans="1:2" x14ac:dyDescent="0.3">
      <c r="A1023" s="30"/>
      <c r="B1023" s="29"/>
    </row>
    <row r="1024" spans="1:2" x14ac:dyDescent="0.3">
      <c r="A1024" s="30"/>
      <c r="B1024" s="29"/>
    </row>
    <row r="1025" spans="1:2" x14ac:dyDescent="0.3">
      <c r="A1025" s="30"/>
      <c r="B1025" s="29"/>
    </row>
    <row r="1026" spans="1:2" x14ac:dyDescent="0.3">
      <c r="A1026" s="30"/>
      <c r="B1026" s="29"/>
    </row>
    <row r="1027" spans="1:2" x14ac:dyDescent="0.3">
      <c r="A1027" s="30"/>
      <c r="B1027" s="29"/>
    </row>
    <row r="1028" spans="1:2" x14ac:dyDescent="0.3">
      <c r="A1028" s="30"/>
      <c r="B1028" s="29"/>
    </row>
    <row r="1029" spans="1:2" x14ac:dyDescent="0.3">
      <c r="A1029" s="30"/>
      <c r="B1029" s="29"/>
    </row>
    <row r="1030" spans="1:2" x14ac:dyDescent="0.3">
      <c r="A1030" s="30"/>
      <c r="B1030" s="29"/>
    </row>
    <row r="1031" spans="1:2" x14ac:dyDescent="0.3">
      <c r="A1031" s="30"/>
      <c r="B1031" s="29"/>
    </row>
    <row r="1032" spans="1:2" x14ac:dyDescent="0.3">
      <c r="A1032" s="30"/>
      <c r="B1032" s="29"/>
    </row>
    <row r="1033" spans="1:2" x14ac:dyDescent="0.3">
      <c r="A1033" s="30"/>
      <c r="B1033" s="29"/>
    </row>
    <row r="1034" spans="1:2" x14ac:dyDescent="0.3">
      <c r="A1034" s="30"/>
      <c r="B1034" s="29"/>
    </row>
    <row r="1035" spans="1:2" x14ac:dyDescent="0.3">
      <c r="A1035" s="30"/>
      <c r="B1035" s="29"/>
    </row>
    <row r="1036" spans="1:2" x14ac:dyDescent="0.3">
      <c r="A1036" s="30"/>
      <c r="B1036" s="29"/>
    </row>
    <row r="1037" spans="1:2" x14ac:dyDescent="0.3">
      <c r="A1037" s="30"/>
      <c r="B1037" s="29"/>
    </row>
    <row r="1038" spans="1:2" x14ac:dyDescent="0.3">
      <c r="A1038" s="30"/>
      <c r="B1038" s="29"/>
    </row>
    <row r="1039" spans="1:2" x14ac:dyDescent="0.3">
      <c r="A1039" s="30"/>
      <c r="B1039" s="29"/>
    </row>
    <row r="1040" spans="1:2" x14ac:dyDescent="0.3">
      <c r="A1040" s="30"/>
      <c r="B1040" s="29"/>
    </row>
    <row r="1041" spans="1:2" x14ac:dyDescent="0.3">
      <c r="A1041" s="30"/>
      <c r="B1041" s="29"/>
    </row>
    <row r="1042" spans="1:2" x14ac:dyDescent="0.3">
      <c r="A1042" s="30"/>
      <c r="B1042" s="29"/>
    </row>
    <row r="1043" spans="1:2" x14ac:dyDescent="0.3">
      <c r="A1043" s="30"/>
      <c r="B1043" s="29"/>
    </row>
    <row r="1044" spans="1:2" x14ac:dyDescent="0.3">
      <c r="A1044" s="30"/>
      <c r="B1044" s="29"/>
    </row>
    <row r="1045" spans="1:2" x14ac:dyDescent="0.3">
      <c r="A1045" s="30"/>
      <c r="B1045" s="29"/>
    </row>
    <row r="1046" spans="1:2" x14ac:dyDescent="0.3">
      <c r="A1046" s="30"/>
      <c r="B1046" s="29"/>
    </row>
    <row r="1047" spans="1:2" x14ac:dyDescent="0.3">
      <c r="A1047" s="30"/>
      <c r="B1047" s="29"/>
    </row>
    <row r="1048" spans="1:2" x14ac:dyDescent="0.3">
      <c r="A1048" s="30"/>
      <c r="B1048" s="29"/>
    </row>
    <row r="1049" spans="1:2" x14ac:dyDescent="0.3">
      <c r="A1049" s="30"/>
      <c r="B1049" s="29"/>
    </row>
    <row r="1050" spans="1:2" x14ac:dyDescent="0.3">
      <c r="A1050" s="30"/>
      <c r="B1050" s="29"/>
    </row>
    <row r="1051" spans="1:2" x14ac:dyDescent="0.3">
      <c r="A1051" s="30"/>
      <c r="B1051" s="29"/>
    </row>
    <row r="1052" spans="1:2" x14ac:dyDescent="0.3">
      <c r="A1052" s="30"/>
      <c r="B1052" s="29"/>
    </row>
    <row r="1053" spans="1:2" x14ac:dyDescent="0.3">
      <c r="A1053" s="30"/>
      <c r="B1053" s="29"/>
    </row>
    <row r="1054" spans="1:2" x14ac:dyDescent="0.3">
      <c r="A1054" s="30"/>
      <c r="B1054" s="29"/>
    </row>
    <row r="1055" spans="1:2" x14ac:dyDescent="0.3">
      <c r="A1055" s="30"/>
      <c r="B1055" s="29"/>
    </row>
    <row r="1056" spans="1:2" x14ac:dyDescent="0.3">
      <c r="A1056" s="30"/>
      <c r="B1056" s="29"/>
    </row>
    <row r="1057" spans="1:2" x14ac:dyDescent="0.3">
      <c r="A1057" s="30"/>
      <c r="B1057" s="29"/>
    </row>
    <row r="1058" spans="1:2" x14ac:dyDescent="0.3">
      <c r="A1058" s="30"/>
      <c r="B1058" s="29"/>
    </row>
    <row r="1059" spans="1:2" x14ac:dyDescent="0.3">
      <c r="A1059" s="30"/>
      <c r="B1059" s="29"/>
    </row>
    <row r="1060" spans="1:2" x14ac:dyDescent="0.3">
      <c r="A1060" s="30"/>
      <c r="B1060" s="29"/>
    </row>
    <row r="1061" spans="1:2" x14ac:dyDescent="0.3">
      <c r="A1061" s="30"/>
      <c r="B1061" s="29"/>
    </row>
    <row r="1062" spans="1:2" x14ac:dyDescent="0.3">
      <c r="A1062" s="30"/>
      <c r="B1062" s="29"/>
    </row>
    <row r="1063" spans="1:2" x14ac:dyDescent="0.3">
      <c r="A1063" s="30"/>
      <c r="B1063" s="29"/>
    </row>
    <row r="1064" spans="1:2" x14ac:dyDescent="0.3">
      <c r="A1064" s="30"/>
      <c r="B1064" s="29"/>
    </row>
    <row r="1065" spans="1:2" x14ac:dyDescent="0.3">
      <c r="A1065" s="30"/>
      <c r="B1065" s="29"/>
    </row>
    <row r="1066" spans="1:2" x14ac:dyDescent="0.3">
      <c r="A1066" s="30"/>
      <c r="B1066" s="29"/>
    </row>
    <row r="1067" spans="1:2" x14ac:dyDescent="0.3">
      <c r="A1067" s="30"/>
      <c r="B1067" s="29"/>
    </row>
    <row r="1068" spans="1:2" x14ac:dyDescent="0.3">
      <c r="A1068" s="30"/>
      <c r="B1068" s="29"/>
    </row>
    <row r="1069" spans="1:2" x14ac:dyDescent="0.3">
      <c r="A1069" s="30"/>
      <c r="B1069" s="29"/>
    </row>
    <row r="1070" spans="1:2" x14ac:dyDescent="0.3">
      <c r="A1070" s="30"/>
      <c r="B1070" s="29"/>
    </row>
    <row r="1071" spans="1:2" x14ac:dyDescent="0.3">
      <c r="A1071" s="30"/>
      <c r="B1071" s="29"/>
    </row>
    <row r="1072" spans="1:2" x14ac:dyDescent="0.3">
      <c r="A1072" s="30"/>
      <c r="B1072" s="29"/>
    </row>
    <row r="1073" spans="1:2" x14ac:dyDescent="0.3">
      <c r="A1073" s="30"/>
      <c r="B1073" s="29"/>
    </row>
    <row r="1074" spans="1:2" x14ac:dyDescent="0.3">
      <c r="A1074" s="30"/>
      <c r="B1074" s="29"/>
    </row>
    <row r="1075" spans="1:2" x14ac:dyDescent="0.3">
      <c r="A1075" s="30"/>
      <c r="B1075" s="29"/>
    </row>
    <row r="1076" spans="1:2" x14ac:dyDescent="0.3">
      <c r="A1076" s="30"/>
      <c r="B1076" s="29"/>
    </row>
    <row r="1077" spans="1:2" x14ac:dyDescent="0.3">
      <c r="A1077" s="30"/>
      <c r="B1077" s="29"/>
    </row>
    <row r="1078" spans="1:2" x14ac:dyDescent="0.3">
      <c r="A1078" s="30"/>
      <c r="B1078" s="29"/>
    </row>
    <row r="1079" spans="1:2" x14ac:dyDescent="0.3">
      <c r="A1079" s="30"/>
      <c r="B1079" s="29"/>
    </row>
    <row r="1080" spans="1:2" x14ac:dyDescent="0.3">
      <c r="A1080" s="30"/>
      <c r="B1080" s="29"/>
    </row>
    <row r="1081" spans="1:2" x14ac:dyDescent="0.3">
      <c r="A1081" s="30"/>
      <c r="B1081" s="29"/>
    </row>
    <row r="1082" spans="1:2" x14ac:dyDescent="0.3">
      <c r="A1082" s="30"/>
      <c r="B1082" s="29"/>
    </row>
    <row r="1083" spans="1:2" x14ac:dyDescent="0.3">
      <c r="A1083" s="30"/>
      <c r="B1083" s="29"/>
    </row>
    <row r="1084" spans="1:2" x14ac:dyDescent="0.3">
      <c r="A1084" s="30"/>
      <c r="B1084" s="29"/>
    </row>
    <row r="1085" spans="1:2" x14ac:dyDescent="0.3">
      <c r="A1085" s="30"/>
      <c r="B1085" s="29"/>
    </row>
    <row r="1086" spans="1:2" x14ac:dyDescent="0.3">
      <c r="A1086" s="30"/>
      <c r="B1086" s="29"/>
    </row>
    <row r="1087" spans="1:2" x14ac:dyDescent="0.3">
      <c r="A1087" s="30"/>
      <c r="B1087" s="29"/>
    </row>
    <row r="1088" spans="1:2" x14ac:dyDescent="0.3">
      <c r="A1088" s="30"/>
      <c r="B1088" s="29"/>
    </row>
    <row r="1089" spans="1:2" x14ac:dyDescent="0.3">
      <c r="A1089" s="30"/>
      <c r="B1089" s="29"/>
    </row>
    <row r="1090" spans="1:2" x14ac:dyDescent="0.3">
      <c r="A1090" s="30"/>
      <c r="B1090" s="29"/>
    </row>
    <row r="1091" spans="1:2" x14ac:dyDescent="0.3">
      <c r="A1091" s="30"/>
      <c r="B1091" s="29"/>
    </row>
    <row r="1092" spans="1:2" x14ac:dyDescent="0.3">
      <c r="A1092" s="30"/>
      <c r="B1092" s="29"/>
    </row>
    <row r="1093" spans="1:2" x14ac:dyDescent="0.3">
      <c r="A1093" s="30"/>
      <c r="B1093" s="29"/>
    </row>
    <row r="1094" spans="1:2" x14ac:dyDescent="0.3">
      <c r="A1094" s="30"/>
      <c r="B1094" s="29"/>
    </row>
    <row r="1095" spans="1:2" x14ac:dyDescent="0.3">
      <c r="A1095" s="30"/>
      <c r="B1095" s="29"/>
    </row>
    <row r="1096" spans="1:2" x14ac:dyDescent="0.3">
      <c r="A1096" s="30"/>
      <c r="B1096" s="29"/>
    </row>
    <row r="1097" spans="1:2" x14ac:dyDescent="0.3">
      <c r="A1097" s="30"/>
      <c r="B1097" s="29"/>
    </row>
    <row r="1098" spans="1:2" x14ac:dyDescent="0.3">
      <c r="A1098" s="30"/>
      <c r="B1098" s="29"/>
    </row>
    <row r="1099" spans="1:2" x14ac:dyDescent="0.3">
      <c r="A1099" s="30"/>
      <c r="B1099" s="29"/>
    </row>
    <row r="1100" spans="1:2" x14ac:dyDescent="0.3">
      <c r="A1100" s="30"/>
      <c r="B1100" s="29"/>
    </row>
    <row r="1101" spans="1:2" x14ac:dyDescent="0.3">
      <c r="A1101" s="30"/>
      <c r="B1101" s="29"/>
    </row>
    <row r="1102" spans="1:2" x14ac:dyDescent="0.3">
      <c r="A1102" s="30"/>
      <c r="B1102" s="29"/>
    </row>
    <row r="1103" spans="1:2" x14ac:dyDescent="0.3">
      <c r="A1103" s="30"/>
      <c r="B1103" s="29"/>
    </row>
    <row r="1104" spans="1:2" x14ac:dyDescent="0.3">
      <c r="A1104" s="30"/>
      <c r="B1104" s="29"/>
    </row>
    <row r="1105" spans="1:2" x14ac:dyDescent="0.3">
      <c r="A1105" s="30"/>
      <c r="B1105" s="29"/>
    </row>
    <row r="1106" spans="1:2" x14ac:dyDescent="0.3">
      <c r="A1106" s="30"/>
      <c r="B1106" s="29"/>
    </row>
    <row r="1107" spans="1:2" x14ac:dyDescent="0.3">
      <c r="A1107" s="30"/>
      <c r="B1107" s="29"/>
    </row>
    <row r="1108" spans="1:2" x14ac:dyDescent="0.3">
      <c r="A1108" s="30"/>
      <c r="B1108" s="29"/>
    </row>
    <row r="1109" spans="1:2" x14ac:dyDescent="0.3">
      <c r="A1109" s="30"/>
      <c r="B1109" s="29"/>
    </row>
    <row r="1110" spans="1:2" x14ac:dyDescent="0.3">
      <c r="A1110" s="30"/>
      <c r="B1110" s="29"/>
    </row>
    <row r="1111" spans="1:2" x14ac:dyDescent="0.3">
      <c r="A1111" s="30"/>
      <c r="B1111" s="29"/>
    </row>
    <row r="1112" spans="1:2" x14ac:dyDescent="0.3">
      <c r="A1112" s="30"/>
      <c r="B1112" s="29"/>
    </row>
    <row r="1113" spans="1:2" x14ac:dyDescent="0.3">
      <c r="A1113" s="30"/>
      <c r="B1113" s="29"/>
    </row>
    <row r="1114" spans="1:2" x14ac:dyDescent="0.3">
      <c r="A1114" s="30"/>
      <c r="B1114" s="29"/>
    </row>
    <row r="1115" spans="1:2" x14ac:dyDescent="0.3">
      <c r="A1115" s="30"/>
      <c r="B1115" s="29"/>
    </row>
    <row r="1116" spans="1:2" x14ac:dyDescent="0.3">
      <c r="A1116" s="30"/>
      <c r="B1116" s="29"/>
    </row>
    <row r="1117" spans="1:2" x14ac:dyDescent="0.3">
      <c r="A1117" s="30"/>
      <c r="B1117" s="29"/>
    </row>
    <row r="1118" spans="1:2" x14ac:dyDescent="0.3">
      <c r="A1118" s="30"/>
      <c r="B1118" s="29"/>
    </row>
    <row r="1119" spans="1:2" x14ac:dyDescent="0.3">
      <c r="A1119" s="30"/>
      <c r="B1119" s="29"/>
    </row>
    <row r="1120" spans="1:2" x14ac:dyDescent="0.3">
      <c r="A1120" s="30"/>
      <c r="B1120" s="29"/>
    </row>
    <row r="1121" spans="1:2" x14ac:dyDescent="0.3">
      <c r="A1121" s="30"/>
      <c r="B1121" s="29"/>
    </row>
    <row r="1122" spans="1:2" x14ac:dyDescent="0.3">
      <c r="A1122" s="30"/>
      <c r="B1122" s="29"/>
    </row>
    <row r="1123" spans="1:2" x14ac:dyDescent="0.3">
      <c r="A1123" s="30"/>
      <c r="B1123" s="29"/>
    </row>
    <row r="1124" spans="1:2" x14ac:dyDescent="0.3">
      <c r="A1124" s="30"/>
      <c r="B1124" s="29"/>
    </row>
    <row r="1125" spans="1:2" x14ac:dyDescent="0.3">
      <c r="A1125" s="30"/>
      <c r="B1125" s="29"/>
    </row>
    <row r="1126" spans="1:2" x14ac:dyDescent="0.3">
      <c r="A1126" s="30"/>
      <c r="B1126" s="29"/>
    </row>
    <row r="1127" spans="1:2" x14ac:dyDescent="0.3">
      <c r="A1127" s="30"/>
      <c r="B1127" s="29"/>
    </row>
    <row r="1128" spans="1:2" x14ac:dyDescent="0.3">
      <c r="A1128" s="30"/>
      <c r="B1128" s="29"/>
    </row>
    <row r="1129" spans="1:2" x14ac:dyDescent="0.3">
      <c r="A1129" s="30"/>
      <c r="B1129" s="29"/>
    </row>
    <row r="1130" spans="1:2" x14ac:dyDescent="0.3">
      <c r="A1130" s="30"/>
      <c r="B1130" s="29"/>
    </row>
    <row r="1131" spans="1:2" x14ac:dyDescent="0.3">
      <c r="A1131" s="30"/>
      <c r="B1131" s="29"/>
    </row>
    <row r="1132" spans="1:2" x14ac:dyDescent="0.3">
      <c r="A1132" s="30"/>
      <c r="B1132" s="29"/>
    </row>
    <row r="1133" spans="1:2" x14ac:dyDescent="0.3">
      <c r="A1133" s="30"/>
      <c r="B1133" s="29"/>
    </row>
    <row r="1134" spans="1:2" x14ac:dyDescent="0.3">
      <c r="A1134" s="30"/>
      <c r="B1134" s="29"/>
    </row>
    <row r="1135" spans="1:2" x14ac:dyDescent="0.3">
      <c r="A1135" s="30"/>
      <c r="B1135" s="29"/>
    </row>
    <row r="1136" spans="1:2" x14ac:dyDescent="0.3">
      <c r="A1136" s="30"/>
      <c r="B1136" s="29"/>
    </row>
    <row r="1137" spans="1:2" x14ac:dyDescent="0.3">
      <c r="A1137" s="30"/>
      <c r="B1137" s="29"/>
    </row>
    <row r="1138" spans="1:2" x14ac:dyDescent="0.3">
      <c r="A1138" s="30"/>
      <c r="B1138" s="29"/>
    </row>
    <row r="1139" spans="1:2" x14ac:dyDescent="0.3">
      <c r="A1139" s="30"/>
      <c r="B1139" s="29"/>
    </row>
    <row r="1140" spans="1:2" x14ac:dyDescent="0.3">
      <c r="A1140" s="30"/>
      <c r="B1140" s="29"/>
    </row>
    <row r="1141" spans="1:2" x14ac:dyDescent="0.3">
      <c r="A1141" s="30"/>
      <c r="B1141" s="29"/>
    </row>
    <row r="1142" spans="1:2" x14ac:dyDescent="0.3">
      <c r="A1142" s="30"/>
      <c r="B1142" s="29"/>
    </row>
    <row r="1143" spans="1:2" x14ac:dyDescent="0.3">
      <c r="A1143" s="30"/>
      <c r="B1143" s="29"/>
    </row>
    <row r="1144" spans="1:2" x14ac:dyDescent="0.3">
      <c r="A1144" s="30"/>
      <c r="B1144" s="29"/>
    </row>
    <row r="1145" spans="1:2" x14ac:dyDescent="0.3">
      <c r="A1145" s="30"/>
      <c r="B1145" s="29"/>
    </row>
    <row r="1146" spans="1:2" x14ac:dyDescent="0.3">
      <c r="A1146" s="30"/>
      <c r="B1146" s="29"/>
    </row>
    <row r="1147" spans="1:2" x14ac:dyDescent="0.3">
      <c r="A1147" s="30"/>
      <c r="B1147" s="29"/>
    </row>
    <row r="1148" spans="1:2" x14ac:dyDescent="0.3">
      <c r="A1148" s="30"/>
      <c r="B1148" s="29"/>
    </row>
    <row r="1149" spans="1:2" x14ac:dyDescent="0.3">
      <c r="A1149" s="30"/>
      <c r="B1149" s="29"/>
    </row>
    <row r="1150" spans="1:2" x14ac:dyDescent="0.3">
      <c r="A1150" s="30"/>
      <c r="B1150" s="29"/>
    </row>
    <row r="1151" spans="1:2" x14ac:dyDescent="0.3">
      <c r="A1151" s="30"/>
      <c r="B1151" s="29"/>
    </row>
    <row r="1152" spans="1:2" x14ac:dyDescent="0.3">
      <c r="A1152" s="30"/>
      <c r="B1152" s="29"/>
    </row>
    <row r="1153" spans="1:2" x14ac:dyDescent="0.3">
      <c r="A1153" s="30"/>
      <c r="B1153" s="29"/>
    </row>
    <row r="1154" spans="1:2" x14ac:dyDescent="0.3">
      <c r="A1154" s="30"/>
      <c r="B1154" s="29"/>
    </row>
    <row r="1155" spans="1:2" x14ac:dyDescent="0.3">
      <c r="A1155" s="30"/>
      <c r="B1155" s="29"/>
    </row>
    <row r="1156" spans="1:2" x14ac:dyDescent="0.3">
      <c r="A1156" s="30"/>
      <c r="B1156" s="29"/>
    </row>
    <row r="1157" spans="1:2" x14ac:dyDescent="0.3">
      <c r="A1157" s="30"/>
      <c r="B1157" s="29"/>
    </row>
    <row r="1158" spans="1:2" x14ac:dyDescent="0.3">
      <c r="A1158" s="30"/>
      <c r="B1158" s="29"/>
    </row>
    <row r="1159" spans="1:2" x14ac:dyDescent="0.3">
      <c r="A1159" s="30"/>
      <c r="B1159" s="29"/>
    </row>
    <row r="1160" spans="1:2" x14ac:dyDescent="0.3">
      <c r="A1160" s="30"/>
      <c r="B1160" s="29"/>
    </row>
    <row r="1161" spans="1:2" x14ac:dyDescent="0.3">
      <c r="A1161" s="30"/>
      <c r="B1161" s="29"/>
    </row>
    <row r="1162" spans="1:2" x14ac:dyDescent="0.3">
      <c r="A1162" s="30"/>
      <c r="B1162" s="29"/>
    </row>
    <row r="1163" spans="1:2" x14ac:dyDescent="0.3">
      <c r="A1163" s="30"/>
      <c r="B1163" s="29"/>
    </row>
    <row r="1164" spans="1:2" x14ac:dyDescent="0.3">
      <c r="A1164" s="30"/>
      <c r="B1164" s="29"/>
    </row>
    <row r="1165" spans="1:2" x14ac:dyDescent="0.3">
      <c r="A1165" s="30"/>
      <c r="B1165" s="29"/>
    </row>
    <row r="1166" spans="1:2" x14ac:dyDescent="0.3">
      <c r="A1166" s="30"/>
      <c r="B1166" s="29"/>
    </row>
    <row r="1167" spans="1:2" x14ac:dyDescent="0.3">
      <c r="A1167" s="30"/>
      <c r="B1167" s="29"/>
    </row>
    <row r="1168" spans="1:2" x14ac:dyDescent="0.3">
      <c r="A1168" s="30"/>
      <c r="B1168" s="29"/>
    </row>
    <row r="1169" spans="1:2" x14ac:dyDescent="0.3">
      <c r="A1169" s="30"/>
      <c r="B1169" s="29"/>
    </row>
    <row r="1170" spans="1:2" x14ac:dyDescent="0.3">
      <c r="A1170" s="30"/>
      <c r="B1170" s="29"/>
    </row>
    <row r="1171" spans="1:2" x14ac:dyDescent="0.3">
      <c r="A1171" s="30"/>
      <c r="B1171" s="29"/>
    </row>
    <row r="1172" spans="1:2" x14ac:dyDescent="0.3">
      <c r="A1172" s="30"/>
      <c r="B1172" s="29"/>
    </row>
    <row r="1173" spans="1:2" x14ac:dyDescent="0.3">
      <c r="A1173" s="30"/>
      <c r="B1173" s="29"/>
    </row>
    <row r="1174" spans="1:2" x14ac:dyDescent="0.3">
      <c r="A1174" s="30"/>
      <c r="B1174" s="29"/>
    </row>
    <row r="1175" spans="1:2" x14ac:dyDescent="0.3">
      <c r="A1175" s="30"/>
      <c r="B1175" s="29"/>
    </row>
    <row r="1176" spans="1:2" x14ac:dyDescent="0.3">
      <c r="A1176" s="30"/>
      <c r="B1176" s="29"/>
    </row>
    <row r="1177" spans="1:2" x14ac:dyDescent="0.3">
      <c r="A1177" s="30"/>
      <c r="B1177" s="29"/>
    </row>
    <row r="1178" spans="1:2" x14ac:dyDescent="0.3">
      <c r="A1178" s="30"/>
      <c r="B1178" s="29"/>
    </row>
    <row r="1179" spans="1:2" x14ac:dyDescent="0.3">
      <c r="A1179" s="30"/>
      <c r="B1179" s="29"/>
    </row>
    <row r="1180" spans="1:2" x14ac:dyDescent="0.3">
      <c r="A1180" s="30"/>
      <c r="B1180" s="29"/>
    </row>
    <row r="1181" spans="1:2" x14ac:dyDescent="0.3">
      <c r="A1181" s="30"/>
      <c r="B1181" s="29"/>
    </row>
    <row r="1182" spans="1:2" x14ac:dyDescent="0.3">
      <c r="A1182" s="30"/>
      <c r="B1182" s="29"/>
    </row>
    <row r="1183" spans="1:2" x14ac:dyDescent="0.3">
      <c r="A1183" s="30"/>
      <c r="B1183" s="29"/>
    </row>
    <row r="1184" spans="1:2" x14ac:dyDescent="0.3">
      <c r="A1184" s="30"/>
      <c r="B1184" s="29"/>
    </row>
    <row r="1185" spans="1:2" x14ac:dyDescent="0.3">
      <c r="A1185" s="30"/>
      <c r="B1185" s="29"/>
    </row>
    <row r="1186" spans="1:2" x14ac:dyDescent="0.3">
      <c r="A1186" s="30"/>
      <c r="B1186" s="29"/>
    </row>
    <row r="1187" spans="1:2" x14ac:dyDescent="0.3">
      <c r="A1187" s="30"/>
      <c r="B1187" s="29"/>
    </row>
    <row r="1188" spans="1:2" x14ac:dyDescent="0.3">
      <c r="A1188" s="30"/>
      <c r="B1188" s="29"/>
    </row>
    <row r="1189" spans="1:2" x14ac:dyDescent="0.3">
      <c r="A1189" s="30"/>
      <c r="B1189" s="29"/>
    </row>
    <row r="1190" spans="1:2" x14ac:dyDescent="0.3">
      <c r="A1190" s="30"/>
      <c r="B1190" s="29"/>
    </row>
    <row r="1191" spans="1:2" x14ac:dyDescent="0.3">
      <c r="A1191" s="30"/>
      <c r="B1191" s="29"/>
    </row>
    <row r="1192" spans="1:2" x14ac:dyDescent="0.3">
      <c r="A1192" s="30"/>
      <c r="B1192" s="29"/>
    </row>
    <row r="1193" spans="1:2" x14ac:dyDescent="0.3">
      <c r="A1193" s="30"/>
      <c r="B1193" s="29"/>
    </row>
    <row r="1194" spans="1:2" x14ac:dyDescent="0.3">
      <c r="A1194" s="30"/>
      <c r="B1194" s="29"/>
    </row>
    <row r="1195" spans="1:2" x14ac:dyDescent="0.3">
      <c r="A1195" s="30"/>
      <c r="B1195" s="29"/>
    </row>
    <row r="1196" spans="1:2" x14ac:dyDescent="0.3">
      <c r="A1196" s="30"/>
      <c r="B1196" s="29"/>
    </row>
    <row r="1197" spans="1:2" x14ac:dyDescent="0.3">
      <c r="A1197" s="30"/>
      <c r="B1197" s="29"/>
    </row>
    <row r="1198" spans="1:2" x14ac:dyDescent="0.3">
      <c r="A1198" s="30"/>
      <c r="B1198" s="29"/>
    </row>
    <row r="1199" spans="1:2" x14ac:dyDescent="0.3">
      <c r="A1199" s="30"/>
      <c r="B1199" s="29"/>
    </row>
    <row r="1200" spans="1:2" x14ac:dyDescent="0.3">
      <c r="A1200" s="30"/>
      <c r="B1200" s="29"/>
    </row>
    <row r="1201" spans="1:2" x14ac:dyDescent="0.3">
      <c r="A1201" s="30"/>
      <c r="B1201" s="29"/>
    </row>
    <row r="1202" spans="1:2" x14ac:dyDescent="0.3">
      <c r="A1202" s="30"/>
      <c r="B1202" s="29"/>
    </row>
    <row r="1203" spans="1:2" x14ac:dyDescent="0.3">
      <c r="A1203" s="30"/>
      <c r="B1203" s="29"/>
    </row>
    <row r="1204" spans="1:2" x14ac:dyDescent="0.3">
      <c r="A1204" s="30"/>
      <c r="B1204" s="29"/>
    </row>
    <row r="1205" spans="1:2" x14ac:dyDescent="0.3">
      <c r="A1205" s="30"/>
      <c r="B1205" s="29"/>
    </row>
    <row r="1206" spans="1:2" x14ac:dyDescent="0.3">
      <c r="A1206" s="30"/>
      <c r="B1206" s="29"/>
    </row>
    <row r="1207" spans="1:2" x14ac:dyDescent="0.3">
      <c r="A1207" s="30"/>
      <c r="B1207" s="29"/>
    </row>
    <row r="1208" spans="1:2" x14ac:dyDescent="0.3">
      <c r="A1208" s="30"/>
      <c r="B1208" s="29"/>
    </row>
    <row r="1209" spans="1:2" x14ac:dyDescent="0.3">
      <c r="A1209" s="30"/>
      <c r="B1209" s="29"/>
    </row>
    <row r="1210" spans="1:2" x14ac:dyDescent="0.3">
      <c r="A1210" s="30"/>
      <c r="B1210" s="29"/>
    </row>
    <row r="1211" spans="1:2" x14ac:dyDescent="0.3">
      <c r="A1211" s="30"/>
      <c r="B1211" s="29"/>
    </row>
    <row r="1212" spans="1:2" x14ac:dyDescent="0.3">
      <c r="A1212" s="30"/>
      <c r="B1212" s="29"/>
    </row>
    <row r="1213" spans="1:2" x14ac:dyDescent="0.3">
      <c r="A1213" s="30"/>
      <c r="B1213" s="29"/>
    </row>
    <row r="1214" spans="1:2" x14ac:dyDescent="0.3">
      <c r="A1214" s="30"/>
      <c r="B1214" s="29"/>
    </row>
    <row r="1215" spans="1:2" x14ac:dyDescent="0.3">
      <c r="A1215" s="30"/>
      <c r="B1215" s="29"/>
    </row>
    <row r="1216" spans="1:2" x14ac:dyDescent="0.3">
      <c r="A1216" s="30"/>
      <c r="B1216" s="29"/>
    </row>
    <row r="1217" spans="1:2" x14ac:dyDescent="0.3">
      <c r="A1217" s="30"/>
      <c r="B1217" s="29"/>
    </row>
    <row r="1218" spans="1:2" x14ac:dyDescent="0.3">
      <c r="A1218" s="30"/>
      <c r="B1218" s="29"/>
    </row>
    <row r="1219" spans="1:2" x14ac:dyDescent="0.3">
      <c r="A1219" s="30"/>
      <c r="B1219" s="29"/>
    </row>
    <row r="1220" spans="1:2" x14ac:dyDescent="0.3">
      <c r="A1220" s="30"/>
      <c r="B1220" s="29"/>
    </row>
    <row r="1221" spans="1:2" x14ac:dyDescent="0.3">
      <c r="A1221" s="30"/>
      <c r="B1221" s="29"/>
    </row>
  </sheetData>
  <mergeCells count="3">
    <mergeCell ref="Z2:AB2"/>
    <mergeCell ref="Q2:S2"/>
    <mergeCell ref="I2:K2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H795"/>
  <sheetViews>
    <sheetView topLeftCell="A480" workbookViewId="0">
      <selection activeCell="A505" sqref="A505"/>
    </sheetView>
  </sheetViews>
  <sheetFormatPr defaultRowHeight="14.4" x14ac:dyDescent="0.3"/>
  <cols>
    <col min="1" max="6" width="11.6640625" customWidth="1"/>
    <col min="8" max="8" width="10.6640625" bestFit="1" customWidth="1"/>
    <col min="9" max="9" width="12.44140625" bestFit="1" customWidth="1"/>
  </cols>
  <sheetData>
    <row r="1" spans="1:8" x14ac:dyDescent="0.3">
      <c r="A1" s="31" t="s">
        <v>15</v>
      </c>
      <c r="B1" s="86" t="s">
        <v>16</v>
      </c>
      <c r="C1" s="87"/>
      <c r="D1" s="87"/>
      <c r="E1" s="87"/>
      <c r="F1" s="87"/>
    </row>
    <row r="2" spans="1:8" ht="43.2" x14ac:dyDescent="0.3">
      <c r="A2" s="31" t="s">
        <v>17</v>
      </c>
      <c r="B2" s="31" t="s">
        <v>18</v>
      </c>
      <c r="C2" s="31" t="s">
        <v>19</v>
      </c>
      <c r="D2" s="31" t="s">
        <v>20</v>
      </c>
      <c r="E2" s="31" t="s">
        <v>21</v>
      </c>
      <c r="F2" s="31" t="s">
        <v>22</v>
      </c>
    </row>
    <row r="3" spans="1:8" x14ac:dyDescent="0.3">
      <c r="A3" s="35">
        <v>43832</v>
      </c>
      <c r="B3" s="32">
        <v>2.2799999999999997E-2</v>
      </c>
      <c r="C3" s="33">
        <v>2.4E-2</v>
      </c>
      <c r="D3" s="6">
        <v>2955.86</v>
      </c>
      <c r="E3" s="6">
        <v>2939.98</v>
      </c>
      <c r="F3" s="34">
        <v>2938.71</v>
      </c>
      <c r="H3" s="45"/>
    </row>
    <row r="4" spans="1:8" x14ac:dyDescent="0.3">
      <c r="A4" s="35">
        <v>43833</v>
      </c>
      <c r="B4" s="32">
        <v>2.3599999999999999E-2</v>
      </c>
      <c r="C4" s="33">
        <v>2.4799999999999999E-2</v>
      </c>
      <c r="D4" s="6">
        <v>2948.51</v>
      </c>
      <c r="E4" s="6">
        <v>2932.7</v>
      </c>
      <c r="F4" s="34">
        <v>2929.45</v>
      </c>
      <c r="H4" s="45"/>
    </row>
    <row r="5" spans="1:8" x14ac:dyDescent="0.3">
      <c r="A5" s="35">
        <v>43836</v>
      </c>
      <c r="B5" s="32">
        <v>2.3199999999999998E-2</v>
      </c>
      <c r="C5" s="33">
        <v>2.4399999999999998E-2</v>
      </c>
      <c r="D5" s="6">
        <v>2955.07</v>
      </c>
      <c r="E5" s="6">
        <v>2939.23</v>
      </c>
      <c r="F5" s="34">
        <v>2937.96</v>
      </c>
      <c r="H5" s="45"/>
    </row>
    <row r="6" spans="1:8" x14ac:dyDescent="0.3">
      <c r="A6" s="35">
        <v>43837</v>
      </c>
      <c r="B6" s="32">
        <v>2.3700000000000002E-2</v>
      </c>
      <c r="C6" s="33">
        <v>2.4900000000000002E-2</v>
      </c>
      <c r="D6" s="6">
        <v>2949.73</v>
      </c>
      <c r="E6" s="6">
        <v>2933.93</v>
      </c>
      <c r="F6" s="34">
        <v>2932.66</v>
      </c>
      <c r="H6" s="45"/>
    </row>
    <row r="7" spans="1:8" x14ac:dyDescent="0.3">
      <c r="A7" s="35">
        <v>43838</v>
      </c>
      <c r="B7" s="32">
        <v>2.3700000000000002E-2</v>
      </c>
      <c r="C7" s="33">
        <v>2.4900000000000002E-2</v>
      </c>
      <c r="D7" s="6">
        <v>2950.99</v>
      </c>
      <c r="E7" s="6">
        <v>2935.21</v>
      </c>
      <c r="F7" s="34">
        <v>2933.93</v>
      </c>
      <c r="H7" s="45"/>
    </row>
    <row r="8" spans="1:8" x14ac:dyDescent="0.3">
      <c r="A8" s="35">
        <v>43839</v>
      </c>
      <c r="B8" s="32">
        <v>2.3399999999999997E-2</v>
      </c>
      <c r="C8" s="33">
        <v>2.46E-2</v>
      </c>
      <c r="D8" s="6">
        <v>2956.22</v>
      </c>
      <c r="E8" s="6">
        <v>2940.42</v>
      </c>
      <c r="F8" s="34">
        <v>2939.14</v>
      </c>
      <c r="H8" s="45"/>
    </row>
    <row r="9" spans="1:8" x14ac:dyDescent="0.3">
      <c r="A9" s="35">
        <v>43840</v>
      </c>
      <c r="B9" s="32">
        <v>2.3599999999999999E-2</v>
      </c>
      <c r="C9" s="33">
        <v>2.4799999999999999E-2</v>
      </c>
      <c r="D9" s="6">
        <v>2959.58</v>
      </c>
      <c r="E9" s="6">
        <v>2943.77</v>
      </c>
      <c r="F9" s="34">
        <v>2940.23</v>
      </c>
      <c r="H9" s="45"/>
    </row>
    <row r="10" spans="1:8" x14ac:dyDescent="0.3">
      <c r="A10" s="35">
        <v>43843</v>
      </c>
      <c r="B10" s="32">
        <v>2.3700000000000002E-2</v>
      </c>
      <c r="C10" s="33">
        <v>2.4900000000000002E-2</v>
      </c>
      <c r="D10" s="6">
        <v>2959.63</v>
      </c>
      <c r="E10" s="6">
        <v>2943.83</v>
      </c>
      <c r="F10" s="34">
        <v>2942.46</v>
      </c>
      <c r="H10" s="45"/>
    </row>
    <row r="11" spans="1:8" x14ac:dyDescent="0.3">
      <c r="A11" s="35">
        <v>43844</v>
      </c>
      <c r="B11" s="32">
        <v>2.4399999999999998E-2</v>
      </c>
      <c r="C11" s="33">
        <v>2.5600000000000001E-2</v>
      </c>
      <c r="D11" s="6">
        <v>2951.77</v>
      </c>
      <c r="E11" s="6">
        <v>2936.04</v>
      </c>
      <c r="F11" s="34">
        <v>2934.67</v>
      </c>
      <c r="H11" s="45"/>
    </row>
    <row r="12" spans="1:8" x14ac:dyDescent="0.3">
      <c r="A12" s="35">
        <v>43845</v>
      </c>
      <c r="B12" s="32">
        <v>2.3599999999999999E-2</v>
      </c>
      <c r="C12" s="33">
        <v>2.4799999999999999E-2</v>
      </c>
      <c r="D12" s="6">
        <v>2962.91</v>
      </c>
      <c r="E12" s="6">
        <v>2947.13</v>
      </c>
      <c r="F12" s="34">
        <v>2946.52</v>
      </c>
      <c r="H12" s="45"/>
    </row>
    <row r="13" spans="1:8" x14ac:dyDescent="0.3">
      <c r="A13" s="35">
        <v>43846</v>
      </c>
      <c r="B13" s="32">
        <v>2.3599999999999999E-2</v>
      </c>
      <c r="C13" s="33">
        <v>2.4799999999999999E-2</v>
      </c>
      <c r="D13" s="6">
        <v>2963.51</v>
      </c>
      <c r="E13" s="6">
        <v>2947.74</v>
      </c>
      <c r="F13" s="34">
        <v>2947.13</v>
      </c>
      <c r="H13" s="45"/>
    </row>
    <row r="14" spans="1:8" x14ac:dyDescent="0.3">
      <c r="A14" s="35">
        <v>43847</v>
      </c>
      <c r="B14" s="32">
        <v>2.3700000000000002E-2</v>
      </c>
      <c r="C14" s="33">
        <v>2.4900000000000002E-2</v>
      </c>
      <c r="D14" s="6">
        <v>2963.44</v>
      </c>
      <c r="E14" s="6">
        <v>2947.68</v>
      </c>
      <c r="F14" s="34">
        <v>2946.43</v>
      </c>
      <c r="H14" s="45"/>
    </row>
    <row r="15" spans="1:8" x14ac:dyDescent="0.3">
      <c r="A15" s="35">
        <v>43850</v>
      </c>
      <c r="B15" s="32">
        <v>2.3700000000000002E-2</v>
      </c>
      <c r="C15" s="33">
        <v>2.4900000000000002E-2</v>
      </c>
      <c r="D15" s="6">
        <v>2964.04</v>
      </c>
      <c r="E15" s="6">
        <v>2948.29</v>
      </c>
      <c r="F15" s="34">
        <v>2947.68</v>
      </c>
      <c r="H15" s="45"/>
    </row>
    <row r="16" spans="1:8" x14ac:dyDescent="0.3">
      <c r="A16" s="35">
        <v>43851</v>
      </c>
      <c r="B16" s="32">
        <v>2.4199999999999999E-2</v>
      </c>
      <c r="C16" s="33">
        <v>2.5399999999999999E-2</v>
      </c>
      <c r="D16" s="6">
        <v>2958.07</v>
      </c>
      <c r="E16" s="6">
        <v>2942.38</v>
      </c>
      <c r="F16" s="34">
        <v>2941.76</v>
      </c>
      <c r="H16" s="45"/>
    </row>
    <row r="17" spans="1:8" x14ac:dyDescent="0.3">
      <c r="A17" s="35">
        <v>43852</v>
      </c>
      <c r="B17" s="32">
        <v>2.41E-2</v>
      </c>
      <c r="C17" s="33">
        <v>2.53E-2</v>
      </c>
      <c r="D17" s="6">
        <v>2959.99</v>
      </c>
      <c r="E17" s="6">
        <v>2944.3</v>
      </c>
      <c r="F17" s="34">
        <v>2943.68</v>
      </c>
      <c r="H17" s="45"/>
    </row>
    <row r="18" spans="1:8" x14ac:dyDescent="0.3">
      <c r="A18" s="35">
        <v>43853</v>
      </c>
      <c r="B18" s="32">
        <v>2.3900000000000001E-2</v>
      </c>
      <c r="C18" s="33">
        <v>2.5099999999999997E-2</v>
      </c>
      <c r="D18" s="6">
        <v>2963.22</v>
      </c>
      <c r="E18" s="6">
        <v>2947.51</v>
      </c>
      <c r="F18" s="34">
        <v>2946.9</v>
      </c>
      <c r="H18" s="45"/>
    </row>
    <row r="19" spans="1:8" x14ac:dyDescent="0.3">
      <c r="A19" s="35">
        <v>43854</v>
      </c>
      <c r="B19" s="32">
        <v>2.35E-2</v>
      </c>
      <c r="C19" s="33">
        <v>2.4700000000000003E-2</v>
      </c>
      <c r="D19" s="6">
        <v>2969.49</v>
      </c>
      <c r="E19" s="6">
        <v>2953.76</v>
      </c>
      <c r="F19" s="34">
        <v>2952.57</v>
      </c>
      <c r="H19" s="45"/>
    </row>
    <row r="20" spans="1:8" x14ac:dyDescent="0.3">
      <c r="A20" s="35">
        <v>43857</v>
      </c>
      <c r="B20" s="32">
        <v>2.3799999999999998E-2</v>
      </c>
      <c r="C20" s="33">
        <v>2.5000000000000001E-2</v>
      </c>
      <c r="D20" s="6">
        <v>2966.14</v>
      </c>
      <c r="E20" s="6">
        <v>2950.44</v>
      </c>
      <c r="F20" s="34">
        <v>2949.85</v>
      </c>
      <c r="H20" s="45"/>
    </row>
    <row r="21" spans="1:8" x14ac:dyDescent="0.3">
      <c r="A21" s="35">
        <v>43858</v>
      </c>
      <c r="B21" s="32">
        <v>2.3399999999999997E-2</v>
      </c>
      <c r="C21" s="33">
        <v>2.46E-2</v>
      </c>
      <c r="D21" s="6">
        <v>2971.96</v>
      </c>
      <c r="E21" s="6">
        <v>2956.25</v>
      </c>
      <c r="F21" s="34">
        <v>2955.66</v>
      </c>
      <c r="H21" s="45"/>
    </row>
    <row r="22" spans="1:8" x14ac:dyDescent="0.3">
      <c r="A22" s="35">
        <v>43859</v>
      </c>
      <c r="B22" s="32">
        <v>2.3E-2</v>
      </c>
      <c r="C22" s="33">
        <v>2.4199999999999999E-2</v>
      </c>
      <c r="D22" s="6">
        <v>2977.8</v>
      </c>
      <c r="E22" s="6">
        <v>2962.06</v>
      </c>
      <c r="F22" s="34">
        <v>2961.48</v>
      </c>
      <c r="H22" s="45"/>
    </row>
    <row r="23" spans="1:8" x14ac:dyDescent="0.3">
      <c r="A23" s="35">
        <v>43860</v>
      </c>
      <c r="B23" s="32">
        <v>2.2799999999999997E-2</v>
      </c>
      <c r="C23" s="33">
        <v>2.4E-2</v>
      </c>
      <c r="D23" s="6">
        <v>2981.01</v>
      </c>
      <c r="E23" s="6">
        <v>2965.27</v>
      </c>
      <c r="F23" s="34">
        <v>2964.68</v>
      </c>
      <c r="H23" s="45"/>
    </row>
    <row r="24" spans="1:8" x14ac:dyDescent="0.3">
      <c r="A24" s="35">
        <v>43861</v>
      </c>
      <c r="B24" s="32">
        <v>2.3E-2</v>
      </c>
      <c r="C24" s="33">
        <v>2.4199999999999999E-2</v>
      </c>
      <c r="D24" s="6">
        <v>2979.57</v>
      </c>
      <c r="E24" s="6">
        <v>2963.85</v>
      </c>
      <c r="F24" s="34">
        <v>2962.65</v>
      </c>
      <c r="H24" s="45"/>
    </row>
    <row r="25" spans="1:8" x14ac:dyDescent="0.3">
      <c r="A25" s="35">
        <v>43864</v>
      </c>
      <c r="B25" s="32">
        <v>2.29E-2</v>
      </c>
      <c r="C25" s="33">
        <v>2.41E-2</v>
      </c>
      <c r="D25" s="6">
        <v>2981.46</v>
      </c>
      <c r="E25" s="6">
        <v>2965.74</v>
      </c>
      <c r="F25" s="34">
        <v>2965.15</v>
      </c>
      <c r="H25" s="45"/>
    </row>
    <row r="26" spans="1:8" x14ac:dyDescent="0.3">
      <c r="A26" s="35">
        <v>43865</v>
      </c>
      <c r="B26" s="32">
        <v>2.2700000000000001E-2</v>
      </c>
      <c r="C26" s="33">
        <v>2.3900000000000001E-2</v>
      </c>
      <c r="D26" s="6">
        <v>2984.66</v>
      </c>
      <c r="E26" s="6">
        <v>2968.94</v>
      </c>
      <c r="F26" s="34">
        <v>2968.35</v>
      </c>
      <c r="H26" s="45"/>
    </row>
    <row r="27" spans="1:8" x14ac:dyDescent="0.3">
      <c r="A27" s="35">
        <v>43866</v>
      </c>
      <c r="B27" s="32">
        <v>2.2599999999999999E-2</v>
      </c>
      <c r="C27" s="33">
        <v>2.3799999999999998E-2</v>
      </c>
      <c r="D27" s="6">
        <v>2986.55</v>
      </c>
      <c r="E27" s="6">
        <v>2970.83</v>
      </c>
      <c r="F27" s="34">
        <v>2970.24</v>
      </c>
      <c r="H27" s="45"/>
    </row>
    <row r="28" spans="1:8" x14ac:dyDescent="0.3">
      <c r="A28" s="35">
        <v>43867</v>
      </c>
      <c r="B28" s="32">
        <v>2.2700000000000001E-2</v>
      </c>
      <c r="C28" s="33">
        <v>2.3900000000000001E-2</v>
      </c>
      <c r="D28" s="6">
        <v>2985.81</v>
      </c>
      <c r="E28" s="6">
        <v>2970.11</v>
      </c>
      <c r="F28" s="34">
        <v>2969.52</v>
      </c>
      <c r="H28" s="45"/>
    </row>
    <row r="29" spans="1:8" x14ac:dyDescent="0.3">
      <c r="A29" s="35">
        <v>43868</v>
      </c>
      <c r="B29" s="32">
        <v>2.2799999999999997E-2</v>
      </c>
      <c r="C29" s="33">
        <v>2.4E-2</v>
      </c>
      <c r="D29" s="6">
        <v>2982.94</v>
      </c>
      <c r="E29" s="6">
        <v>2967.27</v>
      </c>
      <c r="F29" s="34">
        <v>2966.39</v>
      </c>
      <c r="H29" s="45"/>
    </row>
    <row r="30" spans="1:8" x14ac:dyDescent="0.3">
      <c r="A30" s="35">
        <v>43871</v>
      </c>
      <c r="B30" s="32">
        <v>2.3E-2</v>
      </c>
      <c r="C30" s="33">
        <v>2.4199999999999999E-2</v>
      </c>
      <c r="D30" s="6">
        <v>2980.79</v>
      </c>
      <c r="E30" s="6">
        <v>2965.15</v>
      </c>
      <c r="F30" s="34">
        <v>2964.67</v>
      </c>
      <c r="H30" s="45"/>
    </row>
    <row r="31" spans="1:8" x14ac:dyDescent="0.3">
      <c r="A31" s="35">
        <v>43872</v>
      </c>
      <c r="B31" s="32">
        <v>2.2499999999999999E-2</v>
      </c>
      <c r="C31" s="33">
        <v>2.3700000000000002E-2</v>
      </c>
      <c r="D31" s="6">
        <v>2987.8</v>
      </c>
      <c r="E31" s="6">
        <v>2972.13</v>
      </c>
      <c r="F31" s="34">
        <v>2971.65</v>
      </c>
      <c r="H31" s="45"/>
    </row>
    <row r="32" spans="1:8" x14ac:dyDescent="0.3">
      <c r="A32" s="35">
        <v>43873</v>
      </c>
      <c r="B32" s="32">
        <v>2.23E-2</v>
      </c>
      <c r="C32" s="33">
        <v>2.35E-2</v>
      </c>
      <c r="D32" s="6">
        <v>2990.89</v>
      </c>
      <c r="E32" s="6">
        <v>2975.21</v>
      </c>
      <c r="F32" s="34">
        <v>2974.74</v>
      </c>
      <c r="H32" s="45"/>
    </row>
    <row r="33" spans="1:8" x14ac:dyDescent="0.3">
      <c r="A33" s="35">
        <v>43874</v>
      </c>
      <c r="B33" s="32">
        <v>2.23E-2</v>
      </c>
      <c r="C33" s="33">
        <v>2.35E-2</v>
      </c>
      <c r="D33" s="6">
        <v>2991.36</v>
      </c>
      <c r="E33" s="6">
        <v>2975.69</v>
      </c>
      <c r="F33" s="34">
        <v>2975.21</v>
      </c>
      <c r="H33" s="45"/>
    </row>
    <row r="34" spans="1:8" x14ac:dyDescent="0.3">
      <c r="A34" s="35">
        <v>43875</v>
      </c>
      <c r="B34" s="32">
        <v>2.1899999999999999E-2</v>
      </c>
      <c r="C34" s="33">
        <v>2.3099999999999999E-2</v>
      </c>
      <c r="D34" s="6">
        <v>2997.35</v>
      </c>
      <c r="E34" s="6">
        <v>2981.66</v>
      </c>
      <c r="F34" s="34">
        <v>2980.9</v>
      </c>
      <c r="H34" s="45"/>
    </row>
    <row r="35" spans="1:8" x14ac:dyDescent="0.3">
      <c r="A35" s="35">
        <v>43878</v>
      </c>
      <c r="B35" s="32">
        <v>2.1400000000000002E-2</v>
      </c>
      <c r="C35" s="33">
        <v>2.2599999999999999E-2</v>
      </c>
      <c r="D35" s="6">
        <v>3004.31</v>
      </c>
      <c r="E35" s="6">
        <v>2988.59</v>
      </c>
      <c r="F35" s="34">
        <v>2988.18</v>
      </c>
      <c r="H35" s="45"/>
    </row>
    <row r="36" spans="1:8" x14ac:dyDescent="0.3">
      <c r="A36" s="35">
        <v>43879</v>
      </c>
      <c r="B36" s="32">
        <v>2.1600000000000001E-2</v>
      </c>
      <c r="C36" s="33">
        <v>2.2799999999999997E-2</v>
      </c>
      <c r="D36" s="6">
        <v>3002.08</v>
      </c>
      <c r="E36" s="6">
        <v>2986.39</v>
      </c>
      <c r="F36" s="34">
        <v>2985.98</v>
      </c>
      <c r="H36" s="45"/>
    </row>
    <row r="37" spans="1:8" x14ac:dyDescent="0.3">
      <c r="A37" s="35">
        <v>43880</v>
      </c>
      <c r="B37" s="32">
        <v>2.2000000000000002E-2</v>
      </c>
      <c r="C37" s="33">
        <v>2.3199999999999998E-2</v>
      </c>
      <c r="D37" s="6">
        <v>2997.25</v>
      </c>
      <c r="E37" s="6">
        <v>2981.6</v>
      </c>
      <c r="F37" s="34">
        <v>2981.19</v>
      </c>
      <c r="H37" s="45"/>
    </row>
    <row r="38" spans="1:8" x14ac:dyDescent="0.3">
      <c r="A38" s="35">
        <v>43881</v>
      </c>
      <c r="B38" s="32">
        <v>2.1400000000000002E-2</v>
      </c>
      <c r="C38" s="33">
        <v>2.2599999999999999E-2</v>
      </c>
      <c r="D38" s="6">
        <v>3005.51</v>
      </c>
      <c r="E38" s="6">
        <v>2989.82</v>
      </c>
      <c r="F38" s="34">
        <v>2989.41</v>
      </c>
      <c r="H38" s="45"/>
    </row>
    <row r="39" spans="1:8" x14ac:dyDescent="0.3">
      <c r="A39" s="35">
        <v>43882</v>
      </c>
      <c r="B39" s="32">
        <v>2.1600000000000001E-2</v>
      </c>
      <c r="C39" s="33">
        <v>2.2799999999999997E-2</v>
      </c>
      <c r="D39" s="6">
        <v>3003.98</v>
      </c>
      <c r="E39" s="6">
        <v>2988.31</v>
      </c>
      <c r="F39" s="34">
        <v>2987.28</v>
      </c>
      <c r="H39" s="45"/>
    </row>
    <row r="40" spans="1:8" x14ac:dyDescent="0.3">
      <c r="A40" s="35">
        <v>43887</v>
      </c>
      <c r="B40" s="32">
        <v>2.2000000000000002E-2</v>
      </c>
      <c r="C40" s="33">
        <v>2.3199999999999998E-2</v>
      </c>
      <c r="D40" s="6">
        <v>2999.16</v>
      </c>
      <c r="E40" s="6">
        <v>2983.54</v>
      </c>
      <c r="F40" s="34">
        <v>2983.12</v>
      </c>
      <c r="H40" s="45"/>
    </row>
    <row r="41" spans="1:8" x14ac:dyDescent="0.3">
      <c r="A41" s="35">
        <v>43888</v>
      </c>
      <c r="B41" s="32">
        <v>2.2599999999999999E-2</v>
      </c>
      <c r="C41" s="33">
        <v>2.3799999999999998E-2</v>
      </c>
      <c r="D41" s="6">
        <v>2991.76</v>
      </c>
      <c r="E41" s="6">
        <v>2976.2</v>
      </c>
      <c r="F41" s="34">
        <v>2975.77</v>
      </c>
      <c r="H41" s="45"/>
    </row>
    <row r="42" spans="1:8" x14ac:dyDescent="0.3">
      <c r="A42" s="35">
        <v>43889</v>
      </c>
      <c r="B42" s="32">
        <v>2.2700000000000001E-2</v>
      </c>
      <c r="C42" s="33">
        <v>2.3900000000000001E-2</v>
      </c>
      <c r="D42" s="6">
        <v>2991.19</v>
      </c>
      <c r="E42" s="6">
        <v>2975.65</v>
      </c>
      <c r="F42" s="34">
        <v>2974.91</v>
      </c>
      <c r="H42" s="45"/>
    </row>
    <row r="43" spans="1:8" x14ac:dyDescent="0.3">
      <c r="A43" s="35">
        <v>43892</v>
      </c>
      <c r="B43" s="32">
        <v>2.07E-2</v>
      </c>
      <c r="C43" s="33">
        <v>2.1899999999999999E-2</v>
      </c>
      <c r="D43" s="6">
        <v>3017.7</v>
      </c>
      <c r="E43" s="6">
        <v>3002.02</v>
      </c>
      <c r="F43" s="34">
        <v>3001.6</v>
      </c>
      <c r="H43" s="45"/>
    </row>
    <row r="44" spans="1:8" x14ac:dyDescent="0.3">
      <c r="A44" s="35">
        <v>43893</v>
      </c>
      <c r="B44" s="32">
        <v>2.06E-2</v>
      </c>
      <c r="C44" s="33">
        <v>2.18E-2</v>
      </c>
      <c r="D44" s="6">
        <v>3019.42</v>
      </c>
      <c r="E44" s="6">
        <v>3003.73</v>
      </c>
      <c r="F44" s="34">
        <v>3003.32</v>
      </c>
      <c r="H44" s="45"/>
    </row>
    <row r="45" spans="1:8" x14ac:dyDescent="0.3">
      <c r="A45" s="35">
        <v>43894</v>
      </c>
      <c r="B45" s="32">
        <v>1.9099999999999999E-2</v>
      </c>
      <c r="C45" s="33">
        <v>2.0299999999999999E-2</v>
      </c>
      <c r="D45" s="6">
        <v>3039.55</v>
      </c>
      <c r="E45" s="6">
        <v>3023.75</v>
      </c>
      <c r="F45" s="34">
        <v>3023.35</v>
      </c>
      <c r="H45" s="45"/>
    </row>
    <row r="46" spans="1:8" x14ac:dyDescent="0.3">
      <c r="A46" s="35">
        <v>43895</v>
      </c>
      <c r="B46" s="32">
        <v>1.89E-2</v>
      </c>
      <c r="C46" s="33">
        <v>2.0099999999999996E-2</v>
      </c>
      <c r="D46" s="6">
        <v>3042.58</v>
      </c>
      <c r="E46" s="6">
        <v>3026.77</v>
      </c>
      <c r="F46" s="34">
        <v>3026.38</v>
      </c>
      <c r="H46" s="45"/>
    </row>
    <row r="47" spans="1:8" x14ac:dyDescent="0.3">
      <c r="A47" s="35">
        <v>43896</v>
      </c>
      <c r="B47" s="32">
        <v>2.1400000000000002E-2</v>
      </c>
      <c r="C47" s="33">
        <v>2.2599999999999999E-2</v>
      </c>
      <c r="D47" s="6">
        <v>3010.48</v>
      </c>
      <c r="E47" s="6">
        <v>2994.9</v>
      </c>
      <c r="F47" s="34">
        <v>2994.17</v>
      </c>
      <c r="H47" s="45"/>
    </row>
    <row r="48" spans="1:8" x14ac:dyDescent="0.3">
      <c r="A48" s="35">
        <v>43899</v>
      </c>
      <c r="B48" s="32">
        <v>2.2099999999999998E-2</v>
      </c>
      <c r="C48" s="33">
        <v>2.3300000000000001E-2</v>
      </c>
      <c r="D48" s="6">
        <v>3001.8</v>
      </c>
      <c r="E48" s="6">
        <v>2986.28</v>
      </c>
      <c r="F48" s="34">
        <v>2985.85</v>
      </c>
      <c r="H48" s="45"/>
    </row>
    <row r="49" spans="1:8" x14ac:dyDescent="0.3">
      <c r="A49" s="35">
        <v>43900</v>
      </c>
      <c r="B49" s="32">
        <v>2.3199999999999998E-2</v>
      </c>
      <c r="C49" s="33">
        <v>2.4399999999999998E-2</v>
      </c>
      <c r="D49" s="6">
        <v>2988</v>
      </c>
      <c r="E49" s="6">
        <v>2972.58</v>
      </c>
      <c r="F49" s="34">
        <v>2972.14</v>
      </c>
      <c r="H49" s="45"/>
    </row>
    <row r="50" spans="1:8" x14ac:dyDescent="0.3">
      <c r="A50" s="35">
        <v>43901</v>
      </c>
      <c r="B50" s="32">
        <v>2.2799999999999997E-2</v>
      </c>
      <c r="C50" s="33">
        <v>2.4E-2</v>
      </c>
      <c r="D50" s="6">
        <v>2996.26</v>
      </c>
      <c r="E50" s="6">
        <v>2980.81</v>
      </c>
      <c r="F50" s="34">
        <v>2980.27</v>
      </c>
      <c r="H50" s="45"/>
    </row>
    <row r="51" spans="1:8" x14ac:dyDescent="0.3">
      <c r="A51" s="35">
        <v>43902</v>
      </c>
      <c r="B51" s="32">
        <v>3.9E-2</v>
      </c>
      <c r="C51" s="33">
        <v>4.0199999999999993E-2</v>
      </c>
      <c r="D51" s="6">
        <v>2796.36</v>
      </c>
      <c r="E51" s="6">
        <v>2782.18</v>
      </c>
      <c r="F51" s="34">
        <v>2781.51</v>
      </c>
      <c r="H51" s="45"/>
    </row>
    <row r="52" spans="1:8" x14ac:dyDescent="0.3">
      <c r="A52" s="35">
        <v>43903</v>
      </c>
      <c r="B52" s="32">
        <v>3.2400000000000005E-2</v>
      </c>
      <c r="C52" s="33">
        <v>3.3599999999999998E-2</v>
      </c>
      <c r="D52" s="6">
        <v>2876.93</v>
      </c>
      <c r="E52" s="6">
        <v>2862.26</v>
      </c>
      <c r="F52" s="34">
        <v>2861.29</v>
      </c>
      <c r="H52" s="45"/>
    </row>
    <row r="53" spans="1:8" x14ac:dyDescent="0.3">
      <c r="A53" s="35">
        <v>43906</v>
      </c>
      <c r="B53" s="32">
        <v>3.2899999999999999E-2</v>
      </c>
      <c r="C53" s="33">
        <v>3.4099999999999998E-2</v>
      </c>
      <c r="D53" s="6">
        <v>2871.28</v>
      </c>
      <c r="E53" s="6">
        <v>2856.66</v>
      </c>
      <c r="F53" s="34">
        <v>2856.18</v>
      </c>
      <c r="H53" s="45"/>
    </row>
    <row r="54" spans="1:8" x14ac:dyDescent="0.3">
      <c r="A54" s="35">
        <v>43907</v>
      </c>
      <c r="B54" s="32">
        <v>2.9100000000000001E-2</v>
      </c>
      <c r="C54" s="33">
        <v>3.0299999999999997E-2</v>
      </c>
      <c r="D54" s="6">
        <v>2918.62</v>
      </c>
      <c r="E54" s="6">
        <v>2903.72</v>
      </c>
      <c r="F54" s="34">
        <v>2903.27</v>
      </c>
      <c r="H54" s="45"/>
    </row>
    <row r="55" spans="1:8" x14ac:dyDescent="0.3">
      <c r="A55" s="35">
        <v>43908</v>
      </c>
      <c r="B55" s="32">
        <v>3.2000000000000001E-2</v>
      </c>
      <c r="C55" s="33">
        <v>3.32E-2</v>
      </c>
      <c r="D55" s="6">
        <v>2883.23</v>
      </c>
      <c r="E55" s="6">
        <v>2868.56</v>
      </c>
      <c r="F55" s="34">
        <v>2868.09</v>
      </c>
      <c r="H55" s="45"/>
    </row>
    <row r="56" spans="1:8" x14ac:dyDescent="0.3">
      <c r="A56" s="35">
        <v>43909</v>
      </c>
      <c r="B56" s="32">
        <v>4.1299999999999996E-2</v>
      </c>
      <c r="C56" s="33">
        <v>4.2500000000000003E-2</v>
      </c>
      <c r="D56" s="6">
        <v>2772.45</v>
      </c>
      <c r="E56" s="6">
        <v>2758.49</v>
      </c>
      <c r="F56" s="34">
        <v>2757.93</v>
      </c>
      <c r="H56" s="45"/>
    </row>
    <row r="57" spans="1:8" x14ac:dyDescent="0.3">
      <c r="A57" s="35">
        <v>43910</v>
      </c>
      <c r="B57" s="32">
        <v>3.6299999999999999E-2</v>
      </c>
      <c r="C57" s="33">
        <v>3.7499999999999999E-2</v>
      </c>
      <c r="D57" s="6">
        <v>2832.29</v>
      </c>
      <c r="E57" s="6">
        <v>2817.97</v>
      </c>
      <c r="F57" s="34">
        <v>2817.26</v>
      </c>
      <c r="H57" s="45"/>
    </row>
    <row r="58" spans="1:8" x14ac:dyDescent="0.3">
      <c r="A58" s="35">
        <v>43913</v>
      </c>
      <c r="B58" s="32">
        <v>3.8699999999999998E-2</v>
      </c>
      <c r="C58" s="33">
        <v>3.9900000000000005E-2</v>
      </c>
      <c r="D58" s="6">
        <v>2804.26</v>
      </c>
      <c r="E58" s="6">
        <v>2790.12</v>
      </c>
      <c r="F58" s="34">
        <v>2789.59</v>
      </c>
      <c r="H58" s="45"/>
    </row>
    <row r="59" spans="1:8" x14ac:dyDescent="0.3">
      <c r="A59" s="35">
        <v>43914</v>
      </c>
      <c r="B59" s="32">
        <v>4.2699999999999995E-2</v>
      </c>
      <c r="C59" s="33">
        <v>4.3899999999999995E-2</v>
      </c>
      <c r="D59" s="6">
        <v>2758.03</v>
      </c>
      <c r="E59" s="6">
        <v>2744.19</v>
      </c>
      <c r="F59" s="34">
        <v>2743.63</v>
      </c>
      <c r="H59" s="45"/>
    </row>
    <row r="60" spans="1:8" x14ac:dyDescent="0.3">
      <c r="A60" s="35">
        <v>43915</v>
      </c>
      <c r="B60" s="32">
        <v>4.0899999999999999E-2</v>
      </c>
      <c r="C60" s="33">
        <v>4.2099999999999999E-2</v>
      </c>
      <c r="D60" s="6">
        <v>2779.49</v>
      </c>
      <c r="E60" s="6">
        <v>2765.53</v>
      </c>
      <c r="F60" s="34">
        <v>2764.98</v>
      </c>
      <c r="H60" s="45"/>
    </row>
    <row r="61" spans="1:8" x14ac:dyDescent="0.3">
      <c r="A61" s="35">
        <v>43916</v>
      </c>
      <c r="B61" s="32">
        <v>3.7499999999999999E-2</v>
      </c>
      <c r="C61" s="33">
        <v>3.8699999999999998E-2</v>
      </c>
      <c r="D61" s="6">
        <v>2820.01</v>
      </c>
      <c r="E61" s="6">
        <v>2805.82</v>
      </c>
      <c r="F61" s="34">
        <v>2805.3</v>
      </c>
      <c r="H61" s="45"/>
    </row>
    <row r="62" spans="1:8" x14ac:dyDescent="0.3">
      <c r="A62" s="35">
        <v>43917</v>
      </c>
      <c r="B62" s="32">
        <v>3.3599999999999998E-2</v>
      </c>
      <c r="C62" s="33">
        <v>3.4799999999999998E-2</v>
      </c>
      <c r="D62" s="6">
        <v>2867.44</v>
      </c>
      <c r="E62" s="6">
        <v>2852.97</v>
      </c>
      <c r="F62" s="34">
        <v>2852.28</v>
      </c>
      <c r="H62" s="45"/>
    </row>
    <row r="63" spans="1:8" x14ac:dyDescent="0.3">
      <c r="A63" s="35">
        <v>43920</v>
      </c>
      <c r="B63" s="32">
        <v>3.1699999999999999E-2</v>
      </c>
      <c r="C63" s="33">
        <v>3.2899999999999999E-2</v>
      </c>
      <c r="D63" s="6">
        <v>2891</v>
      </c>
      <c r="E63" s="6">
        <v>2876.4</v>
      </c>
      <c r="F63" s="34">
        <v>2875.92</v>
      </c>
      <c r="H63" s="45"/>
    </row>
    <row r="64" spans="1:8" x14ac:dyDescent="0.3">
      <c r="A64" s="35">
        <v>43921</v>
      </c>
      <c r="B64" s="32">
        <v>3.1E-2</v>
      </c>
      <c r="C64" s="33">
        <v>3.2199999999999999E-2</v>
      </c>
      <c r="D64" s="6">
        <v>2900.02</v>
      </c>
      <c r="E64" s="6">
        <v>2885.37</v>
      </c>
      <c r="F64" s="34">
        <v>2884.9</v>
      </c>
      <c r="H64" s="45"/>
    </row>
    <row r="65" spans="1:8" x14ac:dyDescent="0.3">
      <c r="A65" s="35">
        <v>43922</v>
      </c>
      <c r="B65" s="32">
        <v>3.1E-2</v>
      </c>
      <c r="C65" s="33">
        <v>3.2199999999999999E-2</v>
      </c>
      <c r="D65" s="6">
        <v>2900.47</v>
      </c>
      <c r="E65" s="6">
        <v>2885.83</v>
      </c>
      <c r="F65" s="34">
        <v>2885.37</v>
      </c>
      <c r="H65" s="45"/>
    </row>
    <row r="66" spans="1:8" x14ac:dyDescent="0.3">
      <c r="A66" s="35">
        <v>43923</v>
      </c>
      <c r="B66" s="32">
        <v>3.0099999999999998E-2</v>
      </c>
      <c r="C66" s="33">
        <v>3.1300000000000001E-2</v>
      </c>
      <c r="D66" s="6">
        <v>2911.96</v>
      </c>
      <c r="E66" s="6">
        <v>2897.26</v>
      </c>
      <c r="F66" s="34">
        <v>2896.8</v>
      </c>
      <c r="H66" s="45"/>
    </row>
    <row r="67" spans="1:8" x14ac:dyDescent="0.3">
      <c r="A67" s="35">
        <v>43924</v>
      </c>
      <c r="B67" s="32">
        <v>3.0600000000000002E-2</v>
      </c>
      <c r="C67" s="33">
        <v>3.1800000000000002E-2</v>
      </c>
      <c r="D67" s="6">
        <v>2906.48</v>
      </c>
      <c r="E67" s="6">
        <v>2891.83</v>
      </c>
      <c r="F67" s="34">
        <v>2891.17</v>
      </c>
      <c r="H67" s="45"/>
    </row>
    <row r="68" spans="1:8" x14ac:dyDescent="0.3">
      <c r="A68" s="35">
        <v>43927</v>
      </c>
      <c r="B68" s="32">
        <v>3.0499999999999999E-2</v>
      </c>
      <c r="C68" s="33">
        <v>3.1699999999999999E-2</v>
      </c>
      <c r="D68" s="6">
        <v>2908.15</v>
      </c>
      <c r="E68" s="6">
        <v>2893.51</v>
      </c>
      <c r="F68" s="34">
        <v>2893.05</v>
      </c>
      <c r="H68" s="45"/>
    </row>
    <row r="69" spans="1:8" x14ac:dyDescent="0.3">
      <c r="A69" s="35">
        <v>43928</v>
      </c>
      <c r="B69" s="32">
        <v>3.0499999999999999E-2</v>
      </c>
      <c r="C69" s="33">
        <v>3.1699999999999999E-2</v>
      </c>
      <c r="D69" s="6">
        <v>2908.6</v>
      </c>
      <c r="E69" s="6">
        <v>2893.97</v>
      </c>
      <c r="F69" s="34">
        <v>2893.51</v>
      </c>
      <c r="H69" s="45"/>
    </row>
    <row r="70" spans="1:8" x14ac:dyDescent="0.3">
      <c r="A70" s="35">
        <v>43929</v>
      </c>
      <c r="B70" s="32">
        <v>3.0499999999999999E-2</v>
      </c>
      <c r="C70" s="33">
        <v>3.1699999999999999E-2</v>
      </c>
      <c r="D70" s="6">
        <v>2909.05</v>
      </c>
      <c r="E70" s="6">
        <v>2894.43</v>
      </c>
      <c r="F70" s="34">
        <v>2893.97</v>
      </c>
      <c r="H70" s="45"/>
    </row>
    <row r="71" spans="1:8" x14ac:dyDescent="0.3">
      <c r="A71" s="35">
        <v>43930</v>
      </c>
      <c r="B71" s="32">
        <v>2.8799999999999999E-2</v>
      </c>
      <c r="C71" s="33">
        <v>0.03</v>
      </c>
      <c r="D71" s="6">
        <v>2929.57</v>
      </c>
      <c r="E71" s="6">
        <v>2914.84</v>
      </c>
      <c r="F71" s="34">
        <v>2914.23</v>
      </c>
      <c r="H71" s="45"/>
    </row>
    <row r="72" spans="1:8" x14ac:dyDescent="0.3">
      <c r="A72" s="35">
        <v>43934</v>
      </c>
      <c r="B72" s="32">
        <v>2.75E-2</v>
      </c>
      <c r="C72" s="33">
        <v>2.87E-2</v>
      </c>
      <c r="D72" s="6">
        <v>2946.02</v>
      </c>
      <c r="E72" s="6">
        <v>2931.2</v>
      </c>
      <c r="F72" s="34">
        <v>2930.8</v>
      </c>
      <c r="H72" s="45"/>
    </row>
    <row r="73" spans="1:8" x14ac:dyDescent="0.3">
      <c r="A73" s="35">
        <v>43935</v>
      </c>
      <c r="B73" s="32">
        <v>2.6600000000000002E-2</v>
      </c>
      <c r="C73" s="33">
        <v>2.7799999999999998E-2</v>
      </c>
      <c r="D73" s="6">
        <v>2957.57</v>
      </c>
      <c r="E73" s="6">
        <v>2942.69</v>
      </c>
      <c r="F73" s="34">
        <v>2942.31</v>
      </c>
      <c r="H73" s="45"/>
    </row>
    <row r="74" spans="1:8" x14ac:dyDescent="0.3">
      <c r="A74" s="35">
        <v>43936</v>
      </c>
      <c r="B74" s="32">
        <v>2.6000000000000002E-2</v>
      </c>
      <c r="C74" s="33">
        <v>2.7200000000000002E-2</v>
      </c>
      <c r="D74" s="6">
        <v>2965.31</v>
      </c>
      <c r="E74" s="6">
        <v>2950.4</v>
      </c>
      <c r="F74" s="34">
        <v>2950.12</v>
      </c>
      <c r="H74" s="45"/>
    </row>
    <row r="75" spans="1:8" x14ac:dyDescent="0.3">
      <c r="A75" s="35">
        <v>43937</v>
      </c>
      <c r="B75" s="32">
        <v>2.4900000000000002E-2</v>
      </c>
      <c r="C75" s="33">
        <v>2.6099999999999998E-2</v>
      </c>
      <c r="D75" s="6">
        <v>2979.31</v>
      </c>
      <c r="E75" s="6">
        <v>2964.33</v>
      </c>
      <c r="F75" s="34">
        <v>2964.06</v>
      </c>
      <c r="H75" s="45"/>
    </row>
    <row r="76" spans="1:8" x14ac:dyDescent="0.3">
      <c r="A76" s="35">
        <v>43938</v>
      </c>
      <c r="B76" s="32">
        <v>2.3700000000000002E-2</v>
      </c>
      <c r="C76" s="33">
        <v>2.4900000000000002E-2</v>
      </c>
      <c r="D76" s="6">
        <v>2994.55</v>
      </c>
      <c r="E76" s="6">
        <v>2979.48</v>
      </c>
      <c r="F76" s="34">
        <v>2979.31</v>
      </c>
      <c r="H76" s="45"/>
    </row>
    <row r="77" spans="1:8" x14ac:dyDescent="0.3">
      <c r="A77" s="35">
        <v>43941</v>
      </c>
      <c r="B77" s="32">
        <v>2.3900000000000001E-2</v>
      </c>
      <c r="C77" s="33">
        <v>2.5099999999999997E-2</v>
      </c>
      <c r="D77" s="6">
        <v>2992.24</v>
      </c>
      <c r="E77" s="6">
        <v>2977.2</v>
      </c>
      <c r="F77" s="34">
        <v>2976.98</v>
      </c>
      <c r="H77" s="45"/>
    </row>
    <row r="78" spans="1:8" x14ac:dyDescent="0.3">
      <c r="A78" s="35">
        <v>43943</v>
      </c>
      <c r="B78" s="32">
        <v>2.1700000000000001E-2</v>
      </c>
      <c r="C78" s="33">
        <v>2.29E-2</v>
      </c>
      <c r="D78" s="6">
        <v>3020.27</v>
      </c>
      <c r="E78" s="6">
        <v>3005.07</v>
      </c>
      <c r="F78" s="34">
        <v>3004.84</v>
      </c>
      <c r="H78" s="45"/>
    </row>
    <row r="79" spans="1:8" x14ac:dyDescent="0.3">
      <c r="A79" s="35">
        <v>43944</v>
      </c>
      <c r="B79" s="32">
        <v>2.2700000000000001E-2</v>
      </c>
      <c r="C79" s="33">
        <v>2.3900000000000001E-2</v>
      </c>
      <c r="D79" s="6">
        <v>3007.82</v>
      </c>
      <c r="E79" s="6">
        <v>2992.72</v>
      </c>
      <c r="F79" s="34">
        <v>2992.47</v>
      </c>
      <c r="H79" s="45"/>
    </row>
    <row r="80" spans="1:8" x14ac:dyDescent="0.3">
      <c r="A80" s="35">
        <v>43945</v>
      </c>
      <c r="B80" s="32">
        <v>2.4799999999999999E-2</v>
      </c>
      <c r="C80" s="33">
        <v>2.6000000000000002E-2</v>
      </c>
      <c r="D80" s="6">
        <v>2981.62</v>
      </c>
      <c r="E80" s="6">
        <v>2966.69</v>
      </c>
      <c r="F80" s="34">
        <v>2966.5</v>
      </c>
      <c r="H80" s="45"/>
    </row>
    <row r="81" spans="1:8" x14ac:dyDescent="0.3">
      <c r="A81" s="35">
        <v>43948</v>
      </c>
      <c r="B81" s="32">
        <v>2.8500000000000001E-2</v>
      </c>
      <c r="C81" s="33">
        <v>2.9700000000000001E-2</v>
      </c>
      <c r="D81" s="6">
        <v>2936.16</v>
      </c>
      <c r="E81" s="6">
        <v>2921.53</v>
      </c>
      <c r="F81" s="34">
        <v>2921.23</v>
      </c>
      <c r="H81" s="45"/>
    </row>
    <row r="82" spans="1:8" x14ac:dyDescent="0.3">
      <c r="A82" s="35">
        <v>43949</v>
      </c>
      <c r="B82" s="32">
        <v>3.1099999999999999E-2</v>
      </c>
      <c r="C82" s="33">
        <v>3.2300000000000002E-2</v>
      </c>
      <c r="D82" s="6">
        <v>2904.88</v>
      </c>
      <c r="E82" s="6">
        <v>2890.45</v>
      </c>
      <c r="F82" s="34">
        <v>2890.12</v>
      </c>
      <c r="H82" s="45"/>
    </row>
    <row r="83" spans="1:8" x14ac:dyDescent="0.3">
      <c r="A83" s="35">
        <v>43950</v>
      </c>
      <c r="B83" s="32">
        <v>2.9300000000000003E-2</v>
      </c>
      <c r="C83" s="33">
        <v>3.0499999999999999E-2</v>
      </c>
      <c r="D83" s="6">
        <v>2924.5</v>
      </c>
      <c r="E83" s="6">
        <v>2909.96</v>
      </c>
      <c r="F83" s="34">
        <v>2909.82</v>
      </c>
      <c r="H83" s="45"/>
    </row>
    <row r="84" spans="1:8" x14ac:dyDescent="0.3">
      <c r="A84" s="35">
        <v>43951</v>
      </c>
      <c r="B84" s="32">
        <v>2.9100000000000001E-2</v>
      </c>
      <c r="C84" s="33">
        <v>3.0299999999999997E-2</v>
      </c>
      <c r="D84" s="6">
        <v>2926.44</v>
      </c>
      <c r="E84" s="6">
        <v>2911.9</v>
      </c>
      <c r="F84" s="34">
        <v>2912.38</v>
      </c>
      <c r="H84" s="45"/>
    </row>
    <row r="85" spans="1:8" x14ac:dyDescent="0.3">
      <c r="A85" s="35">
        <v>43955</v>
      </c>
      <c r="B85" s="32">
        <v>2.9700000000000001E-2</v>
      </c>
      <c r="C85" s="33">
        <v>3.0899999999999997E-2</v>
      </c>
      <c r="D85" s="6">
        <v>2919.3</v>
      </c>
      <c r="E85" s="6">
        <v>2904.82</v>
      </c>
      <c r="F85" s="34">
        <v>2904.67</v>
      </c>
      <c r="H85" s="45"/>
    </row>
    <row r="86" spans="1:8" x14ac:dyDescent="0.3">
      <c r="A86" s="35">
        <v>43956</v>
      </c>
      <c r="B86" s="32">
        <v>2.7699999999999999E-2</v>
      </c>
      <c r="C86" s="33">
        <v>2.8900000000000002E-2</v>
      </c>
      <c r="D86" s="6">
        <v>2943.75</v>
      </c>
      <c r="E86" s="6">
        <v>2929.13</v>
      </c>
      <c r="F86" s="34">
        <v>2929</v>
      </c>
      <c r="H86" s="45"/>
    </row>
    <row r="87" spans="1:8" x14ac:dyDescent="0.3">
      <c r="A87" s="35">
        <v>43957</v>
      </c>
      <c r="B87" s="32">
        <v>2.9300000000000003E-2</v>
      </c>
      <c r="C87" s="33">
        <v>3.0499999999999999E-2</v>
      </c>
      <c r="D87" s="6">
        <v>2924.41</v>
      </c>
      <c r="E87" s="6">
        <v>2909.92</v>
      </c>
      <c r="F87" s="34">
        <v>2909.78</v>
      </c>
      <c r="H87" s="45"/>
    </row>
    <row r="88" spans="1:8" x14ac:dyDescent="0.3">
      <c r="A88" s="35">
        <v>43958</v>
      </c>
      <c r="B88" s="32">
        <v>2.8500000000000001E-2</v>
      </c>
      <c r="C88" s="33">
        <v>2.9700000000000001E-2</v>
      </c>
      <c r="D88" s="6">
        <v>2934.24</v>
      </c>
      <c r="E88" s="6">
        <v>2919.7</v>
      </c>
      <c r="F88" s="34">
        <v>2919.57</v>
      </c>
      <c r="H88" s="45"/>
    </row>
    <row r="89" spans="1:8" x14ac:dyDescent="0.3">
      <c r="A89" s="35">
        <v>43959</v>
      </c>
      <c r="B89" s="32">
        <v>2.9100000000000001E-2</v>
      </c>
      <c r="C89" s="33">
        <v>3.0299999999999997E-2</v>
      </c>
      <c r="D89" s="6">
        <v>2924.13</v>
      </c>
      <c r="E89" s="6">
        <v>2909.67</v>
      </c>
      <c r="F89" s="34">
        <v>2910.23</v>
      </c>
      <c r="H89" s="45"/>
    </row>
    <row r="90" spans="1:8" x14ac:dyDescent="0.3">
      <c r="A90" s="35">
        <v>43962</v>
      </c>
      <c r="B90" s="32">
        <v>2.86E-2</v>
      </c>
      <c r="C90" s="33">
        <v>2.98E-2</v>
      </c>
      <c r="D90" s="6">
        <v>2930.21</v>
      </c>
      <c r="E90" s="6">
        <v>2915.72</v>
      </c>
      <c r="F90" s="34">
        <v>2915.69</v>
      </c>
      <c r="H90" s="45"/>
    </row>
    <row r="91" spans="1:8" x14ac:dyDescent="0.3">
      <c r="A91" s="35">
        <v>43963</v>
      </c>
      <c r="B91" s="32">
        <v>2.7099999999999999E-2</v>
      </c>
      <c r="C91" s="33">
        <v>2.8300000000000002E-2</v>
      </c>
      <c r="D91" s="6">
        <v>2948.45</v>
      </c>
      <c r="E91" s="6">
        <v>2933.87</v>
      </c>
      <c r="F91" s="34">
        <v>2933.84</v>
      </c>
      <c r="H91" s="45"/>
    </row>
    <row r="92" spans="1:8" x14ac:dyDescent="0.3">
      <c r="A92" s="35">
        <v>43964</v>
      </c>
      <c r="B92" s="32">
        <v>2.86E-2</v>
      </c>
      <c r="C92" s="33">
        <v>2.98E-2</v>
      </c>
      <c r="D92" s="6">
        <v>2930.26</v>
      </c>
      <c r="E92" s="6">
        <v>2915.8</v>
      </c>
      <c r="F92" s="34">
        <v>2915.76</v>
      </c>
      <c r="H92" s="45"/>
    </row>
    <row r="93" spans="1:8" x14ac:dyDescent="0.3">
      <c r="A93" s="35">
        <v>43965</v>
      </c>
      <c r="B93" s="32">
        <v>3.04E-2</v>
      </c>
      <c r="C93" s="33">
        <v>3.1600000000000003E-2</v>
      </c>
      <c r="D93" s="6">
        <v>2908.65</v>
      </c>
      <c r="E93" s="6">
        <v>2894.34</v>
      </c>
      <c r="F93" s="34">
        <v>2894.28</v>
      </c>
      <c r="H93" s="45"/>
    </row>
    <row r="94" spans="1:8" x14ac:dyDescent="0.3">
      <c r="A94" s="35">
        <v>43966</v>
      </c>
      <c r="B94" s="32">
        <v>2.86E-2</v>
      </c>
      <c r="C94" s="33">
        <v>2.98E-2</v>
      </c>
      <c r="D94" s="6">
        <v>2929.56</v>
      </c>
      <c r="E94" s="6">
        <v>2915.13</v>
      </c>
      <c r="F94" s="34">
        <v>2915.84</v>
      </c>
      <c r="H94" s="45"/>
    </row>
    <row r="95" spans="1:8" x14ac:dyDescent="0.3">
      <c r="A95" s="35">
        <v>43969</v>
      </c>
      <c r="B95" s="32">
        <v>2.76E-2</v>
      </c>
      <c r="C95" s="33">
        <v>2.8799999999999999E-2</v>
      </c>
      <c r="D95" s="6">
        <v>2941.62</v>
      </c>
      <c r="E95" s="6">
        <v>2927.13</v>
      </c>
      <c r="F95" s="34">
        <v>2927.15</v>
      </c>
      <c r="H95" s="45"/>
    </row>
    <row r="96" spans="1:8" x14ac:dyDescent="0.3">
      <c r="A96" s="35">
        <v>43970</v>
      </c>
      <c r="B96" s="32">
        <v>2.64E-2</v>
      </c>
      <c r="C96" s="33">
        <v>2.76E-2</v>
      </c>
      <c r="D96" s="6">
        <v>2956.14</v>
      </c>
      <c r="E96" s="6">
        <v>2941.58</v>
      </c>
      <c r="F96" s="34">
        <v>2941.62</v>
      </c>
      <c r="H96" s="45"/>
    </row>
    <row r="97" spans="1:8" x14ac:dyDescent="0.3">
      <c r="A97" s="35">
        <v>43971</v>
      </c>
      <c r="B97" s="32">
        <v>2.6099999999999998E-2</v>
      </c>
      <c r="C97" s="33">
        <v>2.7300000000000001E-2</v>
      </c>
      <c r="D97" s="6">
        <v>2959.75</v>
      </c>
      <c r="E97" s="6">
        <v>2945.18</v>
      </c>
      <c r="F97" s="34">
        <v>2945.21</v>
      </c>
      <c r="H97" s="45"/>
    </row>
    <row r="98" spans="1:8" x14ac:dyDescent="0.3">
      <c r="A98" s="35">
        <v>43972</v>
      </c>
      <c r="B98" s="32">
        <v>2.53E-2</v>
      </c>
      <c r="C98" s="33">
        <v>2.6499999999999999E-2</v>
      </c>
      <c r="D98" s="6">
        <v>2969.45</v>
      </c>
      <c r="E98" s="6">
        <v>2954.83</v>
      </c>
      <c r="F98" s="34">
        <v>2954.88</v>
      </c>
      <c r="H98" s="45"/>
    </row>
    <row r="99" spans="1:8" x14ac:dyDescent="0.3">
      <c r="A99" s="35">
        <v>43973</v>
      </c>
      <c r="B99" s="32">
        <v>2.4E-2</v>
      </c>
      <c r="C99" s="33">
        <v>2.52E-2</v>
      </c>
      <c r="D99" s="6">
        <v>2984.59</v>
      </c>
      <c r="E99" s="6">
        <v>2969.9</v>
      </c>
      <c r="F99" s="34">
        <v>2970.67</v>
      </c>
      <c r="H99" s="45"/>
    </row>
    <row r="100" spans="1:8" x14ac:dyDescent="0.3">
      <c r="A100" s="35">
        <v>43976</v>
      </c>
      <c r="B100" s="32">
        <v>2.23E-2</v>
      </c>
      <c r="C100" s="33">
        <v>2.35E-2</v>
      </c>
      <c r="D100" s="6">
        <v>3005.47</v>
      </c>
      <c r="E100" s="6">
        <v>2990.66</v>
      </c>
      <c r="F100" s="34">
        <v>2990.74</v>
      </c>
      <c r="H100" s="45"/>
    </row>
    <row r="101" spans="1:8" x14ac:dyDescent="0.3">
      <c r="A101" s="35">
        <v>43977</v>
      </c>
      <c r="B101" s="32">
        <v>2.0099999999999996E-2</v>
      </c>
      <c r="C101" s="33">
        <v>2.1299999999999999E-2</v>
      </c>
      <c r="D101" s="6">
        <v>3032.73</v>
      </c>
      <c r="E101" s="6">
        <v>3017.77</v>
      </c>
      <c r="F101" s="34">
        <v>3017.88</v>
      </c>
      <c r="H101" s="45"/>
    </row>
    <row r="102" spans="1:8" x14ac:dyDescent="0.3">
      <c r="A102" s="35">
        <v>43978</v>
      </c>
      <c r="B102" s="32">
        <v>2.1299999999999999E-2</v>
      </c>
      <c r="C102" s="33">
        <v>2.2499999999999999E-2</v>
      </c>
      <c r="D102" s="6">
        <v>3016.65</v>
      </c>
      <c r="E102" s="6">
        <v>3001.79</v>
      </c>
      <c r="F102" s="34">
        <v>3001.97</v>
      </c>
      <c r="H102" s="45"/>
    </row>
    <row r="103" spans="1:8" x14ac:dyDescent="0.3">
      <c r="A103" s="35">
        <v>43979</v>
      </c>
      <c r="B103" s="32">
        <v>2.0400000000000001E-2</v>
      </c>
      <c r="C103" s="33">
        <v>2.1600000000000001E-2</v>
      </c>
      <c r="D103" s="6">
        <v>3027.65</v>
      </c>
      <c r="E103" s="6">
        <v>3012.74</v>
      </c>
      <c r="F103" s="34">
        <v>3012.93</v>
      </c>
      <c r="H103" s="45"/>
    </row>
    <row r="104" spans="1:8" x14ac:dyDescent="0.3">
      <c r="A104" s="35">
        <v>43980</v>
      </c>
      <c r="B104" s="32">
        <v>1.9299999999999998E-2</v>
      </c>
      <c r="C104" s="33">
        <v>2.0499999999999997E-2</v>
      </c>
      <c r="D104" s="6">
        <v>3040.29</v>
      </c>
      <c r="E104" s="6">
        <v>3025.32</v>
      </c>
      <c r="F104" s="34">
        <v>3026.4</v>
      </c>
      <c r="H104" s="45"/>
    </row>
    <row r="105" spans="1:8" x14ac:dyDescent="0.3">
      <c r="A105" s="35">
        <v>43983</v>
      </c>
      <c r="B105" s="32">
        <v>1.9599999999999999E-2</v>
      </c>
      <c r="C105" s="33">
        <v>2.0799999999999999E-2</v>
      </c>
      <c r="D105" s="6">
        <v>3036.33</v>
      </c>
      <c r="E105" s="6">
        <v>3021.4</v>
      </c>
      <c r="F105" s="34">
        <v>3021.59</v>
      </c>
      <c r="H105" s="45"/>
    </row>
    <row r="106" spans="1:8" x14ac:dyDescent="0.3">
      <c r="A106" s="35">
        <v>43984</v>
      </c>
      <c r="B106" s="32">
        <v>1.9400000000000001E-2</v>
      </c>
      <c r="C106" s="33">
        <v>2.06E-2</v>
      </c>
      <c r="D106" s="6">
        <v>3038.62</v>
      </c>
      <c r="E106" s="6">
        <v>3023.69</v>
      </c>
      <c r="F106" s="34">
        <v>3023.89</v>
      </c>
      <c r="H106" s="45"/>
    </row>
    <row r="107" spans="1:8" x14ac:dyDescent="0.3">
      <c r="A107" s="35">
        <v>43985</v>
      </c>
      <c r="B107" s="32">
        <v>1.8500000000000003E-2</v>
      </c>
      <c r="C107" s="33">
        <v>1.9699999999999999E-2</v>
      </c>
      <c r="D107" s="6">
        <v>3049.65</v>
      </c>
      <c r="E107" s="6">
        <v>3034.67</v>
      </c>
      <c r="F107" s="34">
        <v>3034.88</v>
      </c>
      <c r="H107" s="45"/>
    </row>
    <row r="108" spans="1:8" x14ac:dyDescent="0.3">
      <c r="A108" s="35">
        <v>43986</v>
      </c>
      <c r="B108" s="32">
        <v>1.84E-2</v>
      </c>
      <c r="C108" s="33">
        <v>1.9599999999999999E-2</v>
      </c>
      <c r="D108" s="6">
        <v>3050.68</v>
      </c>
      <c r="E108" s="6">
        <v>3035.71</v>
      </c>
      <c r="F108" s="34">
        <v>3035.92</v>
      </c>
      <c r="H108" s="45"/>
    </row>
    <row r="109" spans="1:8" x14ac:dyDescent="0.3">
      <c r="A109" s="35">
        <v>43987</v>
      </c>
      <c r="B109" s="32">
        <v>1.7600000000000001E-2</v>
      </c>
      <c r="C109" s="33">
        <v>1.8799999999999997E-2</v>
      </c>
      <c r="D109" s="6">
        <v>3059.59</v>
      </c>
      <c r="E109" s="6">
        <v>3044.58</v>
      </c>
      <c r="F109" s="34">
        <v>3045.68</v>
      </c>
      <c r="H109" s="45"/>
    </row>
    <row r="110" spans="1:8" x14ac:dyDescent="0.3">
      <c r="A110" s="35">
        <v>43990</v>
      </c>
      <c r="B110" s="32">
        <v>1.7500000000000002E-2</v>
      </c>
      <c r="C110" s="33">
        <v>1.8700000000000001E-2</v>
      </c>
      <c r="D110" s="6">
        <v>3060.61</v>
      </c>
      <c r="E110" s="6">
        <v>3045.61</v>
      </c>
      <c r="F110" s="34">
        <v>3045.83</v>
      </c>
      <c r="H110" s="45"/>
    </row>
    <row r="111" spans="1:8" x14ac:dyDescent="0.3">
      <c r="A111" s="35">
        <v>43991</v>
      </c>
      <c r="B111" s="32">
        <v>1.8700000000000001E-2</v>
      </c>
      <c r="C111" s="33">
        <v>1.9900000000000001E-2</v>
      </c>
      <c r="D111" s="6">
        <v>3045.39</v>
      </c>
      <c r="E111" s="6">
        <v>3030.48</v>
      </c>
      <c r="F111" s="34">
        <v>3030.69</v>
      </c>
      <c r="H111" s="45"/>
    </row>
    <row r="112" spans="1:8" x14ac:dyDescent="0.3">
      <c r="A112" s="35">
        <v>43992</v>
      </c>
      <c r="B112" s="32">
        <v>1.8600000000000002E-2</v>
      </c>
      <c r="C112" s="33">
        <v>1.9799999999999998E-2</v>
      </c>
      <c r="D112" s="6">
        <v>3047.9</v>
      </c>
      <c r="E112" s="6">
        <v>3033</v>
      </c>
      <c r="F112" s="34">
        <v>3033.51</v>
      </c>
      <c r="H112" s="45"/>
    </row>
    <row r="113" spans="1:8" x14ac:dyDescent="0.3">
      <c r="A113" s="35">
        <v>43994</v>
      </c>
      <c r="B113" s="32">
        <v>1.8600000000000002E-2</v>
      </c>
      <c r="C113" s="33">
        <v>1.9799999999999998E-2</v>
      </c>
      <c r="D113" s="6">
        <v>3047</v>
      </c>
      <c r="E113" s="6">
        <v>3032.12</v>
      </c>
      <c r="F113" s="34">
        <v>3033</v>
      </c>
      <c r="H113" s="45"/>
    </row>
    <row r="114" spans="1:8" x14ac:dyDescent="0.3">
      <c r="A114" s="35">
        <v>43997</v>
      </c>
      <c r="B114" s="32">
        <v>1.95E-2</v>
      </c>
      <c r="C114" s="33">
        <v>2.07E-2</v>
      </c>
      <c r="D114" s="6">
        <v>3036.29</v>
      </c>
      <c r="E114" s="6">
        <v>3021.48</v>
      </c>
      <c r="F114" s="34">
        <v>3021.02</v>
      </c>
      <c r="H114" s="45"/>
    </row>
    <row r="115" spans="1:8" x14ac:dyDescent="0.3">
      <c r="A115" s="35">
        <v>43998</v>
      </c>
      <c r="B115" s="32">
        <v>1.89E-2</v>
      </c>
      <c r="C115" s="33">
        <v>2.0099999999999996E-2</v>
      </c>
      <c r="D115" s="6">
        <v>3044.17</v>
      </c>
      <c r="E115" s="6">
        <v>3029.34</v>
      </c>
      <c r="F115" s="34">
        <v>3028.88</v>
      </c>
      <c r="H115" s="45"/>
    </row>
    <row r="116" spans="1:8" x14ac:dyDescent="0.3">
      <c r="A116" s="35">
        <v>43999</v>
      </c>
      <c r="B116" s="32">
        <v>1.9299999999999998E-2</v>
      </c>
      <c r="C116" s="33">
        <v>2.0499999999999997E-2</v>
      </c>
      <c r="D116" s="6">
        <v>3039.67</v>
      </c>
      <c r="E116" s="6">
        <v>3024.88</v>
      </c>
      <c r="F116" s="34">
        <v>3024.41</v>
      </c>
      <c r="H116" s="45"/>
    </row>
    <row r="117" spans="1:8" x14ac:dyDescent="0.3">
      <c r="A117" s="35">
        <v>44000</v>
      </c>
      <c r="B117" s="32">
        <v>1.9299999999999998E-2</v>
      </c>
      <c r="C117" s="33">
        <v>2.0499999999999997E-2</v>
      </c>
      <c r="D117" s="6">
        <v>3040.12</v>
      </c>
      <c r="E117" s="6">
        <v>3025.34</v>
      </c>
      <c r="F117" s="34">
        <v>3024.88</v>
      </c>
      <c r="H117" s="45"/>
    </row>
    <row r="118" spans="1:8" x14ac:dyDescent="0.3">
      <c r="A118" s="35">
        <v>44001</v>
      </c>
      <c r="B118" s="32">
        <v>1.89E-2</v>
      </c>
      <c r="C118" s="33">
        <v>2.0099999999999996E-2</v>
      </c>
      <c r="D118" s="6">
        <v>3045.97</v>
      </c>
      <c r="E118" s="6">
        <v>3031.17</v>
      </c>
      <c r="F118" s="34">
        <v>3030.26</v>
      </c>
      <c r="H118" s="45"/>
    </row>
    <row r="119" spans="1:8" x14ac:dyDescent="0.3">
      <c r="A119" s="35">
        <v>44004</v>
      </c>
      <c r="B119" s="32">
        <v>1.9199999999999998E-2</v>
      </c>
      <c r="C119" s="33">
        <v>2.0400000000000001E-2</v>
      </c>
      <c r="D119" s="6">
        <v>3042.71</v>
      </c>
      <c r="E119" s="6">
        <v>3027.94</v>
      </c>
      <c r="F119" s="34">
        <v>3027.48</v>
      </c>
      <c r="H119" s="45"/>
    </row>
    <row r="120" spans="1:8" x14ac:dyDescent="0.3">
      <c r="A120" s="35">
        <v>44005</v>
      </c>
      <c r="B120" s="32">
        <v>1.9099999999999999E-2</v>
      </c>
      <c r="C120" s="33">
        <v>2.0299999999999999E-2</v>
      </c>
      <c r="D120" s="6">
        <v>3044.4</v>
      </c>
      <c r="E120" s="6">
        <v>3029.63</v>
      </c>
      <c r="F120" s="34">
        <v>3029.17</v>
      </c>
      <c r="H120" s="45"/>
    </row>
    <row r="121" spans="1:8" x14ac:dyDescent="0.3">
      <c r="A121" s="35">
        <v>44006</v>
      </c>
      <c r="B121" s="32">
        <v>1.9699999999999999E-2</v>
      </c>
      <c r="C121" s="33">
        <v>2.0899999999999998E-2</v>
      </c>
      <c r="D121" s="6">
        <v>3037.46</v>
      </c>
      <c r="E121" s="6">
        <v>3022.75</v>
      </c>
      <c r="F121" s="34">
        <v>3022.28</v>
      </c>
      <c r="H121" s="45"/>
    </row>
    <row r="122" spans="1:8" x14ac:dyDescent="0.3">
      <c r="A122" s="35">
        <v>44007</v>
      </c>
      <c r="B122" s="32">
        <v>1.9900000000000001E-2</v>
      </c>
      <c r="C122" s="33">
        <v>2.1099999999999997E-2</v>
      </c>
      <c r="D122" s="6">
        <v>3035.46</v>
      </c>
      <c r="E122" s="6">
        <v>3020.78</v>
      </c>
      <c r="F122" s="34">
        <v>3020.31</v>
      </c>
      <c r="H122" s="45"/>
    </row>
    <row r="123" spans="1:8" x14ac:dyDescent="0.3">
      <c r="A123" s="35">
        <v>44008</v>
      </c>
      <c r="B123" s="32">
        <v>1.8500000000000003E-2</v>
      </c>
      <c r="C123" s="33">
        <v>1.9699999999999999E-2</v>
      </c>
      <c r="D123" s="6">
        <v>3054.31</v>
      </c>
      <c r="E123" s="6">
        <v>3039.53</v>
      </c>
      <c r="F123" s="34">
        <v>3038.48</v>
      </c>
      <c r="H123" s="45"/>
    </row>
    <row r="124" spans="1:8" x14ac:dyDescent="0.3">
      <c r="A124" s="35">
        <v>44011</v>
      </c>
      <c r="B124" s="32">
        <v>1.7899999999999999E-2</v>
      </c>
      <c r="C124" s="33">
        <v>1.9099999999999999E-2</v>
      </c>
      <c r="D124" s="6">
        <v>3062.22</v>
      </c>
      <c r="E124" s="6">
        <v>3047.41</v>
      </c>
      <c r="F124" s="34">
        <v>3046.91</v>
      </c>
      <c r="H124" s="45"/>
    </row>
    <row r="125" spans="1:8" x14ac:dyDescent="0.3">
      <c r="A125" s="35">
        <v>44012</v>
      </c>
      <c r="B125" s="32">
        <v>1.6899999999999998E-2</v>
      </c>
      <c r="C125" s="33">
        <v>1.8100000000000002E-2</v>
      </c>
      <c r="D125" s="6">
        <v>3075.11</v>
      </c>
      <c r="E125" s="6">
        <v>3060.24</v>
      </c>
      <c r="F125" s="34">
        <v>3059.75</v>
      </c>
      <c r="H125" s="45"/>
    </row>
    <row r="126" spans="1:8" x14ac:dyDescent="0.3">
      <c r="A126" s="35">
        <v>44013</v>
      </c>
      <c r="B126" s="32">
        <v>1.67E-2</v>
      </c>
      <c r="C126" s="33">
        <v>1.7899999999999999E-2</v>
      </c>
      <c r="D126" s="6">
        <v>3078.08</v>
      </c>
      <c r="E126" s="6">
        <v>3063.2</v>
      </c>
      <c r="F126" s="34">
        <v>3062.71</v>
      </c>
      <c r="H126" s="45"/>
    </row>
    <row r="127" spans="1:8" x14ac:dyDescent="0.3">
      <c r="A127" s="35">
        <v>44014</v>
      </c>
      <c r="B127" s="32">
        <v>1.5800000000000002E-2</v>
      </c>
      <c r="C127" s="33">
        <v>1.7000000000000001E-2</v>
      </c>
      <c r="D127" s="6">
        <v>3089.76</v>
      </c>
      <c r="E127" s="6">
        <v>3074.83</v>
      </c>
      <c r="F127" s="34">
        <v>3074.35</v>
      </c>
      <c r="H127" s="45"/>
    </row>
    <row r="128" spans="1:8" x14ac:dyDescent="0.3">
      <c r="A128" s="35">
        <v>44015</v>
      </c>
      <c r="B128" s="32">
        <v>1.54E-2</v>
      </c>
      <c r="C128" s="33">
        <v>1.66E-2</v>
      </c>
      <c r="D128" s="6">
        <v>3095.79</v>
      </c>
      <c r="E128" s="6">
        <v>3080.83</v>
      </c>
      <c r="F128" s="34">
        <v>3079.8</v>
      </c>
      <c r="H128" s="45"/>
    </row>
    <row r="129" spans="1:8" x14ac:dyDescent="0.3">
      <c r="A129" s="35">
        <v>44018</v>
      </c>
      <c r="B129" s="32">
        <v>1.4499999999999999E-2</v>
      </c>
      <c r="C129" s="33">
        <v>1.5700000000000002E-2</v>
      </c>
      <c r="D129" s="6">
        <v>3107.52</v>
      </c>
      <c r="E129" s="6">
        <v>3092.51</v>
      </c>
      <c r="F129" s="34">
        <v>3092.04</v>
      </c>
      <c r="H129" s="45"/>
    </row>
    <row r="130" spans="1:8" x14ac:dyDescent="0.3">
      <c r="A130" s="35">
        <v>44019</v>
      </c>
      <c r="B130" s="32">
        <v>1.5100000000000001E-2</v>
      </c>
      <c r="C130" s="33">
        <v>1.6299999999999999E-2</v>
      </c>
      <c r="D130" s="6">
        <v>3100.46</v>
      </c>
      <c r="E130" s="6">
        <v>3085.51</v>
      </c>
      <c r="F130" s="34">
        <v>3085.04</v>
      </c>
      <c r="H130" s="45"/>
    </row>
    <row r="131" spans="1:8" x14ac:dyDescent="0.3">
      <c r="A131" s="35">
        <v>44020</v>
      </c>
      <c r="B131" s="32">
        <v>1.5900000000000001E-2</v>
      </c>
      <c r="C131" s="33">
        <v>1.7100000000000001E-2</v>
      </c>
      <c r="D131" s="6">
        <v>3090.96</v>
      </c>
      <c r="E131" s="6">
        <v>3076.08</v>
      </c>
      <c r="F131" s="34">
        <v>3075.6</v>
      </c>
      <c r="H131" s="45"/>
    </row>
    <row r="132" spans="1:8" x14ac:dyDescent="0.3">
      <c r="A132" s="35">
        <v>44021</v>
      </c>
      <c r="B132" s="32">
        <v>1.66E-2</v>
      </c>
      <c r="C132" s="33">
        <v>1.78E-2</v>
      </c>
      <c r="D132" s="6">
        <v>3082.75</v>
      </c>
      <c r="E132" s="6">
        <v>3067.93</v>
      </c>
      <c r="F132" s="34">
        <v>3067.44</v>
      </c>
      <c r="H132" s="45"/>
    </row>
    <row r="133" spans="1:8" x14ac:dyDescent="0.3">
      <c r="A133" s="35">
        <v>44022</v>
      </c>
      <c r="B133" s="32">
        <v>1.5800000000000002E-2</v>
      </c>
      <c r="C133" s="33">
        <v>1.7000000000000001E-2</v>
      </c>
      <c r="D133" s="6">
        <v>3093.41</v>
      </c>
      <c r="E133" s="6">
        <v>3078.55</v>
      </c>
      <c r="F133" s="34">
        <v>3077.54</v>
      </c>
      <c r="H133" s="45"/>
    </row>
    <row r="134" spans="1:8" x14ac:dyDescent="0.3">
      <c r="A134" s="35">
        <v>44025</v>
      </c>
      <c r="B134" s="32">
        <v>1.46E-2</v>
      </c>
      <c r="C134" s="33">
        <v>1.5800000000000002E-2</v>
      </c>
      <c r="D134" s="6">
        <v>3108.81</v>
      </c>
      <c r="E134" s="6">
        <v>3093.87</v>
      </c>
      <c r="F134" s="34">
        <v>3093.41</v>
      </c>
      <c r="H134" s="45"/>
    </row>
    <row r="135" spans="1:8" x14ac:dyDescent="0.3">
      <c r="A135" s="35">
        <v>44026</v>
      </c>
      <c r="B135" s="32">
        <v>1.46E-2</v>
      </c>
      <c r="C135" s="33">
        <v>1.5800000000000002E-2</v>
      </c>
      <c r="D135" s="6">
        <v>3109.26</v>
      </c>
      <c r="E135" s="6">
        <v>3094.33</v>
      </c>
      <c r="F135" s="34">
        <v>3093.87</v>
      </c>
      <c r="H135" s="45"/>
    </row>
    <row r="136" spans="1:8" x14ac:dyDescent="0.3">
      <c r="A136" s="35">
        <v>44027</v>
      </c>
      <c r="B136" s="32">
        <v>1.38E-2</v>
      </c>
      <c r="C136" s="33">
        <v>1.4999999999999999E-2</v>
      </c>
      <c r="D136" s="6">
        <v>3119.94</v>
      </c>
      <c r="E136" s="6">
        <v>3104.97</v>
      </c>
      <c r="F136" s="34">
        <v>3104.27</v>
      </c>
      <c r="H136" s="45"/>
    </row>
    <row r="137" spans="1:8" x14ac:dyDescent="0.3">
      <c r="A137" s="35">
        <v>44028</v>
      </c>
      <c r="B137" s="32">
        <v>1.43E-2</v>
      </c>
      <c r="C137" s="33">
        <v>1.55E-2</v>
      </c>
      <c r="D137" s="6">
        <v>3114.38</v>
      </c>
      <c r="E137" s="6">
        <v>3099.45</v>
      </c>
      <c r="F137" s="34">
        <v>3098.75</v>
      </c>
      <c r="H137" s="45"/>
    </row>
    <row r="138" spans="1:8" x14ac:dyDescent="0.3">
      <c r="A138" s="35">
        <v>44029</v>
      </c>
      <c r="B138" s="32">
        <v>1.4199999999999999E-2</v>
      </c>
      <c r="C138" s="33">
        <v>1.54E-2</v>
      </c>
      <c r="D138" s="6">
        <v>3117.33</v>
      </c>
      <c r="E138" s="6">
        <v>3102.41</v>
      </c>
      <c r="F138" s="34">
        <v>3100.69</v>
      </c>
      <c r="H138" s="45"/>
    </row>
    <row r="139" spans="1:8" x14ac:dyDescent="0.3">
      <c r="A139" s="35">
        <v>44032</v>
      </c>
      <c r="B139" s="32">
        <v>1.47E-2</v>
      </c>
      <c r="C139" s="33">
        <v>1.5900000000000001E-2</v>
      </c>
      <c r="D139" s="6">
        <v>3111.79</v>
      </c>
      <c r="E139" s="6">
        <v>3096.91</v>
      </c>
      <c r="F139" s="34">
        <v>3096.21</v>
      </c>
      <c r="H139" s="45"/>
    </row>
    <row r="140" spans="1:8" x14ac:dyDescent="0.3">
      <c r="A140" s="35">
        <v>44033</v>
      </c>
      <c r="B140" s="32">
        <v>1.49E-2</v>
      </c>
      <c r="C140" s="33">
        <v>1.61E-2</v>
      </c>
      <c r="D140" s="6">
        <v>3110</v>
      </c>
      <c r="E140" s="6">
        <v>3095.15</v>
      </c>
      <c r="F140" s="34">
        <v>3094.44</v>
      </c>
      <c r="H140" s="45"/>
    </row>
    <row r="141" spans="1:8" x14ac:dyDescent="0.3">
      <c r="A141" s="35">
        <v>44034</v>
      </c>
      <c r="B141" s="32">
        <v>1.46E-2</v>
      </c>
      <c r="C141" s="33">
        <v>1.5800000000000002E-2</v>
      </c>
      <c r="D141" s="6">
        <v>3114.42</v>
      </c>
      <c r="E141" s="6">
        <v>3099.55</v>
      </c>
      <c r="F141" s="34">
        <v>3098.85</v>
      </c>
      <c r="H141" s="45"/>
    </row>
    <row r="142" spans="1:8" x14ac:dyDescent="0.3">
      <c r="A142" s="35">
        <v>44035</v>
      </c>
      <c r="B142" s="32">
        <v>1.43E-2</v>
      </c>
      <c r="C142" s="33">
        <v>1.55E-2</v>
      </c>
      <c r="D142" s="6">
        <v>3118.84</v>
      </c>
      <c r="E142" s="6">
        <v>3103.96</v>
      </c>
      <c r="F142" s="34">
        <v>3103.26</v>
      </c>
      <c r="H142" s="45"/>
    </row>
    <row r="143" spans="1:8" x14ac:dyDescent="0.3">
      <c r="A143" s="35">
        <v>44036</v>
      </c>
      <c r="B143" s="32">
        <v>1.3999999999999999E-2</v>
      </c>
      <c r="C143" s="33">
        <v>1.52E-2</v>
      </c>
      <c r="D143" s="6">
        <v>3124.28</v>
      </c>
      <c r="E143" s="6">
        <v>3109.39</v>
      </c>
      <c r="F143" s="34">
        <v>3107.67</v>
      </c>
      <c r="H143" s="45"/>
    </row>
    <row r="144" spans="1:8" x14ac:dyDescent="0.3">
      <c r="A144" s="35">
        <v>44039</v>
      </c>
      <c r="B144" s="32">
        <v>1.4199999999999999E-2</v>
      </c>
      <c r="C144" s="33">
        <v>1.54E-2</v>
      </c>
      <c r="D144" s="6">
        <v>3120.65</v>
      </c>
      <c r="E144" s="6">
        <v>3105.8</v>
      </c>
      <c r="F144" s="34">
        <v>3105.24</v>
      </c>
      <c r="H144" s="45"/>
    </row>
    <row r="145" spans="1:8" x14ac:dyDescent="0.3">
      <c r="A145" s="35">
        <v>44040</v>
      </c>
      <c r="B145" s="32">
        <v>1.38E-2</v>
      </c>
      <c r="C145" s="33">
        <v>1.4999999999999999E-2</v>
      </c>
      <c r="D145" s="6">
        <v>3126.17</v>
      </c>
      <c r="E145" s="6">
        <v>3111.29</v>
      </c>
      <c r="F145" s="34">
        <v>3110.74</v>
      </c>
      <c r="H145" s="45"/>
    </row>
    <row r="146" spans="1:8" x14ac:dyDescent="0.3">
      <c r="A146" s="35">
        <v>44041</v>
      </c>
      <c r="B146" s="32">
        <v>1.32E-2</v>
      </c>
      <c r="C146" s="33">
        <v>1.44E-2</v>
      </c>
      <c r="D146" s="6">
        <v>3134.17</v>
      </c>
      <c r="E146" s="6">
        <v>3119.27</v>
      </c>
      <c r="F146" s="34">
        <v>3118.72</v>
      </c>
      <c r="H146" s="45"/>
    </row>
    <row r="147" spans="1:8" x14ac:dyDescent="0.3">
      <c r="A147" s="35">
        <v>44042</v>
      </c>
      <c r="B147" s="32">
        <v>1.43E-2</v>
      </c>
      <c r="C147" s="33">
        <v>1.55E-2</v>
      </c>
      <c r="D147" s="6">
        <v>3121.05</v>
      </c>
      <c r="E147" s="6">
        <v>3106.24</v>
      </c>
      <c r="F147" s="34">
        <v>3105.68</v>
      </c>
      <c r="H147" s="45"/>
    </row>
    <row r="148" spans="1:8" x14ac:dyDescent="0.3">
      <c r="A148" s="35">
        <v>44043</v>
      </c>
      <c r="B148" s="32">
        <v>1.3300000000000001E-2</v>
      </c>
      <c r="C148" s="33">
        <v>1.4499999999999999E-2</v>
      </c>
      <c r="D148" s="6">
        <v>3134.75</v>
      </c>
      <c r="E148" s="6">
        <v>3119.87</v>
      </c>
      <c r="F148" s="34">
        <v>3118.58</v>
      </c>
      <c r="H148" s="45"/>
    </row>
    <row r="149" spans="1:8" x14ac:dyDescent="0.3">
      <c r="A149" s="35">
        <v>44046</v>
      </c>
      <c r="B149" s="32">
        <v>1.3100000000000001E-2</v>
      </c>
      <c r="C149" s="33">
        <v>1.43E-2</v>
      </c>
      <c r="D149" s="6">
        <v>3137.78</v>
      </c>
      <c r="E149" s="6">
        <v>3122.89</v>
      </c>
      <c r="F149" s="34">
        <v>3122.34</v>
      </c>
      <c r="H149" s="45"/>
    </row>
    <row r="150" spans="1:8" x14ac:dyDescent="0.3">
      <c r="A150" s="35">
        <v>44047</v>
      </c>
      <c r="B150" s="32">
        <v>1.3100000000000001E-2</v>
      </c>
      <c r="C150" s="33">
        <v>1.43E-2</v>
      </c>
      <c r="D150" s="6">
        <v>3138.31</v>
      </c>
      <c r="E150" s="6">
        <v>3123.44</v>
      </c>
      <c r="F150" s="34">
        <v>3122.89</v>
      </c>
      <c r="H150" s="45"/>
    </row>
    <row r="151" spans="1:8" x14ac:dyDescent="0.3">
      <c r="A151" s="35">
        <v>44048</v>
      </c>
      <c r="B151" s="32">
        <v>1.2800000000000001E-2</v>
      </c>
      <c r="C151" s="33">
        <v>1.3999999999999999E-2</v>
      </c>
      <c r="D151" s="6">
        <v>3142.57</v>
      </c>
      <c r="E151" s="6">
        <v>3127.7</v>
      </c>
      <c r="F151" s="34">
        <v>3127.15</v>
      </c>
      <c r="H151" s="45"/>
    </row>
    <row r="152" spans="1:8" x14ac:dyDescent="0.3">
      <c r="A152" s="35">
        <v>44049</v>
      </c>
      <c r="B152" s="32">
        <v>1.3300000000000001E-2</v>
      </c>
      <c r="C152" s="33">
        <v>1.4499999999999999E-2</v>
      </c>
      <c r="D152" s="6">
        <v>3136.9</v>
      </c>
      <c r="E152" s="6">
        <v>3122.07</v>
      </c>
      <c r="F152" s="34">
        <v>3121.52</v>
      </c>
      <c r="H152" s="45"/>
    </row>
    <row r="153" spans="1:8" x14ac:dyDescent="0.3">
      <c r="A153" s="35">
        <v>44050</v>
      </c>
      <c r="B153" s="32">
        <v>1.2E-2</v>
      </c>
      <c r="C153" s="33">
        <v>1.32E-2</v>
      </c>
      <c r="D153" s="6">
        <v>3154.08</v>
      </c>
      <c r="E153" s="6">
        <v>3139.16</v>
      </c>
      <c r="F153" s="34">
        <v>3137.91</v>
      </c>
      <c r="H153" s="45"/>
    </row>
    <row r="154" spans="1:8" x14ac:dyDescent="0.3">
      <c r="A154" s="35">
        <v>44053</v>
      </c>
      <c r="B154" s="32">
        <v>1.23E-2</v>
      </c>
      <c r="C154" s="33">
        <v>1.3500000000000002E-2</v>
      </c>
      <c r="D154" s="6">
        <v>3150.86</v>
      </c>
      <c r="E154" s="6">
        <v>3135.98</v>
      </c>
      <c r="F154" s="34">
        <v>3135.45</v>
      </c>
      <c r="H154" s="45"/>
    </row>
    <row r="155" spans="1:8" x14ac:dyDescent="0.3">
      <c r="A155" s="35">
        <v>44054</v>
      </c>
      <c r="B155" s="32">
        <v>1.2500000000000001E-2</v>
      </c>
      <c r="C155" s="33">
        <v>1.37E-2</v>
      </c>
      <c r="D155" s="6">
        <v>3148.9</v>
      </c>
      <c r="E155" s="6">
        <v>3134.04</v>
      </c>
      <c r="F155" s="34">
        <v>3133.51</v>
      </c>
      <c r="H155" s="45"/>
    </row>
    <row r="156" spans="1:8" x14ac:dyDescent="0.3">
      <c r="A156" s="35">
        <v>44055</v>
      </c>
      <c r="B156" s="32">
        <v>1.32E-2</v>
      </c>
      <c r="C156" s="33">
        <v>1.44E-2</v>
      </c>
      <c r="D156" s="6">
        <v>3140.75</v>
      </c>
      <c r="E156" s="6">
        <v>3125.96</v>
      </c>
      <c r="F156" s="34">
        <v>3125.42</v>
      </c>
      <c r="H156" s="45"/>
    </row>
    <row r="157" spans="1:8" x14ac:dyDescent="0.3">
      <c r="A157" s="35">
        <v>44056</v>
      </c>
      <c r="B157" s="32">
        <v>1.3600000000000001E-2</v>
      </c>
      <c r="C157" s="33">
        <v>1.4800000000000001E-2</v>
      </c>
      <c r="D157" s="6">
        <v>3136.34</v>
      </c>
      <c r="E157" s="6">
        <v>3121.59</v>
      </c>
      <c r="F157" s="34">
        <v>3121.05</v>
      </c>
      <c r="H157" s="45"/>
    </row>
    <row r="158" spans="1:8" x14ac:dyDescent="0.3">
      <c r="A158" s="35">
        <v>44057</v>
      </c>
      <c r="B158" s="32">
        <v>1.46E-2</v>
      </c>
      <c r="C158" s="33">
        <v>1.5800000000000002E-2</v>
      </c>
      <c r="D158" s="6">
        <v>3124.82</v>
      </c>
      <c r="E158" s="6">
        <v>3110.16</v>
      </c>
      <c r="F158" s="34">
        <v>3109.36</v>
      </c>
      <c r="H158" s="45"/>
    </row>
    <row r="159" spans="1:8" x14ac:dyDescent="0.3">
      <c r="A159" s="35">
        <v>44060</v>
      </c>
      <c r="B159" s="32">
        <v>1.43E-2</v>
      </c>
      <c r="C159" s="33">
        <v>1.55E-2</v>
      </c>
      <c r="D159" s="6">
        <v>3128.8</v>
      </c>
      <c r="E159" s="6">
        <v>3114.13</v>
      </c>
      <c r="F159" s="34">
        <v>3113.82</v>
      </c>
      <c r="H159" s="45"/>
    </row>
    <row r="160" spans="1:8" x14ac:dyDescent="0.3">
      <c r="A160" s="35">
        <v>44061</v>
      </c>
      <c r="B160" s="32">
        <v>1.41E-2</v>
      </c>
      <c r="C160" s="33">
        <v>1.5300000000000001E-2</v>
      </c>
      <c r="D160" s="6">
        <v>3131.55</v>
      </c>
      <c r="E160" s="6">
        <v>3116.88</v>
      </c>
      <c r="F160" s="34">
        <v>3116.57</v>
      </c>
      <c r="H160" s="45"/>
    </row>
    <row r="161" spans="1:8" x14ac:dyDescent="0.3">
      <c r="A161" s="35">
        <v>44062</v>
      </c>
      <c r="B161" s="32">
        <v>1.38E-2</v>
      </c>
      <c r="C161" s="33">
        <v>1.4999999999999999E-2</v>
      </c>
      <c r="D161" s="6">
        <v>3135.53</v>
      </c>
      <c r="E161" s="6">
        <v>3120.84</v>
      </c>
      <c r="F161" s="34">
        <v>3120.53</v>
      </c>
      <c r="H161" s="45"/>
    </row>
    <row r="162" spans="1:8" x14ac:dyDescent="0.3">
      <c r="A162" s="35">
        <v>44063</v>
      </c>
      <c r="B162" s="32">
        <v>1.6200000000000003E-2</v>
      </c>
      <c r="C162" s="33">
        <v>1.7399999999999999E-2</v>
      </c>
      <c r="D162" s="6">
        <v>3106.56</v>
      </c>
      <c r="E162" s="6">
        <v>3092.06</v>
      </c>
      <c r="F162" s="34">
        <v>3091.73</v>
      </c>
      <c r="H162" s="45"/>
    </row>
    <row r="163" spans="1:8" x14ac:dyDescent="0.3">
      <c r="A163" s="35">
        <v>44064</v>
      </c>
      <c r="B163" s="32">
        <v>1.47E-2</v>
      </c>
      <c r="C163" s="33">
        <v>1.5900000000000001E-2</v>
      </c>
      <c r="D163" s="6">
        <v>3125.35</v>
      </c>
      <c r="E163" s="6">
        <v>3110.75</v>
      </c>
      <c r="F163" s="34">
        <v>3110.2</v>
      </c>
      <c r="H163" s="45"/>
    </row>
    <row r="164" spans="1:8" x14ac:dyDescent="0.3">
      <c r="A164" s="35">
        <v>44067</v>
      </c>
      <c r="B164" s="32">
        <v>1.43E-2</v>
      </c>
      <c r="C164" s="33">
        <v>1.55E-2</v>
      </c>
      <c r="D164" s="6">
        <v>3130.53</v>
      </c>
      <c r="E164" s="6">
        <v>3115.92</v>
      </c>
      <c r="F164" s="34">
        <v>3115.61</v>
      </c>
      <c r="H164" s="45"/>
    </row>
    <row r="165" spans="1:8" x14ac:dyDescent="0.3">
      <c r="A165" s="35">
        <v>44068</v>
      </c>
      <c r="B165" s="32">
        <v>1.52E-2</v>
      </c>
      <c r="C165" s="33">
        <v>1.6399999999999998E-2</v>
      </c>
      <c r="D165" s="6">
        <v>3119.87</v>
      </c>
      <c r="E165" s="6">
        <v>3105.34</v>
      </c>
      <c r="F165" s="34">
        <v>3105.02</v>
      </c>
      <c r="H165" s="45"/>
    </row>
    <row r="166" spans="1:8" x14ac:dyDescent="0.3">
      <c r="A166" s="35">
        <v>44069</v>
      </c>
      <c r="B166" s="32">
        <v>1.5300000000000001E-2</v>
      </c>
      <c r="C166" s="33">
        <v>1.6500000000000001E-2</v>
      </c>
      <c r="D166" s="6">
        <v>3120.05</v>
      </c>
      <c r="E166" s="6">
        <v>3105.53</v>
      </c>
      <c r="F166" s="34">
        <v>3105.12</v>
      </c>
      <c r="H166" s="45"/>
    </row>
    <row r="167" spans="1:8" x14ac:dyDescent="0.3">
      <c r="A167" s="35">
        <v>44070</v>
      </c>
      <c r="B167" s="32">
        <v>1.61E-2</v>
      </c>
      <c r="C167" s="33">
        <v>1.7299999999999999E-2</v>
      </c>
      <c r="D167" s="6">
        <v>3110.77</v>
      </c>
      <c r="E167" s="6">
        <v>3096.32</v>
      </c>
      <c r="F167" s="34">
        <v>3095.9</v>
      </c>
      <c r="H167" s="45"/>
    </row>
    <row r="168" spans="1:8" x14ac:dyDescent="0.3">
      <c r="A168" s="35">
        <v>44071</v>
      </c>
      <c r="B168" s="32">
        <v>1.54E-2</v>
      </c>
      <c r="C168" s="33">
        <v>1.66E-2</v>
      </c>
      <c r="D168" s="6">
        <v>3120.06</v>
      </c>
      <c r="E168" s="6">
        <v>3105.57</v>
      </c>
      <c r="F168" s="34">
        <v>3104.74</v>
      </c>
      <c r="H168" s="45"/>
    </row>
    <row r="169" spans="1:8" x14ac:dyDescent="0.3">
      <c r="A169" s="35">
        <v>44074</v>
      </c>
      <c r="B169" s="32">
        <v>1.52E-2</v>
      </c>
      <c r="C169" s="33">
        <v>1.6399999999999998E-2</v>
      </c>
      <c r="D169" s="6">
        <v>3122.88</v>
      </c>
      <c r="E169" s="6">
        <v>3108.39</v>
      </c>
      <c r="F169" s="34">
        <v>3107.98</v>
      </c>
      <c r="H169" s="45"/>
    </row>
    <row r="170" spans="1:8" x14ac:dyDescent="0.3">
      <c r="A170" s="35">
        <v>44075</v>
      </c>
      <c r="B170" s="32">
        <v>1.4999999999999999E-2</v>
      </c>
      <c r="C170" s="33">
        <v>1.6200000000000003E-2</v>
      </c>
      <c r="D170" s="6">
        <v>3125.7</v>
      </c>
      <c r="E170" s="6">
        <v>3111.21</v>
      </c>
      <c r="F170" s="34">
        <v>3110.8</v>
      </c>
      <c r="H170" s="45"/>
    </row>
    <row r="171" spans="1:8" x14ac:dyDescent="0.3">
      <c r="A171" s="35">
        <v>44076</v>
      </c>
      <c r="B171" s="32">
        <v>1.4800000000000001E-2</v>
      </c>
      <c r="C171" s="33">
        <v>1.6E-2</v>
      </c>
      <c r="D171" s="6">
        <v>3128.52</v>
      </c>
      <c r="E171" s="6">
        <v>3114.03</v>
      </c>
      <c r="F171" s="34">
        <v>3113.62</v>
      </c>
      <c r="H171" s="45"/>
    </row>
    <row r="172" spans="1:8" x14ac:dyDescent="0.3">
      <c r="A172" s="35">
        <v>44077</v>
      </c>
      <c r="B172" s="32">
        <v>1.49E-2</v>
      </c>
      <c r="C172" s="33">
        <v>1.61E-2</v>
      </c>
      <c r="D172" s="6">
        <v>3127.7</v>
      </c>
      <c r="E172" s="6">
        <v>3113.23</v>
      </c>
      <c r="F172" s="34">
        <v>3112.82</v>
      </c>
      <c r="H172" s="45"/>
    </row>
    <row r="173" spans="1:8" x14ac:dyDescent="0.3">
      <c r="A173" s="35">
        <v>44078</v>
      </c>
      <c r="B173" s="32">
        <v>1.34E-2</v>
      </c>
      <c r="C173" s="33">
        <v>1.46E-2</v>
      </c>
      <c r="D173" s="6">
        <v>3146.93</v>
      </c>
      <c r="E173" s="6">
        <v>3132.36</v>
      </c>
      <c r="F173" s="34">
        <v>3131.33</v>
      </c>
      <c r="H173" s="45"/>
    </row>
    <row r="174" spans="1:8" x14ac:dyDescent="0.3">
      <c r="A174" s="35">
        <v>44082</v>
      </c>
      <c r="B174" s="32">
        <v>1.3500000000000002E-2</v>
      </c>
      <c r="C174" s="33">
        <v>1.47E-2</v>
      </c>
      <c r="D174" s="6">
        <v>3146.09</v>
      </c>
      <c r="E174" s="6">
        <v>3131.54</v>
      </c>
      <c r="F174" s="34">
        <v>3131.15</v>
      </c>
      <c r="H174" s="45"/>
    </row>
    <row r="175" spans="1:8" x14ac:dyDescent="0.3">
      <c r="A175" s="35">
        <v>44083</v>
      </c>
      <c r="B175" s="32">
        <v>1.3500000000000002E-2</v>
      </c>
      <c r="C175" s="33">
        <v>1.47E-2</v>
      </c>
      <c r="D175" s="6">
        <v>3147.26</v>
      </c>
      <c r="E175" s="6">
        <v>3132.72</v>
      </c>
      <c r="F175" s="34">
        <v>3132.3</v>
      </c>
      <c r="H175" s="45"/>
    </row>
    <row r="176" spans="1:8" x14ac:dyDescent="0.3">
      <c r="A176" s="35">
        <v>44084</v>
      </c>
      <c r="B176" s="32">
        <v>1.37E-2</v>
      </c>
      <c r="C176" s="33">
        <v>1.49E-2</v>
      </c>
      <c r="D176" s="6">
        <v>3145.25</v>
      </c>
      <c r="E176" s="6">
        <v>3130.73</v>
      </c>
      <c r="F176" s="34">
        <v>3130.31</v>
      </c>
      <c r="H176" s="45"/>
    </row>
    <row r="177" spans="1:8" x14ac:dyDescent="0.3">
      <c r="A177" s="35">
        <v>44085</v>
      </c>
      <c r="B177" s="32">
        <v>1.3999999999999999E-2</v>
      </c>
      <c r="C177" s="33">
        <v>1.52E-2</v>
      </c>
      <c r="D177" s="6">
        <v>3142.51</v>
      </c>
      <c r="E177" s="6">
        <v>3128.03</v>
      </c>
      <c r="F177" s="34">
        <v>3127.12</v>
      </c>
      <c r="H177" s="45"/>
    </row>
    <row r="178" spans="1:8" x14ac:dyDescent="0.3">
      <c r="A178" s="35">
        <v>44088</v>
      </c>
      <c r="B178" s="32">
        <v>1.3500000000000002E-2</v>
      </c>
      <c r="C178" s="33">
        <v>1.47E-2</v>
      </c>
      <c r="D178" s="6">
        <v>3148.99</v>
      </c>
      <c r="E178" s="6">
        <v>3134.48</v>
      </c>
      <c r="F178" s="34">
        <v>3134.06</v>
      </c>
      <c r="H178" s="45"/>
    </row>
    <row r="179" spans="1:8" x14ac:dyDescent="0.3">
      <c r="A179" s="35">
        <v>44089</v>
      </c>
      <c r="B179" s="32">
        <v>1.3300000000000001E-2</v>
      </c>
      <c r="C179" s="33">
        <v>1.4499999999999999E-2</v>
      </c>
      <c r="D179" s="6">
        <v>3151.84</v>
      </c>
      <c r="E179" s="6">
        <v>3137.33</v>
      </c>
      <c r="F179" s="34">
        <v>3136.89</v>
      </c>
      <c r="H179" s="45"/>
    </row>
    <row r="180" spans="1:8" x14ac:dyDescent="0.3">
      <c r="A180" s="35">
        <v>44090</v>
      </c>
      <c r="B180" s="32">
        <v>1.3899999999999999E-2</v>
      </c>
      <c r="C180" s="33">
        <v>1.5100000000000001E-2</v>
      </c>
      <c r="D180" s="6">
        <v>3145.01</v>
      </c>
      <c r="E180" s="6">
        <v>3130.56</v>
      </c>
      <c r="F180" s="34">
        <v>3130.11</v>
      </c>
      <c r="H180" s="45"/>
    </row>
    <row r="181" spans="1:8" x14ac:dyDescent="0.3">
      <c r="A181" s="35">
        <v>44091</v>
      </c>
      <c r="B181" s="32">
        <v>1.52E-2</v>
      </c>
      <c r="C181" s="33">
        <v>1.6399999999999998E-2</v>
      </c>
      <c r="D181" s="6">
        <v>3129.81</v>
      </c>
      <c r="E181" s="6">
        <v>3115.46</v>
      </c>
      <c r="F181" s="34">
        <v>3115</v>
      </c>
      <c r="H181" s="45"/>
    </row>
    <row r="182" spans="1:8" x14ac:dyDescent="0.3">
      <c r="A182" s="35">
        <v>44092</v>
      </c>
      <c r="B182" s="32">
        <v>1.49E-2</v>
      </c>
      <c r="C182" s="33">
        <v>1.61E-2</v>
      </c>
      <c r="D182" s="6">
        <v>3134.37</v>
      </c>
      <c r="E182" s="6">
        <v>3120.02</v>
      </c>
      <c r="F182" s="34">
        <v>3119.04</v>
      </c>
      <c r="H182" s="45"/>
    </row>
    <row r="183" spans="1:8" x14ac:dyDescent="0.3">
      <c r="A183" s="35">
        <v>44095</v>
      </c>
      <c r="B183" s="32">
        <v>1.7500000000000002E-2</v>
      </c>
      <c r="C183" s="33">
        <v>1.8700000000000001E-2</v>
      </c>
      <c r="D183" s="6">
        <v>3103.85</v>
      </c>
      <c r="E183" s="6">
        <v>3089.68</v>
      </c>
      <c r="F183" s="34">
        <v>3089.2</v>
      </c>
      <c r="H183" s="45"/>
    </row>
    <row r="184" spans="1:8" x14ac:dyDescent="0.3">
      <c r="A184" s="35">
        <v>44096</v>
      </c>
      <c r="B184" s="32">
        <v>1.77E-2</v>
      </c>
      <c r="C184" s="33">
        <v>1.89E-2</v>
      </c>
      <c r="D184" s="6">
        <v>3101.95</v>
      </c>
      <c r="E184" s="6">
        <v>3087.81</v>
      </c>
      <c r="F184" s="34">
        <v>3087.32</v>
      </c>
      <c r="H184" s="45"/>
    </row>
    <row r="185" spans="1:8" x14ac:dyDescent="0.3">
      <c r="A185" s="35">
        <v>44097</v>
      </c>
      <c r="B185" s="32">
        <v>1.77E-2</v>
      </c>
      <c r="C185" s="33">
        <v>1.89E-2</v>
      </c>
      <c r="D185" s="6">
        <v>3102.43</v>
      </c>
      <c r="E185" s="6">
        <v>3088.3</v>
      </c>
      <c r="F185" s="34">
        <v>3087.81</v>
      </c>
      <c r="H185" s="45"/>
    </row>
    <row r="186" spans="1:8" x14ac:dyDescent="0.3">
      <c r="A186" s="35">
        <v>44098</v>
      </c>
      <c r="B186" s="32">
        <v>1.7899999999999999E-2</v>
      </c>
      <c r="C186" s="33">
        <v>1.9099999999999999E-2</v>
      </c>
      <c r="D186" s="6">
        <v>3103.01</v>
      </c>
      <c r="E186" s="6">
        <v>3088.9</v>
      </c>
      <c r="F186" s="34">
        <v>3088.17</v>
      </c>
      <c r="H186" s="45"/>
    </row>
    <row r="187" spans="1:8" x14ac:dyDescent="0.3">
      <c r="A187" s="35">
        <v>44099</v>
      </c>
      <c r="B187" s="32">
        <v>1.7000000000000001E-2</v>
      </c>
      <c r="C187" s="33">
        <v>1.8200000000000001E-2</v>
      </c>
      <c r="D187" s="6">
        <v>3115.38</v>
      </c>
      <c r="E187" s="6">
        <v>3101.22</v>
      </c>
      <c r="F187" s="34">
        <v>3099.48</v>
      </c>
      <c r="H187" s="45"/>
    </row>
    <row r="188" spans="1:8" x14ac:dyDescent="0.3">
      <c r="A188" s="35">
        <v>44102</v>
      </c>
      <c r="B188" s="32">
        <v>1.6399999999999998E-2</v>
      </c>
      <c r="C188" s="33">
        <v>1.7600000000000001E-2</v>
      </c>
      <c r="D188" s="6">
        <v>3123.21</v>
      </c>
      <c r="E188" s="6">
        <v>3109.01</v>
      </c>
      <c r="F188" s="34">
        <v>3108.29</v>
      </c>
      <c r="H188" s="45"/>
    </row>
    <row r="189" spans="1:8" x14ac:dyDescent="0.3">
      <c r="A189" s="35">
        <v>44103</v>
      </c>
      <c r="B189" s="32">
        <v>1.95E-2</v>
      </c>
      <c r="C189" s="33">
        <v>2.07E-2</v>
      </c>
      <c r="D189" s="6">
        <v>3087.44</v>
      </c>
      <c r="E189" s="6">
        <v>3073.46</v>
      </c>
      <c r="F189" s="34">
        <v>3072.71</v>
      </c>
      <c r="H189" s="45"/>
    </row>
    <row r="190" spans="1:8" x14ac:dyDescent="0.3">
      <c r="A190" s="35">
        <v>44104</v>
      </c>
      <c r="B190" s="32">
        <v>1.9400000000000001E-2</v>
      </c>
      <c r="C190" s="33">
        <v>2.06E-2</v>
      </c>
      <c r="D190" s="6">
        <v>3089.35</v>
      </c>
      <c r="E190" s="6">
        <v>3075.37</v>
      </c>
      <c r="F190" s="34">
        <v>3074.62</v>
      </c>
      <c r="H190" s="45"/>
    </row>
    <row r="191" spans="1:8" x14ac:dyDescent="0.3">
      <c r="A191" s="35">
        <v>44105</v>
      </c>
      <c r="B191" s="32">
        <v>1.89E-2</v>
      </c>
      <c r="C191" s="33">
        <v>2.0099999999999996E-2</v>
      </c>
      <c r="D191" s="6">
        <v>3095.92</v>
      </c>
      <c r="E191" s="6">
        <v>3081.93</v>
      </c>
      <c r="F191" s="34">
        <v>3081.19</v>
      </c>
      <c r="H191" s="45"/>
    </row>
    <row r="192" spans="1:8" x14ac:dyDescent="0.3">
      <c r="A192" s="35">
        <v>44106</v>
      </c>
      <c r="B192" s="32">
        <v>1.84E-2</v>
      </c>
      <c r="C192" s="33">
        <v>1.9599999999999999E-2</v>
      </c>
      <c r="D192" s="6">
        <v>3103.52</v>
      </c>
      <c r="E192" s="6">
        <v>3089.5</v>
      </c>
      <c r="F192" s="34">
        <v>3087.75</v>
      </c>
      <c r="H192" s="45"/>
    </row>
    <row r="193" spans="1:8" x14ac:dyDescent="0.3">
      <c r="A193" s="35">
        <v>44109</v>
      </c>
      <c r="B193" s="32">
        <v>2.0499999999999997E-2</v>
      </c>
      <c r="C193" s="33">
        <v>2.1700000000000001E-2</v>
      </c>
      <c r="D193" s="6">
        <v>3079.78</v>
      </c>
      <c r="E193" s="6">
        <v>3065.91</v>
      </c>
      <c r="F193" s="34">
        <v>3065.15</v>
      </c>
      <c r="H193" s="45"/>
    </row>
    <row r="194" spans="1:8" x14ac:dyDescent="0.3">
      <c r="A194" s="35">
        <v>44110</v>
      </c>
      <c r="B194" s="32">
        <v>1.8799999999999997E-2</v>
      </c>
      <c r="C194" s="33">
        <v>0.02</v>
      </c>
      <c r="D194" s="6">
        <v>3100.31</v>
      </c>
      <c r="E194" s="6">
        <v>3086.33</v>
      </c>
      <c r="F194" s="34">
        <v>3085.59</v>
      </c>
      <c r="H194" s="45"/>
    </row>
    <row r="195" spans="1:8" x14ac:dyDescent="0.3">
      <c r="A195" s="35">
        <v>44111</v>
      </c>
      <c r="B195" s="32">
        <v>1.9599999999999999E-2</v>
      </c>
      <c r="C195" s="33">
        <v>2.0799999999999999E-2</v>
      </c>
      <c r="D195" s="6">
        <v>3091.73</v>
      </c>
      <c r="E195" s="6">
        <v>3077.82</v>
      </c>
      <c r="F195" s="34">
        <v>3077.06</v>
      </c>
      <c r="H195" s="45"/>
    </row>
    <row r="196" spans="1:8" x14ac:dyDescent="0.3">
      <c r="A196" s="35">
        <v>44112</v>
      </c>
      <c r="B196" s="32">
        <v>1.9799999999999998E-2</v>
      </c>
      <c r="C196" s="33">
        <v>2.1000000000000001E-2</v>
      </c>
      <c r="D196" s="6">
        <v>3090.14</v>
      </c>
      <c r="E196" s="6">
        <v>3076.26</v>
      </c>
      <c r="F196" s="34">
        <v>3075.51</v>
      </c>
      <c r="H196" s="45"/>
    </row>
    <row r="197" spans="1:8" x14ac:dyDescent="0.3">
      <c r="A197" s="35">
        <v>44113</v>
      </c>
      <c r="B197" s="32">
        <v>1.9299999999999998E-2</v>
      </c>
      <c r="C197" s="33">
        <v>2.0499999999999997E-2</v>
      </c>
      <c r="D197" s="6">
        <v>3102.52</v>
      </c>
      <c r="E197" s="6">
        <v>3088.59</v>
      </c>
      <c r="F197" s="34">
        <v>3085.72</v>
      </c>
      <c r="H197" s="45"/>
    </row>
    <row r="198" spans="1:8" x14ac:dyDescent="0.3">
      <c r="A198" s="35">
        <v>44117</v>
      </c>
      <c r="B198" s="32">
        <v>1.8500000000000003E-2</v>
      </c>
      <c r="C198" s="33">
        <v>1.9699999999999999E-2</v>
      </c>
      <c r="D198" s="6">
        <v>3112.74</v>
      </c>
      <c r="E198" s="6">
        <v>3098.77</v>
      </c>
      <c r="F198" s="34">
        <v>3097.87</v>
      </c>
      <c r="H198" s="45"/>
    </row>
    <row r="199" spans="1:8" x14ac:dyDescent="0.3">
      <c r="A199" s="35">
        <v>44118</v>
      </c>
      <c r="B199" s="32">
        <v>1.9099999999999999E-2</v>
      </c>
      <c r="C199" s="33">
        <v>2.0299999999999999E-2</v>
      </c>
      <c r="D199" s="6">
        <v>3106.64</v>
      </c>
      <c r="E199" s="6">
        <v>3092.72</v>
      </c>
      <c r="F199" s="34">
        <v>3091.81</v>
      </c>
      <c r="H199" s="45"/>
    </row>
    <row r="200" spans="1:8" x14ac:dyDescent="0.3">
      <c r="A200" s="35">
        <v>44119</v>
      </c>
      <c r="B200" s="32">
        <v>1.9799999999999998E-2</v>
      </c>
      <c r="C200" s="33">
        <v>2.1000000000000001E-2</v>
      </c>
      <c r="D200" s="6">
        <v>3099.39</v>
      </c>
      <c r="E200" s="6">
        <v>3085.52</v>
      </c>
      <c r="F200" s="34">
        <v>3084.63</v>
      </c>
      <c r="H200" s="45"/>
    </row>
    <row r="201" spans="1:8" x14ac:dyDescent="0.3">
      <c r="A201" s="35">
        <v>44120</v>
      </c>
      <c r="B201" s="32">
        <v>2.0299999999999999E-2</v>
      </c>
      <c r="C201" s="33">
        <v>2.1499999999999998E-2</v>
      </c>
      <c r="D201" s="6">
        <v>3095.76</v>
      </c>
      <c r="E201" s="6">
        <v>3081.92</v>
      </c>
      <c r="F201" s="34">
        <v>3079.77</v>
      </c>
      <c r="H201" s="45"/>
    </row>
    <row r="202" spans="1:8" x14ac:dyDescent="0.3">
      <c r="A202" s="35">
        <v>44123</v>
      </c>
      <c r="B202" s="32">
        <v>1.9400000000000001E-2</v>
      </c>
      <c r="C202" s="33">
        <v>2.06E-2</v>
      </c>
      <c r="D202" s="6">
        <v>3107.06</v>
      </c>
      <c r="E202" s="6">
        <v>3093.18</v>
      </c>
      <c r="F202" s="34">
        <v>3092.29</v>
      </c>
      <c r="H202" s="45"/>
    </row>
    <row r="203" spans="1:8" x14ac:dyDescent="0.3">
      <c r="A203" s="35">
        <v>44124</v>
      </c>
      <c r="B203" s="32">
        <v>1.9099999999999999E-2</v>
      </c>
      <c r="C203" s="33">
        <v>2.0299999999999999E-2</v>
      </c>
      <c r="D203" s="6">
        <v>3111.42</v>
      </c>
      <c r="E203" s="6">
        <v>3097.53</v>
      </c>
      <c r="F203" s="34">
        <v>3096.64</v>
      </c>
      <c r="H203" s="45"/>
    </row>
    <row r="204" spans="1:8" x14ac:dyDescent="0.3">
      <c r="A204" s="35">
        <v>44125</v>
      </c>
      <c r="B204" s="32">
        <v>1.9299999999999998E-2</v>
      </c>
      <c r="C204" s="33">
        <v>2.0499999999999997E-2</v>
      </c>
      <c r="D204" s="6">
        <v>3109.97</v>
      </c>
      <c r="E204" s="6">
        <v>3096.1</v>
      </c>
      <c r="F204" s="34">
        <v>3095.22</v>
      </c>
      <c r="H204" s="45"/>
    </row>
    <row r="205" spans="1:8" x14ac:dyDescent="0.3">
      <c r="A205" s="35">
        <v>44126</v>
      </c>
      <c r="B205" s="32">
        <v>1.9E-2</v>
      </c>
      <c r="C205" s="33">
        <v>2.0199999999999999E-2</v>
      </c>
      <c r="D205" s="6">
        <v>3114.32</v>
      </c>
      <c r="E205" s="6">
        <v>3100.45</v>
      </c>
      <c r="F205" s="34">
        <v>3099.56</v>
      </c>
      <c r="H205" s="45"/>
    </row>
    <row r="206" spans="1:8" x14ac:dyDescent="0.3">
      <c r="A206" s="35">
        <v>44127</v>
      </c>
      <c r="B206" s="32">
        <v>1.9299999999999998E-2</v>
      </c>
      <c r="C206" s="33">
        <v>2.0499999999999997E-2</v>
      </c>
      <c r="D206" s="6">
        <v>3113</v>
      </c>
      <c r="E206" s="6">
        <v>3099.15</v>
      </c>
      <c r="F206" s="34">
        <v>3096.99</v>
      </c>
      <c r="H206" s="45"/>
    </row>
    <row r="207" spans="1:8" x14ac:dyDescent="0.3">
      <c r="A207" s="35">
        <v>44130</v>
      </c>
      <c r="B207" s="32">
        <v>1.9699999999999999E-2</v>
      </c>
      <c r="C207" s="33">
        <v>2.0899999999999998E-2</v>
      </c>
      <c r="D207" s="6">
        <v>3111.29</v>
      </c>
      <c r="E207" s="6">
        <v>3097.47</v>
      </c>
      <c r="F207" s="34">
        <v>3096.41</v>
      </c>
      <c r="H207" s="45"/>
    </row>
    <row r="208" spans="1:8" x14ac:dyDescent="0.3">
      <c r="A208" s="35">
        <v>44131</v>
      </c>
      <c r="B208" s="32">
        <v>2.0099999999999996E-2</v>
      </c>
      <c r="C208" s="33">
        <v>2.1299999999999999E-2</v>
      </c>
      <c r="D208" s="6">
        <v>3107.73</v>
      </c>
      <c r="E208" s="6">
        <v>3093.94</v>
      </c>
      <c r="F208" s="34">
        <v>3092.88</v>
      </c>
      <c r="H208" s="45"/>
    </row>
    <row r="209" spans="1:8" x14ac:dyDescent="0.3">
      <c r="A209" s="35">
        <v>44132</v>
      </c>
      <c r="B209" s="32">
        <v>2.1499999999999998E-2</v>
      </c>
      <c r="C209" s="33">
        <v>2.2700000000000001E-2</v>
      </c>
      <c r="D209" s="6">
        <v>3092.72</v>
      </c>
      <c r="E209" s="6">
        <v>3079.03</v>
      </c>
      <c r="F209" s="34">
        <v>3077.96</v>
      </c>
      <c r="H209" s="45"/>
    </row>
    <row r="210" spans="1:8" x14ac:dyDescent="0.3">
      <c r="A210" s="35">
        <v>44133</v>
      </c>
      <c r="B210" s="32">
        <v>2.1499999999999998E-2</v>
      </c>
      <c r="C210" s="33">
        <v>2.2700000000000001E-2</v>
      </c>
      <c r="D210" s="6">
        <v>3093.78</v>
      </c>
      <c r="E210" s="6">
        <v>3080.11</v>
      </c>
      <c r="F210" s="34">
        <v>3079.03</v>
      </c>
      <c r="H210" s="45"/>
    </row>
    <row r="211" spans="1:8" x14ac:dyDescent="0.3">
      <c r="A211" s="35">
        <v>44134</v>
      </c>
      <c r="B211" s="32">
        <v>2.1600000000000001E-2</v>
      </c>
      <c r="C211" s="33">
        <v>2.2799999999999997E-2</v>
      </c>
      <c r="D211" s="6">
        <v>3096.13</v>
      </c>
      <c r="E211" s="6">
        <v>3082.45</v>
      </c>
      <c r="F211" s="34">
        <v>3078.97</v>
      </c>
      <c r="H211" s="45"/>
    </row>
    <row r="212" spans="1:8" x14ac:dyDescent="0.3">
      <c r="A212" s="35">
        <v>44138</v>
      </c>
      <c r="B212" s="32">
        <v>2.18E-2</v>
      </c>
      <c r="C212" s="33">
        <v>2.3E-2</v>
      </c>
      <c r="D212" s="6">
        <v>3094.91</v>
      </c>
      <c r="E212" s="6">
        <v>3081.26</v>
      </c>
      <c r="F212" s="34">
        <v>3080.18</v>
      </c>
      <c r="H212" s="45"/>
    </row>
    <row r="213" spans="1:8" x14ac:dyDescent="0.3">
      <c r="A213" s="35">
        <v>44139</v>
      </c>
      <c r="B213" s="32">
        <v>2.2000000000000002E-2</v>
      </c>
      <c r="C213" s="33">
        <v>2.3199999999999998E-2</v>
      </c>
      <c r="D213" s="6">
        <v>3093.7</v>
      </c>
      <c r="E213" s="6">
        <v>3080.08</v>
      </c>
      <c r="F213" s="34">
        <v>3078.99</v>
      </c>
      <c r="H213" s="45"/>
    </row>
    <row r="214" spans="1:8" x14ac:dyDescent="0.3">
      <c r="A214" s="35">
        <v>44140</v>
      </c>
      <c r="B214" s="32">
        <v>2.1600000000000001E-2</v>
      </c>
      <c r="C214" s="33">
        <v>2.2799999999999997E-2</v>
      </c>
      <c r="D214" s="6">
        <v>3099.33</v>
      </c>
      <c r="E214" s="6">
        <v>3085.69</v>
      </c>
      <c r="F214" s="34">
        <v>3084.61</v>
      </c>
      <c r="H214" s="45"/>
    </row>
    <row r="215" spans="1:8" x14ac:dyDescent="0.3">
      <c r="A215" s="35">
        <v>44141</v>
      </c>
      <c r="B215" s="32">
        <v>2.1099999999999997E-2</v>
      </c>
      <c r="C215" s="33">
        <v>2.23E-2</v>
      </c>
      <c r="D215" s="6">
        <v>3108.96</v>
      </c>
      <c r="E215" s="6">
        <v>3095.29</v>
      </c>
      <c r="F215" s="34">
        <v>3092.45</v>
      </c>
      <c r="H215" s="45"/>
    </row>
    <row r="216" spans="1:8" x14ac:dyDescent="0.3">
      <c r="A216" s="35">
        <v>44144</v>
      </c>
      <c r="B216" s="32">
        <v>1.9699999999999999E-2</v>
      </c>
      <c r="C216" s="33">
        <v>2.0899999999999998E-2</v>
      </c>
      <c r="D216" s="6">
        <v>3126.12</v>
      </c>
      <c r="E216" s="6">
        <v>3112.36</v>
      </c>
      <c r="F216" s="34">
        <v>3111.25</v>
      </c>
      <c r="H216" s="45"/>
    </row>
    <row r="217" spans="1:8" x14ac:dyDescent="0.3">
      <c r="A217" s="35">
        <v>44145</v>
      </c>
      <c r="B217" s="32">
        <v>1.9699999999999999E-2</v>
      </c>
      <c r="C217" s="33">
        <v>2.0899999999999998E-2</v>
      </c>
      <c r="D217" s="6">
        <v>3127.23</v>
      </c>
      <c r="E217" s="6">
        <v>3113.48</v>
      </c>
      <c r="F217" s="34">
        <v>3112.36</v>
      </c>
      <c r="H217" s="45"/>
    </row>
    <row r="218" spans="1:8" x14ac:dyDescent="0.3">
      <c r="A218" s="35">
        <v>44146</v>
      </c>
      <c r="B218" s="32">
        <v>2.0400000000000001E-2</v>
      </c>
      <c r="C218" s="33">
        <v>2.1600000000000001E-2</v>
      </c>
      <c r="D218" s="6">
        <v>3120.31</v>
      </c>
      <c r="E218" s="6">
        <v>3106.62</v>
      </c>
      <c r="F218" s="34">
        <v>3105.5</v>
      </c>
      <c r="H218" s="45"/>
    </row>
    <row r="219" spans="1:8" x14ac:dyDescent="0.3">
      <c r="A219" s="35">
        <v>44147</v>
      </c>
      <c r="B219" s="32">
        <v>0.02</v>
      </c>
      <c r="C219" s="33">
        <v>2.12E-2</v>
      </c>
      <c r="D219" s="6">
        <v>3126</v>
      </c>
      <c r="E219" s="6">
        <v>3112.29</v>
      </c>
      <c r="F219" s="34">
        <v>3111.17</v>
      </c>
      <c r="H219" s="45"/>
    </row>
    <row r="220" spans="1:8" x14ac:dyDescent="0.3">
      <c r="A220" s="35">
        <v>44148</v>
      </c>
      <c r="B220" s="32">
        <v>2.07E-2</v>
      </c>
      <c r="C220" s="33">
        <v>2.1899999999999999E-2</v>
      </c>
      <c r="D220" s="6">
        <v>3120.46</v>
      </c>
      <c r="E220" s="6">
        <v>3106.8</v>
      </c>
      <c r="F220" s="34">
        <v>3104.33</v>
      </c>
      <c r="H220" s="45"/>
    </row>
    <row r="221" spans="1:8" x14ac:dyDescent="0.3">
      <c r="A221" s="35">
        <v>44151</v>
      </c>
      <c r="B221" s="32">
        <v>1.9599999999999999E-2</v>
      </c>
      <c r="C221" s="33">
        <v>2.0799999999999999E-2</v>
      </c>
      <c r="D221" s="6">
        <v>3133.78</v>
      </c>
      <c r="E221" s="6">
        <v>3120.06</v>
      </c>
      <c r="F221" s="34">
        <v>3119.32</v>
      </c>
      <c r="H221" s="45"/>
    </row>
    <row r="222" spans="1:8" x14ac:dyDescent="0.3">
      <c r="A222" s="35">
        <v>44152</v>
      </c>
      <c r="B222" s="32">
        <v>1.9400000000000001E-2</v>
      </c>
      <c r="C222" s="33">
        <v>2.06E-2</v>
      </c>
      <c r="D222" s="6">
        <v>3136.81</v>
      </c>
      <c r="E222" s="6">
        <v>3123.09</v>
      </c>
      <c r="F222" s="34">
        <v>3122.34</v>
      </c>
      <c r="H222" s="45"/>
    </row>
    <row r="223" spans="1:8" x14ac:dyDescent="0.3">
      <c r="A223" s="35">
        <v>44153</v>
      </c>
      <c r="B223" s="32">
        <v>1.9599999999999999E-2</v>
      </c>
      <c r="C223" s="33">
        <v>2.0799999999999999E-2</v>
      </c>
      <c r="D223" s="6">
        <v>3135.24</v>
      </c>
      <c r="E223" s="6">
        <v>3121.55</v>
      </c>
      <c r="F223" s="34">
        <v>3120.8</v>
      </c>
      <c r="H223" s="45"/>
    </row>
    <row r="224" spans="1:8" x14ac:dyDescent="0.3">
      <c r="A224" s="35">
        <v>44154</v>
      </c>
      <c r="B224" s="32">
        <v>2.06E-2</v>
      </c>
      <c r="C224" s="33">
        <v>2.18E-2</v>
      </c>
      <c r="D224" s="6">
        <v>3124.57</v>
      </c>
      <c r="E224" s="6">
        <v>3110.94</v>
      </c>
      <c r="F224" s="34">
        <v>3110.19</v>
      </c>
      <c r="H224" s="45"/>
    </row>
    <row r="225" spans="1:8" x14ac:dyDescent="0.3">
      <c r="A225" s="35">
        <v>44155</v>
      </c>
      <c r="B225" s="32">
        <v>2.0199999999999999E-2</v>
      </c>
      <c r="C225" s="33">
        <v>2.1400000000000002E-2</v>
      </c>
      <c r="D225" s="6">
        <v>3130.84</v>
      </c>
      <c r="E225" s="6">
        <v>3117.2</v>
      </c>
      <c r="F225" s="34">
        <v>3115.48</v>
      </c>
      <c r="H225" s="45"/>
    </row>
    <row r="226" spans="1:8" x14ac:dyDescent="0.3">
      <c r="A226" s="35">
        <v>44158</v>
      </c>
      <c r="B226" s="32">
        <v>2.1000000000000001E-2</v>
      </c>
      <c r="C226" s="33">
        <v>2.2200000000000001E-2</v>
      </c>
      <c r="D226" s="6">
        <v>3122.48</v>
      </c>
      <c r="E226" s="6">
        <v>3108.91</v>
      </c>
      <c r="F226" s="34">
        <v>3108.15</v>
      </c>
      <c r="H226" s="45"/>
    </row>
    <row r="227" spans="1:8" x14ac:dyDescent="0.3">
      <c r="A227" s="35">
        <v>44159</v>
      </c>
      <c r="B227" s="32">
        <v>2.23E-2</v>
      </c>
      <c r="C227" s="33">
        <v>2.35E-2</v>
      </c>
      <c r="D227" s="6">
        <v>3108.53</v>
      </c>
      <c r="E227" s="6">
        <v>3095.05</v>
      </c>
      <c r="F227" s="34">
        <v>3094.28</v>
      </c>
      <c r="H227" s="45"/>
    </row>
    <row r="228" spans="1:8" x14ac:dyDescent="0.3">
      <c r="A228" s="35">
        <v>44160</v>
      </c>
      <c r="B228" s="32">
        <v>2.1600000000000001E-2</v>
      </c>
      <c r="C228" s="33">
        <v>2.2799999999999997E-2</v>
      </c>
      <c r="D228" s="6">
        <v>3120.6</v>
      </c>
      <c r="E228" s="6">
        <v>3107.06</v>
      </c>
      <c r="F228" s="34">
        <v>3105.99</v>
      </c>
      <c r="H228" s="45"/>
    </row>
    <row r="229" spans="1:8" x14ac:dyDescent="0.3">
      <c r="A229" s="35">
        <v>44161</v>
      </c>
      <c r="B229" s="32">
        <v>2.2000000000000002E-2</v>
      </c>
      <c r="C229" s="33">
        <v>2.3199999999999998E-2</v>
      </c>
      <c r="D229" s="6">
        <v>3117.14</v>
      </c>
      <c r="E229" s="6">
        <v>3103.64</v>
      </c>
      <c r="F229" s="34">
        <v>3102.57</v>
      </c>
      <c r="H229" s="45"/>
    </row>
    <row r="230" spans="1:8" x14ac:dyDescent="0.3">
      <c r="A230" s="35">
        <v>44162</v>
      </c>
      <c r="B230" s="32">
        <v>2.0799999999999999E-2</v>
      </c>
      <c r="C230" s="33">
        <v>2.2000000000000002E-2</v>
      </c>
      <c r="D230" s="6">
        <v>3133.38</v>
      </c>
      <c r="E230" s="6">
        <v>3119.8</v>
      </c>
      <c r="F230" s="34">
        <v>3117.14</v>
      </c>
      <c r="H230" s="45"/>
    </row>
    <row r="231" spans="1:8" x14ac:dyDescent="0.3">
      <c r="A231" s="35">
        <v>44165</v>
      </c>
      <c r="B231" s="32">
        <v>1.9900000000000001E-2</v>
      </c>
      <c r="C231" s="33">
        <v>2.1099999999999997E-2</v>
      </c>
      <c r="D231" s="6">
        <v>3144.65</v>
      </c>
      <c r="E231" s="6">
        <v>3131.04</v>
      </c>
      <c r="F231" s="34">
        <v>3129.97</v>
      </c>
      <c r="H231" s="45"/>
    </row>
    <row r="232" spans="1:8" x14ac:dyDescent="0.3">
      <c r="A232" s="35">
        <v>44166</v>
      </c>
      <c r="B232" s="32">
        <v>0.02</v>
      </c>
      <c r="C232" s="33">
        <v>2.12E-2</v>
      </c>
      <c r="D232" s="6">
        <v>3144.57</v>
      </c>
      <c r="E232" s="6">
        <v>3130.96</v>
      </c>
      <c r="F232" s="34">
        <v>3129.9</v>
      </c>
      <c r="H232" s="45"/>
    </row>
    <row r="233" spans="1:8" x14ac:dyDescent="0.3">
      <c r="A233" s="35">
        <v>44167</v>
      </c>
      <c r="B233" s="32">
        <v>1.89E-2</v>
      </c>
      <c r="C233" s="33">
        <v>2.0099999999999996E-2</v>
      </c>
      <c r="D233" s="6">
        <v>3158.14</v>
      </c>
      <c r="E233" s="6">
        <v>3144.48</v>
      </c>
      <c r="F233" s="34">
        <v>3143.43</v>
      </c>
      <c r="H233" s="45"/>
    </row>
    <row r="234" spans="1:8" x14ac:dyDescent="0.3">
      <c r="A234" s="35">
        <v>44168</v>
      </c>
      <c r="B234" s="32">
        <v>1.8500000000000003E-2</v>
      </c>
      <c r="C234" s="33">
        <v>1.9699999999999999E-2</v>
      </c>
      <c r="D234" s="6">
        <v>3163.75</v>
      </c>
      <c r="E234" s="6">
        <v>3150.08</v>
      </c>
      <c r="F234" s="34">
        <v>3149.03</v>
      </c>
      <c r="H234" s="45"/>
    </row>
    <row r="235" spans="1:8" x14ac:dyDescent="0.3">
      <c r="A235" s="35">
        <v>44169</v>
      </c>
      <c r="B235" s="32">
        <v>1.72E-2</v>
      </c>
      <c r="C235" s="33">
        <v>1.84E-2</v>
      </c>
      <c r="D235" s="6">
        <v>3181.3</v>
      </c>
      <c r="E235" s="6">
        <v>3167.55</v>
      </c>
      <c r="F235" s="34">
        <v>3164.89</v>
      </c>
      <c r="H235" s="45"/>
    </row>
    <row r="236" spans="1:8" x14ac:dyDescent="0.3">
      <c r="A236" s="35">
        <v>44172</v>
      </c>
      <c r="B236" s="32">
        <v>1.7100000000000001E-2</v>
      </c>
      <c r="C236" s="33">
        <v>1.83E-2</v>
      </c>
      <c r="D236" s="6">
        <v>3183.48</v>
      </c>
      <c r="E236" s="6">
        <v>3169.73</v>
      </c>
      <c r="F236" s="34">
        <v>3168.69</v>
      </c>
      <c r="H236" s="45"/>
    </row>
    <row r="237" spans="1:8" x14ac:dyDescent="0.3">
      <c r="A237" s="35">
        <v>44173</v>
      </c>
      <c r="B237" s="32">
        <v>1.72E-2</v>
      </c>
      <c r="C237" s="33">
        <v>1.84E-2</v>
      </c>
      <c r="D237" s="6">
        <v>3186.39</v>
      </c>
      <c r="E237" s="6">
        <v>3172.65</v>
      </c>
      <c r="F237" s="34">
        <v>3171.48</v>
      </c>
      <c r="H237" s="45"/>
    </row>
    <row r="238" spans="1:8" x14ac:dyDescent="0.3">
      <c r="A238" s="35">
        <v>44174</v>
      </c>
      <c r="B238" s="32">
        <v>1.6399999999999998E-2</v>
      </c>
      <c r="C238" s="33">
        <v>1.7600000000000001E-2</v>
      </c>
      <c r="D238" s="6">
        <v>3196.75</v>
      </c>
      <c r="E238" s="6">
        <v>3182.96</v>
      </c>
      <c r="F238" s="34">
        <v>3181.8</v>
      </c>
      <c r="H238" s="45"/>
    </row>
    <row r="239" spans="1:8" x14ac:dyDescent="0.3">
      <c r="A239" s="35">
        <v>44175</v>
      </c>
      <c r="B239" s="32">
        <v>1.6399999999999998E-2</v>
      </c>
      <c r="C239" s="33">
        <v>1.7600000000000001E-2</v>
      </c>
      <c r="D239" s="6">
        <v>3197.9</v>
      </c>
      <c r="E239" s="6">
        <v>3184.13</v>
      </c>
      <c r="F239" s="34">
        <v>3182.96</v>
      </c>
      <c r="H239" s="45"/>
    </row>
    <row r="240" spans="1:8" x14ac:dyDescent="0.3">
      <c r="A240" s="35">
        <v>44176</v>
      </c>
      <c r="B240" s="32">
        <v>1.7299999999999999E-2</v>
      </c>
      <c r="C240" s="33">
        <v>1.8500000000000003E-2</v>
      </c>
      <c r="D240" s="6">
        <v>3190.6</v>
      </c>
      <c r="E240" s="6">
        <v>3176.89</v>
      </c>
      <c r="F240" s="34">
        <v>3173.84</v>
      </c>
      <c r="H240" s="45"/>
    </row>
    <row r="241" spans="1:8" x14ac:dyDescent="0.3">
      <c r="A241" s="35">
        <v>44179</v>
      </c>
      <c r="B241" s="32">
        <v>1.6299999999999999E-2</v>
      </c>
      <c r="C241" s="33">
        <v>1.7500000000000002E-2</v>
      </c>
      <c r="D241" s="6">
        <v>3203.25</v>
      </c>
      <c r="E241" s="6">
        <v>3189.47</v>
      </c>
      <c r="F241" s="34">
        <v>3188.31</v>
      </c>
      <c r="H241" s="45"/>
    </row>
    <row r="242" spans="1:8" x14ac:dyDescent="0.3">
      <c r="A242" s="35">
        <v>44180</v>
      </c>
      <c r="B242" s="32">
        <v>1.6799999999999999E-2</v>
      </c>
      <c r="C242" s="33">
        <v>1.8000000000000002E-2</v>
      </c>
      <c r="D242" s="6">
        <v>3199</v>
      </c>
      <c r="E242" s="6">
        <v>3185.27</v>
      </c>
      <c r="F242" s="34">
        <v>3183.76</v>
      </c>
      <c r="H242" s="45"/>
    </row>
    <row r="243" spans="1:8" x14ac:dyDescent="0.3">
      <c r="A243" s="35">
        <v>44181</v>
      </c>
      <c r="B243" s="32">
        <v>1.66E-2</v>
      </c>
      <c r="C243" s="33">
        <v>1.78E-2</v>
      </c>
      <c r="D243" s="6">
        <v>3202.8</v>
      </c>
      <c r="E243" s="6">
        <v>3189.07</v>
      </c>
      <c r="F243" s="34">
        <v>3187.55</v>
      </c>
      <c r="H243" s="45"/>
    </row>
    <row r="244" spans="1:8" x14ac:dyDescent="0.3">
      <c r="A244" s="35">
        <v>44182</v>
      </c>
      <c r="B244" s="32">
        <v>1.67E-2</v>
      </c>
      <c r="C244" s="33">
        <v>1.7899999999999999E-2</v>
      </c>
      <c r="D244" s="6">
        <v>3203.16</v>
      </c>
      <c r="E244" s="6">
        <v>3189.44</v>
      </c>
      <c r="F244" s="34">
        <v>3187.92</v>
      </c>
      <c r="H244" s="45"/>
    </row>
    <row r="245" spans="1:8" x14ac:dyDescent="0.3">
      <c r="A245" s="35">
        <v>44183</v>
      </c>
      <c r="B245" s="32">
        <v>1.7600000000000001E-2</v>
      </c>
      <c r="C245" s="33">
        <v>1.8799999999999997E-2</v>
      </c>
      <c r="D245" s="6">
        <v>3196.95</v>
      </c>
      <c r="E245" s="6">
        <v>3183.28</v>
      </c>
      <c r="F245" s="34">
        <v>3179.19</v>
      </c>
      <c r="H245" s="45"/>
    </row>
    <row r="246" spans="1:8" x14ac:dyDescent="0.3">
      <c r="A246" s="35">
        <v>44186</v>
      </c>
      <c r="B246" s="32">
        <v>1.7899999999999999E-2</v>
      </c>
      <c r="C246" s="33">
        <v>1.9099999999999999E-2</v>
      </c>
      <c r="D246" s="6">
        <v>3195.04</v>
      </c>
      <c r="E246" s="6">
        <v>3181.4</v>
      </c>
      <c r="F246" s="34">
        <v>3179.88</v>
      </c>
      <c r="H246" s="45"/>
    </row>
    <row r="247" spans="1:8" x14ac:dyDescent="0.3">
      <c r="A247" s="35">
        <v>44187</v>
      </c>
      <c r="B247" s="32">
        <v>1.7299999999999999E-2</v>
      </c>
      <c r="C247" s="33">
        <v>1.8500000000000003E-2</v>
      </c>
      <c r="D247" s="6">
        <v>3203.4</v>
      </c>
      <c r="E247" s="6">
        <v>3189.73</v>
      </c>
      <c r="F247" s="34">
        <v>3188.21</v>
      </c>
      <c r="H247" s="45"/>
    </row>
    <row r="248" spans="1:8" x14ac:dyDescent="0.3">
      <c r="A248" s="35">
        <v>44188</v>
      </c>
      <c r="B248" s="32">
        <v>1.72E-2</v>
      </c>
      <c r="C248" s="33">
        <v>1.84E-2</v>
      </c>
      <c r="D248" s="6">
        <v>3210.79</v>
      </c>
      <c r="E248" s="6">
        <v>3197.12</v>
      </c>
      <c r="F248" s="34">
        <v>3190.46</v>
      </c>
      <c r="H248" s="45"/>
    </row>
    <row r="249" spans="1:8" x14ac:dyDescent="0.3">
      <c r="A249" s="36">
        <v>44189</v>
      </c>
      <c r="B249" s="37">
        <v>1.72E-2</v>
      </c>
      <c r="C249" s="38">
        <v>1.84E-2</v>
      </c>
      <c r="D249" s="39"/>
      <c r="E249" s="39"/>
      <c r="F249" s="40"/>
      <c r="H249" s="45"/>
    </row>
    <row r="250" spans="1:8" x14ac:dyDescent="0.3">
      <c r="A250" s="35">
        <v>44193</v>
      </c>
      <c r="B250" s="32">
        <v>1.7299999999999999E-2</v>
      </c>
      <c r="C250" s="33">
        <v>1.8500000000000003E-2</v>
      </c>
      <c r="D250" s="6">
        <v>3211.12</v>
      </c>
      <c r="E250" s="6">
        <v>3197.46</v>
      </c>
      <c r="F250" s="34">
        <v>3195.99</v>
      </c>
      <c r="H250" s="45"/>
    </row>
    <row r="251" spans="1:8" x14ac:dyDescent="0.3">
      <c r="A251" s="35">
        <v>44194</v>
      </c>
      <c r="B251" s="32">
        <v>1.72E-2</v>
      </c>
      <c r="C251" s="33">
        <v>1.84E-2</v>
      </c>
      <c r="D251" s="6">
        <v>3213.72</v>
      </c>
      <c r="E251" s="6">
        <v>3200.07</v>
      </c>
      <c r="F251" s="34">
        <v>3198.59</v>
      </c>
      <c r="H251" s="45"/>
    </row>
    <row r="252" spans="1:8" x14ac:dyDescent="0.3">
      <c r="A252" s="35">
        <v>44195</v>
      </c>
      <c r="B252" s="32">
        <v>1.67E-2</v>
      </c>
      <c r="C252" s="33">
        <v>1.7899999999999999E-2</v>
      </c>
      <c r="D252" s="6">
        <v>3226.11</v>
      </c>
      <c r="E252" s="6">
        <v>3212.43</v>
      </c>
      <c r="F252" s="34">
        <v>3205.74</v>
      </c>
      <c r="H252" s="45"/>
    </row>
    <row r="253" spans="1:8" x14ac:dyDescent="0.3">
      <c r="A253" s="36">
        <v>44196</v>
      </c>
      <c r="B253" s="37">
        <v>1.67E-2</v>
      </c>
      <c r="C253" s="38">
        <v>1.7899999999999999E-2</v>
      </c>
      <c r="D253" s="39"/>
      <c r="E253" s="39"/>
      <c r="F253" s="40"/>
      <c r="H253" s="45"/>
    </row>
    <row r="254" spans="1:8" x14ac:dyDescent="0.3">
      <c r="A254" s="35">
        <v>44200</v>
      </c>
      <c r="B254" s="32">
        <v>1.61E-2</v>
      </c>
      <c r="C254" s="33">
        <v>1.7299999999999999E-2</v>
      </c>
      <c r="D254" s="6">
        <v>3234.44</v>
      </c>
      <c r="E254" s="6">
        <v>3220.73</v>
      </c>
      <c r="F254" s="34">
        <v>3219.26</v>
      </c>
      <c r="H254" s="45"/>
    </row>
    <row r="255" spans="1:8" x14ac:dyDescent="0.3">
      <c r="A255" s="35">
        <v>44201</v>
      </c>
      <c r="B255" s="32">
        <v>1.6299999999999999E-2</v>
      </c>
      <c r="C255" s="33">
        <v>1.7500000000000002E-2</v>
      </c>
      <c r="D255" s="6">
        <v>3233.61</v>
      </c>
      <c r="E255" s="6">
        <v>3219.92</v>
      </c>
      <c r="F255" s="34">
        <v>3218.45</v>
      </c>
      <c r="H255" s="45"/>
    </row>
    <row r="256" spans="1:8" x14ac:dyDescent="0.3">
      <c r="A256" s="35">
        <v>44202</v>
      </c>
      <c r="B256" s="32">
        <v>1.7299999999999999E-2</v>
      </c>
      <c r="C256" s="33">
        <v>1.8500000000000003E-2</v>
      </c>
      <c r="D256" s="6">
        <v>3223.66</v>
      </c>
      <c r="E256" s="6">
        <v>3210.04</v>
      </c>
      <c r="F256" s="34">
        <v>3208.56</v>
      </c>
      <c r="H256" s="45"/>
    </row>
    <row r="257" spans="1:8" x14ac:dyDescent="0.3">
      <c r="A257" s="35">
        <v>44203</v>
      </c>
      <c r="B257" s="32">
        <v>1.7299999999999999E-2</v>
      </c>
      <c r="C257" s="33">
        <v>1.8500000000000003E-2</v>
      </c>
      <c r="D257" s="6">
        <v>3225.13</v>
      </c>
      <c r="E257" s="6">
        <v>3211.52</v>
      </c>
      <c r="F257" s="34">
        <v>3210.04</v>
      </c>
      <c r="H257" s="45"/>
    </row>
    <row r="258" spans="1:8" x14ac:dyDescent="0.3">
      <c r="A258" s="35">
        <v>44204</v>
      </c>
      <c r="B258" s="32">
        <v>1.7500000000000002E-2</v>
      </c>
      <c r="C258" s="33">
        <v>1.8700000000000001E-2</v>
      </c>
      <c r="D258" s="6">
        <v>3226.83</v>
      </c>
      <c r="E258" s="6">
        <v>3213.24</v>
      </c>
      <c r="F258" s="34">
        <v>3209.26</v>
      </c>
      <c r="H258" s="45"/>
    </row>
    <row r="259" spans="1:8" x14ac:dyDescent="0.3">
      <c r="A259" s="35">
        <v>44207</v>
      </c>
      <c r="B259" s="32">
        <v>1.8600000000000002E-2</v>
      </c>
      <c r="C259" s="33">
        <v>1.9799999999999998E-2</v>
      </c>
      <c r="D259" s="6">
        <v>3215.85</v>
      </c>
      <c r="E259" s="6">
        <v>3202.33</v>
      </c>
      <c r="F259" s="34">
        <v>3200.83</v>
      </c>
      <c r="H259" s="45"/>
    </row>
    <row r="260" spans="1:8" x14ac:dyDescent="0.3">
      <c r="A260" s="35">
        <v>44208</v>
      </c>
      <c r="B260" s="32">
        <v>2.0099999999999996E-2</v>
      </c>
      <c r="C260" s="33">
        <v>2.1299999999999999E-2</v>
      </c>
      <c r="D260" s="6">
        <v>3204.59</v>
      </c>
      <c r="E260" s="6">
        <v>3191.15</v>
      </c>
      <c r="F260" s="34">
        <v>3189.5</v>
      </c>
      <c r="H260" s="45"/>
    </row>
    <row r="261" spans="1:8" x14ac:dyDescent="0.3">
      <c r="A261" s="35">
        <v>44209</v>
      </c>
      <c r="B261" s="32">
        <v>1.95E-2</v>
      </c>
      <c r="C261" s="33">
        <v>2.07E-2</v>
      </c>
      <c r="D261" s="6">
        <v>3212.97</v>
      </c>
      <c r="E261" s="6">
        <v>3199.5</v>
      </c>
      <c r="F261" s="34">
        <v>3197.86</v>
      </c>
      <c r="H261" s="45"/>
    </row>
    <row r="262" spans="1:8" x14ac:dyDescent="0.3">
      <c r="A262" s="35">
        <v>44210</v>
      </c>
      <c r="B262" s="32">
        <v>2.0299999999999999E-2</v>
      </c>
      <c r="C262" s="33">
        <v>2.1499999999999998E-2</v>
      </c>
      <c r="D262" s="6">
        <v>3205.63</v>
      </c>
      <c r="E262" s="6">
        <v>3192.21</v>
      </c>
      <c r="F262" s="34">
        <v>3190.56</v>
      </c>
      <c r="H262" s="45"/>
    </row>
    <row r="263" spans="1:8" x14ac:dyDescent="0.3">
      <c r="A263" s="35">
        <v>44211</v>
      </c>
      <c r="B263" s="32">
        <v>0.02</v>
      </c>
      <c r="C263" s="33">
        <v>2.12E-2</v>
      </c>
      <c r="D263" s="6">
        <v>3210.08</v>
      </c>
      <c r="E263" s="6">
        <v>3196.66</v>
      </c>
      <c r="F263" s="34">
        <v>3195.56</v>
      </c>
      <c r="H263" s="45"/>
    </row>
    <row r="264" spans="1:8" x14ac:dyDescent="0.3">
      <c r="A264" s="35">
        <v>44214</v>
      </c>
      <c r="B264" s="32">
        <v>1.9699999999999999E-2</v>
      </c>
      <c r="C264" s="33">
        <v>2.0899999999999998E-2</v>
      </c>
      <c r="D264" s="6">
        <v>3213.98</v>
      </c>
      <c r="E264" s="6">
        <v>3200.55</v>
      </c>
      <c r="F264" s="34">
        <v>3200.01</v>
      </c>
      <c r="H264" s="45"/>
    </row>
    <row r="265" spans="1:8" x14ac:dyDescent="0.3">
      <c r="A265" s="35">
        <v>44215</v>
      </c>
      <c r="B265" s="32">
        <v>1.9099999999999999E-2</v>
      </c>
      <c r="C265" s="33">
        <v>2.0299999999999999E-2</v>
      </c>
      <c r="D265" s="6">
        <v>3221.24</v>
      </c>
      <c r="E265" s="6">
        <v>3207.79</v>
      </c>
      <c r="F265" s="34">
        <v>3207.25</v>
      </c>
      <c r="H265" s="45"/>
    </row>
    <row r="266" spans="1:8" x14ac:dyDescent="0.3">
      <c r="A266" s="35">
        <v>44216</v>
      </c>
      <c r="B266" s="32">
        <v>1.9900000000000001E-2</v>
      </c>
      <c r="C266" s="33">
        <v>2.1099999999999997E-2</v>
      </c>
      <c r="D266" s="6">
        <v>3212.8</v>
      </c>
      <c r="E266" s="6">
        <v>3199.41</v>
      </c>
      <c r="F266" s="34">
        <v>3198.86</v>
      </c>
      <c r="H266" s="45"/>
    </row>
    <row r="267" spans="1:8" x14ac:dyDescent="0.3">
      <c r="A267" s="35">
        <v>44217</v>
      </c>
      <c r="B267" s="32">
        <v>1.9900000000000001E-2</v>
      </c>
      <c r="C267" s="33">
        <v>2.1099999999999997E-2</v>
      </c>
      <c r="D267" s="6">
        <v>3213.33</v>
      </c>
      <c r="E267" s="6">
        <v>3199.95</v>
      </c>
      <c r="F267" s="34">
        <v>3199.41</v>
      </c>
      <c r="H267" s="45"/>
    </row>
    <row r="268" spans="1:8" x14ac:dyDescent="0.3">
      <c r="A268" s="35">
        <v>44218</v>
      </c>
      <c r="B268" s="32">
        <v>2.1299999999999999E-2</v>
      </c>
      <c r="C268" s="33">
        <v>2.2499999999999999E-2</v>
      </c>
      <c r="D268" s="6">
        <v>3199.38</v>
      </c>
      <c r="E268" s="6">
        <v>3186.1</v>
      </c>
      <c r="F268" s="34">
        <v>3184.43</v>
      </c>
      <c r="H268" s="45"/>
    </row>
    <row r="269" spans="1:8" x14ac:dyDescent="0.3">
      <c r="A269" s="54">
        <v>44221</v>
      </c>
      <c r="B269" s="55">
        <v>2.1299999999999999E-2</v>
      </c>
      <c r="C269" s="56">
        <v>2.2499999999999999E-2</v>
      </c>
      <c r="D269" s="57"/>
      <c r="E269" s="57"/>
      <c r="F269" s="58"/>
      <c r="H269" s="45"/>
    </row>
    <row r="270" spans="1:8" x14ac:dyDescent="0.3">
      <c r="A270" s="35">
        <v>44222</v>
      </c>
      <c r="B270" s="32">
        <v>2.1899999999999999E-2</v>
      </c>
      <c r="C270" s="33">
        <v>2.3099999999999999E-2</v>
      </c>
      <c r="D270" s="6">
        <v>3193.28</v>
      </c>
      <c r="E270" s="6">
        <v>3180.06</v>
      </c>
      <c r="F270" s="34">
        <v>3179.5</v>
      </c>
      <c r="H270" s="45"/>
    </row>
    <row r="271" spans="1:8" x14ac:dyDescent="0.3">
      <c r="A271" s="35">
        <v>44223</v>
      </c>
      <c r="B271" s="32">
        <v>2.2000000000000002E-2</v>
      </c>
      <c r="C271" s="33">
        <v>2.3199999999999998E-2</v>
      </c>
      <c r="D271" s="6">
        <v>3193.13</v>
      </c>
      <c r="E271" s="6">
        <v>3179.93</v>
      </c>
      <c r="F271" s="34">
        <v>3179.33</v>
      </c>
      <c r="H271" s="45"/>
    </row>
    <row r="272" spans="1:8" x14ac:dyDescent="0.3">
      <c r="A272" s="35">
        <v>44224</v>
      </c>
      <c r="B272" s="32">
        <v>2.1600000000000001E-2</v>
      </c>
      <c r="C272" s="33">
        <v>2.2799999999999997E-2</v>
      </c>
      <c r="D272" s="6">
        <v>3198.13</v>
      </c>
      <c r="E272" s="6">
        <v>3184.91</v>
      </c>
      <c r="F272" s="34">
        <v>3184.32</v>
      </c>
      <c r="H272" s="45"/>
    </row>
    <row r="273" spans="1:8" x14ac:dyDescent="0.3">
      <c r="A273" s="35">
        <v>44225</v>
      </c>
      <c r="B273" s="32">
        <v>2.0199999999999999E-2</v>
      </c>
      <c r="C273" s="33">
        <v>2.1400000000000002E-2</v>
      </c>
      <c r="D273" s="6">
        <v>3214.83</v>
      </c>
      <c r="E273" s="6">
        <v>3201.54</v>
      </c>
      <c r="F273" s="34">
        <v>3200.34</v>
      </c>
      <c r="H273" s="45"/>
    </row>
    <row r="274" spans="1:8" x14ac:dyDescent="0.3">
      <c r="A274" s="35">
        <v>44228</v>
      </c>
      <c r="B274" s="32">
        <v>1.95E-2</v>
      </c>
      <c r="C274" s="33">
        <v>2.07E-2</v>
      </c>
      <c r="D274" s="6">
        <v>3223.17</v>
      </c>
      <c r="E274" s="6">
        <v>3209.85</v>
      </c>
      <c r="F274" s="34">
        <v>3209.28</v>
      </c>
      <c r="H274" s="45"/>
    </row>
    <row r="275" spans="1:8" x14ac:dyDescent="0.3">
      <c r="A275" s="35">
        <v>44229</v>
      </c>
      <c r="B275" s="32">
        <v>1.9299999999999998E-2</v>
      </c>
      <c r="C275" s="33">
        <v>2.0499999999999997E-2</v>
      </c>
      <c r="D275" s="6">
        <v>3225.95</v>
      </c>
      <c r="E275" s="6">
        <v>3212.64</v>
      </c>
      <c r="F275" s="34">
        <v>3212.07</v>
      </c>
      <c r="H275" s="45"/>
    </row>
    <row r="276" spans="1:8" x14ac:dyDescent="0.3">
      <c r="A276" s="35">
        <v>44230</v>
      </c>
      <c r="B276" s="32">
        <v>1.9099999999999999E-2</v>
      </c>
      <c r="C276" s="33">
        <v>2.0299999999999999E-2</v>
      </c>
      <c r="D276" s="6">
        <v>3228.73</v>
      </c>
      <c r="E276" s="6">
        <v>3215.42</v>
      </c>
      <c r="F276" s="34">
        <v>3214.85</v>
      </c>
      <c r="H276" s="45"/>
    </row>
    <row r="277" spans="1:8" x14ac:dyDescent="0.3">
      <c r="A277" s="35">
        <v>44231</v>
      </c>
      <c r="B277" s="32">
        <v>1.89E-2</v>
      </c>
      <c r="C277" s="33">
        <v>2.0099999999999996E-2</v>
      </c>
      <c r="D277" s="6">
        <v>3231.51</v>
      </c>
      <c r="E277" s="6">
        <v>3218.2</v>
      </c>
      <c r="F277" s="34">
        <v>3217.63</v>
      </c>
      <c r="H277" s="45"/>
    </row>
    <row r="278" spans="1:8" x14ac:dyDescent="0.3">
      <c r="A278" s="35">
        <v>44232</v>
      </c>
      <c r="B278" s="32">
        <v>1.9199999999999998E-2</v>
      </c>
      <c r="C278" s="33">
        <v>2.0400000000000001E-2</v>
      </c>
      <c r="D278" s="6">
        <v>3229.36</v>
      </c>
      <c r="E278" s="6">
        <v>3216.07</v>
      </c>
      <c r="F278" s="34">
        <v>3214.88</v>
      </c>
      <c r="H278" s="45"/>
    </row>
    <row r="279" spans="1:8" x14ac:dyDescent="0.3">
      <c r="A279" s="35">
        <v>44235</v>
      </c>
      <c r="B279" s="32">
        <v>1.9299999999999998E-2</v>
      </c>
      <c r="C279" s="33">
        <v>2.0499999999999997E-2</v>
      </c>
      <c r="D279" s="6">
        <v>3228.8</v>
      </c>
      <c r="E279" s="6">
        <v>3215.54</v>
      </c>
      <c r="F279" s="34">
        <v>3214.97</v>
      </c>
      <c r="H279" s="45"/>
    </row>
    <row r="280" spans="1:8" x14ac:dyDescent="0.3">
      <c r="A280" s="35">
        <v>44236</v>
      </c>
      <c r="B280" s="32">
        <v>1.9599999999999999E-2</v>
      </c>
      <c r="C280" s="33">
        <v>2.0799999999999999E-2</v>
      </c>
      <c r="D280" s="6">
        <v>3224.69</v>
      </c>
      <c r="E280" s="6">
        <v>3211.46</v>
      </c>
      <c r="F280" s="34">
        <v>3210.94</v>
      </c>
      <c r="H280" s="45"/>
    </row>
    <row r="281" spans="1:8" x14ac:dyDescent="0.3">
      <c r="A281" s="35">
        <v>44237</v>
      </c>
      <c r="B281" s="32">
        <v>2.06E-2</v>
      </c>
      <c r="C281" s="33">
        <v>2.18E-2</v>
      </c>
      <c r="D281" s="6">
        <v>3214.18</v>
      </c>
      <c r="E281" s="6">
        <v>3201.01</v>
      </c>
      <c r="F281" s="34">
        <v>3200.48</v>
      </c>
      <c r="H281" s="45"/>
    </row>
    <row r="282" spans="1:8" x14ac:dyDescent="0.3">
      <c r="A282" s="35">
        <v>44238</v>
      </c>
      <c r="B282" s="32">
        <v>1.9400000000000001E-2</v>
      </c>
      <c r="C282" s="33">
        <v>2.06E-2</v>
      </c>
      <c r="D282" s="6">
        <v>3227.92</v>
      </c>
      <c r="E282" s="6">
        <v>3214.7</v>
      </c>
      <c r="F282" s="34">
        <v>3214.18</v>
      </c>
      <c r="H282" s="45"/>
    </row>
    <row r="283" spans="1:8" x14ac:dyDescent="0.3">
      <c r="A283" s="35">
        <v>44239</v>
      </c>
      <c r="B283" s="32">
        <v>1.9699999999999999E-2</v>
      </c>
      <c r="C283" s="33">
        <v>2.0899999999999998E-2</v>
      </c>
      <c r="D283" s="6">
        <v>3227.15</v>
      </c>
      <c r="E283" s="6">
        <v>3213.95</v>
      </c>
      <c r="F283" s="34">
        <v>3211.4</v>
      </c>
      <c r="H283" s="45"/>
    </row>
    <row r="284" spans="1:8" x14ac:dyDescent="0.3">
      <c r="A284" s="35">
        <v>44244</v>
      </c>
      <c r="B284" s="32">
        <v>0.02</v>
      </c>
      <c r="C284" s="33">
        <v>2.12E-2</v>
      </c>
      <c r="D284" s="6">
        <v>3224.85</v>
      </c>
      <c r="E284" s="6">
        <v>3211.69</v>
      </c>
      <c r="F284" s="34">
        <v>3210.66</v>
      </c>
      <c r="H284" s="45"/>
    </row>
    <row r="285" spans="1:8" x14ac:dyDescent="0.3">
      <c r="A285" s="35">
        <v>44245</v>
      </c>
      <c r="B285" s="32">
        <v>1.9599999999999999E-2</v>
      </c>
      <c r="C285" s="33">
        <v>2.0799999999999999E-2</v>
      </c>
      <c r="D285" s="6">
        <v>3230.27</v>
      </c>
      <c r="E285" s="6">
        <v>3217.09</v>
      </c>
      <c r="F285" s="34">
        <v>3216.07</v>
      </c>
      <c r="H285" s="45"/>
    </row>
    <row r="286" spans="1:8" x14ac:dyDescent="0.3">
      <c r="A286" s="35">
        <v>44246</v>
      </c>
      <c r="B286" s="32">
        <v>2.0099999999999996E-2</v>
      </c>
      <c r="C286" s="33">
        <v>2.1299999999999999E-2</v>
      </c>
      <c r="D286" s="6">
        <v>3227.29</v>
      </c>
      <c r="E286" s="6">
        <v>3214.15</v>
      </c>
      <c r="F286" s="34">
        <v>3211.61</v>
      </c>
      <c r="H286" s="45"/>
    </row>
    <row r="287" spans="1:8" x14ac:dyDescent="0.3">
      <c r="A287" s="35">
        <v>44249</v>
      </c>
      <c r="B287" s="32">
        <v>2.1499999999999998E-2</v>
      </c>
      <c r="C287" s="33">
        <v>2.2700000000000001E-2</v>
      </c>
      <c r="D287" s="6">
        <v>3212.99</v>
      </c>
      <c r="E287" s="6">
        <v>3199.93</v>
      </c>
      <c r="F287" s="34">
        <v>3198.89</v>
      </c>
      <c r="H287" s="45"/>
    </row>
    <row r="288" spans="1:8" x14ac:dyDescent="0.3">
      <c r="A288" s="35">
        <v>44250</v>
      </c>
      <c r="B288" s="32">
        <v>2.12E-2</v>
      </c>
      <c r="C288" s="33">
        <v>2.2400000000000003E-2</v>
      </c>
      <c r="D288" s="6">
        <v>3217.29</v>
      </c>
      <c r="E288" s="6">
        <v>3204.22</v>
      </c>
      <c r="F288" s="34">
        <v>3203.19</v>
      </c>
      <c r="H288" s="45"/>
    </row>
    <row r="289" spans="1:8" x14ac:dyDescent="0.3">
      <c r="A289" s="35">
        <v>44251</v>
      </c>
      <c r="B289" s="32">
        <v>2.12E-2</v>
      </c>
      <c r="C289" s="33">
        <v>2.2400000000000003E-2</v>
      </c>
      <c r="D289" s="6">
        <v>3218.31</v>
      </c>
      <c r="E289" s="6">
        <v>3205.26</v>
      </c>
      <c r="F289" s="34">
        <v>3204.22</v>
      </c>
      <c r="H289" s="45"/>
    </row>
    <row r="290" spans="1:8" x14ac:dyDescent="0.3">
      <c r="A290" s="35">
        <v>44252</v>
      </c>
      <c r="B290" s="32">
        <v>2.2499999999999999E-2</v>
      </c>
      <c r="C290" s="33">
        <v>2.3700000000000002E-2</v>
      </c>
      <c r="D290" s="6">
        <v>3205.21</v>
      </c>
      <c r="E290" s="6">
        <v>3192.24</v>
      </c>
      <c r="F290" s="34">
        <v>3191.2</v>
      </c>
      <c r="H290" s="45"/>
    </row>
    <row r="291" spans="1:8" x14ac:dyDescent="0.3">
      <c r="A291" s="35">
        <v>44253</v>
      </c>
      <c r="B291" s="32">
        <v>2.3799999999999998E-2</v>
      </c>
      <c r="C291" s="33">
        <v>2.5000000000000001E-2</v>
      </c>
      <c r="D291" s="6">
        <v>3193.71</v>
      </c>
      <c r="E291" s="6">
        <v>3180.82</v>
      </c>
      <c r="F291" s="34">
        <v>3178.27</v>
      </c>
      <c r="H291" s="45"/>
    </row>
    <row r="292" spans="1:8" x14ac:dyDescent="0.3">
      <c r="A292" s="35">
        <v>44256</v>
      </c>
      <c r="B292" s="32">
        <v>2.6499999999999999E-2</v>
      </c>
      <c r="C292" s="33">
        <v>2.7699999999999999E-2</v>
      </c>
      <c r="D292" s="6">
        <v>3165.88</v>
      </c>
      <c r="E292" s="6">
        <v>3153.15</v>
      </c>
      <c r="F292" s="34">
        <v>3152.07</v>
      </c>
      <c r="H292" s="45"/>
    </row>
    <row r="293" spans="1:8" x14ac:dyDescent="0.3">
      <c r="A293" s="35">
        <v>44257</v>
      </c>
      <c r="B293" s="32">
        <v>2.7799999999999998E-2</v>
      </c>
      <c r="C293" s="33">
        <v>2.8999999999999998E-2</v>
      </c>
      <c r="D293" s="6">
        <v>3153.17</v>
      </c>
      <c r="E293" s="6">
        <v>3140.52</v>
      </c>
      <c r="F293" s="34">
        <v>3139.43</v>
      </c>
      <c r="H293" s="45"/>
    </row>
    <row r="294" spans="1:8" x14ac:dyDescent="0.3">
      <c r="A294" s="35">
        <v>44258</v>
      </c>
      <c r="B294" s="32">
        <v>2.8199999999999999E-2</v>
      </c>
      <c r="C294" s="33">
        <v>2.9399999999999999E-2</v>
      </c>
      <c r="D294" s="6">
        <v>3150.04</v>
      </c>
      <c r="E294" s="6">
        <v>3137.42</v>
      </c>
      <c r="F294" s="34">
        <v>3136.32</v>
      </c>
      <c r="H294" s="45"/>
    </row>
    <row r="295" spans="1:8" x14ac:dyDescent="0.3">
      <c r="A295" s="35">
        <v>44259</v>
      </c>
      <c r="B295" s="32">
        <v>2.5499999999999998E-2</v>
      </c>
      <c r="C295" s="33">
        <v>2.6699999999999998E-2</v>
      </c>
      <c r="D295" s="6">
        <v>3179.73</v>
      </c>
      <c r="E295" s="6">
        <v>3166.97</v>
      </c>
      <c r="F295" s="34">
        <v>3165.9</v>
      </c>
      <c r="H295" s="45"/>
    </row>
    <row r="296" spans="1:8" x14ac:dyDescent="0.3">
      <c r="A296" s="35">
        <v>44260</v>
      </c>
      <c r="B296" s="32">
        <v>2.5000000000000001E-2</v>
      </c>
      <c r="C296" s="33">
        <v>2.6200000000000001E-2</v>
      </c>
      <c r="D296" s="6">
        <v>3187.62</v>
      </c>
      <c r="E296" s="6">
        <v>3174.84</v>
      </c>
      <c r="F296" s="34">
        <v>3172.28</v>
      </c>
      <c r="H296" s="45"/>
    </row>
    <row r="297" spans="1:8" x14ac:dyDescent="0.3">
      <c r="A297" s="35">
        <v>44263</v>
      </c>
      <c r="B297" s="32">
        <v>2.3300000000000001E-2</v>
      </c>
      <c r="C297" s="33">
        <v>2.4500000000000001E-2</v>
      </c>
      <c r="D297" s="6">
        <v>3206.88</v>
      </c>
      <c r="E297" s="6">
        <v>3194.02</v>
      </c>
      <c r="F297" s="34">
        <v>3192.96</v>
      </c>
      <c r="H297" s="45"/>
    </row>
    <row r="298" spans="1:8" x14ac:dyDescent="0.3">
      <c r="A298" s="35">
        <v>44264</v>
      </c>
      <c r="B298" s="32">
        <v>2.53E-2</v>
      </c>
      <c r="C298" s="33">
        <v>2.6499999999999999E-2</v>
      </c>
      <c r="D298" s="6">
        <v>3186.55</v>
      </c>
      <c r="E298" s="6">
        <v>3173.81</v>
      </c>
      <c r="F298" s="34">
        <v>3172.74</v>
      </c>
      <c r="H298" s="45"/>
    </row>
    <row r="299" spans="1:8" x14ac:dyDescent="0.3">
      <c r="A299" s="35">
        <v>44265</v>
      </c>
      <c r="B299" s="32">
        <v>2.4700000000000003E-2</v>
      </c>
      <c r="C299" s="33">
        <v>2.5899999999999999E-2</v>
      </c>
      <c r="D299" s="6">
        <v>3194</v>
      </c>
      <c r="E299" s="6">
        <v>3181.24</v>
      </c>
      <c r="F299" s="34">
        <v>3180.17</v>
      </c>
      <c r="H299" s="45"/>
    </row>
    <row r="300" spans="1:8" x14ac:dyDescent="0.3">
      <c r="A300" s="35">
        <v>44266</v>
      </c>
      <c r="B300" s="32">
        <v>2.4199999999999999E-2</v>
      </c>
      <c r="C300" s="33">
        <v>2.5399999999999999E-2</v>
      </c>
      <c r="D300" s="6">
        <v>3206.07</v>
      </c>
      <c r="E300" s="6">
        <v>3193.27</v>
      </c>
      <c r="F300" s="34">
        <v>3191.97</v>
      </c>
      <c r="H300" s="45"/>
    </row>
    <row r="301" spans="1:8" x14ac:dyDescent="0.3">
      <c r="A301" s="35">
        <v>44267</v>
      </c>
      <c r="B301" s="32">
        <v>2.52E-2</v>
      </c>
      <c r="C301" s="33">
        <v>2.64E-2</v>
      </c>
      <c r="D301" s="6">
        <v>3198.65</v>
      </c>
      <c r="E301" s="6">
        <v>3185.9</v>
      </c>
      <c r="F301" s="34">
        <v>3182.65</v>
      </c>
      <c r="H301" s="45"/>
    </row>
    <row r="302" spans="1:8" x14ac:dyDescent="0.3">
      <c r="A302" s="35">
        <v>44270</v>
      </c>
      <c r="B302" s="32">
        <v>2.5099999999999997E-2</v>
      </c>
      <c r="C302" s="33">
        <v>2.63E-2</v>
      </c>
      <c r="D302" s="6">
        <v>3200.93</v>
      </c>
      <c r="E302" s="6">
        <v>3188.19</v>
      </c>
      <c r="F302" s="34">
        <v>3186.96</v>
      </c>
      <c r="H302" s="45"/>
    </row>
    <row r="303" spans="1:8" x14ac:dyDescent="0.3">
      <c r="A303" s="35">
        <v>44271</v>
      </c>
      <c r="B303" s="32">
        <v>2.5399999999999999E-2</v>
      </c>
      <c r="C303" s="33">
        <v>2.6600000000000002E-2</v>
      </c>
      <c r="D303" s="6">
        <v>3198.96</v>
      </c>
      <c r="E303" s="6">
        <v>3186.25</v>
      </c>
      <c r="F303" s="34">
        <v>3185.02</v>
      </c>
      <c r="H303" s="45"/>
    </row>
    <row r="304" spans="1:8" x14ac:dyDescent="0.3">
      <c r="A304" s="35">
        <v>44272</v>
      </c>
      <c r="B304" s="32">
        <v>2.6000000000000002E-2</v>
      </c>
      <c r="C304" s="33">
        <v>2.7200000000000002E-2</v>
      </c>
      <c r="D304" s="6">
        <v>3193.82</v>
      </c>
      <c r="E304" s="6">
        <v>3181.15</v>
      </c>
      <c r="F304" s="34">
        <v>3179.92</v>
      </c>
      <c r="H304" s="45"/>
    </row>
    <row r="305" spans="1:8" x14ac:dyDescent="0.3">
      <c r="A305" s="35">
        <v>44273</v>
      </c>
      <c r="B305" s="32">
        <v>2.5499999999999998E-2</v>
      </c>
      <c r="C305" s="33">
        <v>2.6699999999999998E-2</v>
      </c>
      <c r="D305" s="6">
        <v>3200.35</v>
      </c>
      <c r="E305" s="6">
        <v>3187.66</v>
      </c>
      <c r="F305" s="34">
        <v>3186.43</v>
      </c>
      <c r="H305" s="45"/>
    </row>
    <row r="306" spans="1:8" x14ac:dyDescent="0.3">
      <c r="A306" s="35">
        <v>44274</v>
      </c>
      <c r="B306" s="32">
        <v>2.7099999999999999E-2</v>
      </c>
      <c r="C306" s="33">
        <v>2.8300000000000002E-2</v>
      </c>
      <c r="D306" s="6">
        <v>3186.49</v>
      </c>
      <c r="E306" s="6">
        <v>3173.89</v>
      </c>
      <c r="F306" s="34">
        <v>3170.84</v>
      </c>
      <c r="H306" s="45"/>
    </row>
    <row r="307" spans="1:8" x14ac:dyDescent="0.3">
      <c r="A307" s="35">
        <v>44277</v>
      </c>
      <c r="B307" s="32">
        <v>2.8999999999999998E-2</v>
      </c>
      <c r="C307" s="33">
        <v>3.0200000000000001E-2</v>
      </c>
      <c r="D307" s="6">
        <v>3167.82</v>
      </c>
      <c r="E307" s="6">
        <v>3155.33</v>
      </c>
      <c r="F307" s="34">
        <v>3154.07</v>
      </c>
      <c r="H307" s="45"/>
    </row>
    <row r="308" spans="1:8" x14ac:dyDescent="0.3">
      <c r="A308" s="35">
        <v>44278</v>
      </c>
      <c r="B308" s="32">
        <v>2.9399999999999999E-2</v>
      </c>
      <c r="C308" s="33">
        <v>3.0600000000000002E-2</v>
      </c>
      <c r="D308" s="6">
        <v>3164.91</v>
      </c>
      <c r="E308" s="6">
        <v>3152.45</v>
      </c>
      <c r="F308" s="34">
        <v>3151.18</v>
      </c>
      <c r="H308" s="45"/>
    </row>
    <row r="309" spans="1:8" x14ac:dyDescent="0.3">
      <c r="A309" s="35">
        <v>44279</v>
      </c>
      <c r="B309" s="32">
        <v>2.98E-2</v>
      </c>
      <c r="C309" s="33">
        <v>3.1E-2</v>
      </c>
      <c r="D309" s="6">
        <v>3162.01</v>
      </c>
      <c r="E309" s="6">
        <v>3149.58</v>
      </c>
      <c r="F309" s="34">
        <v>3148.31</v>
      </c>
      <c r="H309" s="45"/>
    </row>
    <row r="310" spans="1:8" x14ac:dyDescent="0.3">
      <c r="A310" s="35">
        <v>44280</v>
      </c>
      <c r="B310" s="32">
        <v>3.1699999999999999E-2</v>
      </c>
      <c r="C310" s="33">
        <v>3.2899999999999999E-2</v>
      </c>
      <c r="D310" s="6">
        <v>3143.64</v>
      </c>
      <c r="E310" s="6">
        <v>3131.33</v>
      </c>
      <c r="F310" s="34">
        <v>3130.04</v>
      </c>
      <c r="H310" s="45"/>
    </row>
    <row r="311" spans="1:8" x14ac:dyDescent="0.3">
      <c r="A311" s="35">
        <v>44281</v>
      </c>
      <c r="B311" s="32">
        <v>3.0800000000000001E-2</v>
      </c>
      <c r="C311" s="33">
        <v>3.2000000000000001E-2</v>
      </c>
      <c r="D311" s="6">
        <v>3158.24</v>
      </c>
      <c r="E311" s="6">
        <v>3145.86</v>
      </c>
      <c r="F311" s="34">
        <v>3142.32</v>
      </c>
      <c r="H311" s="45"/>
    </row>
    <row r="312" spans="1:8" x14ac:dyDescent="0.3">
      <c r="A312" s="35">
        <v>44284</v>
      </c>
      <c r="B312" s="32">
        <v>3.1200000000000002E-2</v>
      </c>
      <c r="C312" s="33">
        <v>3.2400000000000005E-2</v>
      </c>
      <c r="D312" s="6">
        <v>3155.54</v>
      </c>
      <c r="E312" s="6">
        <v>3143.2</v>
      </c>
      <c r="F312" s="34">
        <v>3141.76</v>
      </c>
      <c r="H312" s="45"/>
    </row>
    <row r="313" spans="1:8" x14ac:dyDescent="0.3">
      <c r="A313" s="35">
        <v>44285</v>
      </c>
      <c r="B313" s="32">
        <v>3.0800000000000001E-2</v>
      </c>
      <c r="C313" s="33">
        <v>3.2000000000000001E-2</v>
      </c>
      <c r="D313" s="6">
        <v>3161.1</v>
      </c>
      <c r="E313" s="6">
        <v>3148.75</v>
      </c>
      <c r="F313" s="34">
        <v>3147.31</v>
      </c>
      <c r="H313" s="45"/>
    </row>
    <row r="314" spans="1:8" x14ac:dyDescent="0.3">
      <c r="A314" s="35">
        <v>44286</v>
      </c>
      <c r="B314" s="32">
        <v>3.0800000000000001E-2</v>
      </c>
      <c r="C314" s="33">
        <v>3.2000000000000001E-2</v>
      </c>
      <c r="D314" s="6">
        <v>3162.54</v>
      </c>
      <c r="E314" s="6">
        <v>3150.2</v>
      </c>
      <c r="F314" s="34">
        <v>3148.75</v>
      </c>
      <c r="H314" s="45"/>
    </row>
    <row r="315" spans="1:8" x14ac:dyDescent="0.3">
      <c r="A315" s="35">
        <v>44287</v>
      </c>
      <c r="B315" s="32">
        <v>3.0699999999999998E-2</v>
      </c>
      <c r="C315" s="33">
        <v>3.1899999999999998E-2</v>
      </c>
      <c r="D315" s="6">
        <v>3168.18</v>
      </c>
      <c r="E315" s="6">
        <v>3155.83</v>
      </c>
      <c r="F315" s="34">
        <v>3151.23</v>
      </c>
      <c r="H315" s="45"/>
    </row>
    <row r="316" spans="1:8" x14ac:dyDescent="0.3">
      <c r="A316" s="35">
        <v>44291</v>
      </c>
      <c r="B316" s="32">
        <v>3.0800000000000001E-2</v>
      </c>
      <c r="C316" s="33">
        <v>3.2000000000000001E-2</v>
      </c>
      <c r="D316" s="6">
        <v>3168.59</v>
      </c>
      <c r="E316" s="6">
        <v>3156.25</v>
      </c>
      <c r="F316" s="34">
        <v>3154.8</v>
      </c>
      <c r="H316" s="45"/>
    </row>
    <row r="317" spans="1:8" x14ac:dyDescent="0.3">
      <c r="A317" s="35">
        <v>44292</v>
      </c>
      <c r="B317" s="32">
        <v>3.0600000000000002E-2</v>
      </c>
      <c r="C317" s="33">
        <v>3.1800000000000002E-2</v>
      </c>
      <c r="D317" s="6">
        <v>3172.09</v>
      </c>
      <c r="E317" s="6">
        <v>3159.75</v>
      </c>
      <c r="F317" s="34">
        <v>3158.3</v>
      </c>
      <c r="H317" s="45"/>
    </row>
    <row r="318" spans="1:8" x14ac:dyDescent="0.3">
      <c r="A318" s="35">
        <v>44293</v>
      </c>
      <c r="B318" s="32">
        <v>3.1300000000000001E-2</v>
      </c>
      <c r="C318" s="33">
        <v>3.2500000000000001E-2</v>
      </c>
      <c r="D318" s="6">
        <v>3166.33</v>
      </c>
      <c r="E318" s="6">
        <v>3154.03</v>
      </c>
      <c r="F318" s="34">
        <v>3152.58</v>
      </c>
      <c r="H318" s="45"/>
    </row>
    <row r="319" spans="1:8" x14ac:dyDescent="0.3">
      <c r="A319" s="35">
        <v>44294</v>
      </c>
      <c r="B319" s="32">
        <v>3.1800000000000002E-2</v>
      </c>
      <c r="C319" s="33">
        <v>3.3000000000000002E-2</v>
      </c>
      <c r="D319" s="6">
        <v>3162.64</v>
      </c>
      <c r="E319" s="6">
        <v>3150.38</v>
      </c>
      <c r="F319" s="34">
        <v>3148.93</v>
      </c>
      <c r="H319" s="45"/>
    </row>
    <row r="320" spans="1:8" x14ac:dyDescent="0.3">
      <c r="A320" s="35">
        <v>44295</v>
      </c>
      <c r="B320" s="32">
        <v>3.0899999999999997E-2</v>
      </c>
      <c r="C320" s="33">
        <v>3.2099999999999997E-2</v>
      </c>
      <c r="D320" s="6">
        <v>3172.32</v>
      </c>
      <c r="E320" s="6">
        <v>3160.02</v>
      </c>
      <c r="F320" s="34">
        <v>3156.8</v>
      </c>
      <c r="H320" s="45"/>
    </row>
    <row r="321" spans="1:8" x14ac:dyDescent="0.3">
      <c r="A321" s="35">
        <v>44298</v>
      </c>
      <c r="B321" s="32">
        <v>3.2500000000000001E-2</v>
      </c>
      <c r="C321" s="33">
        <v>3.3700000000000001E-2</v>
      </c>
      <c r="D321" s="6">
        <v>3157.28</v>
      </c>
      <c r="E321" s="6">
        <v>3145.08</v>
      </c>
      <c r="F321" s="34">
        <v>3143.73</v>
      </c>
      <c r="H321" s="45"/>
    </row>
    <row r="322" spans="1:8" x14ac:dyDescent="0.3">
      <c r="A322" s="35">
        <v>44299</v>
      </c>
      <c r="B322" s="32">
        <v>3.3000000000000002E-2</v>
      </c>
      <c r="C322" s="33">
        <v>3.4200000000000001E-2</v>
      </c>
      <c r="D322" s="6">
        <v>3153.54</v>
      </c>
      <c r="E322" s="6">
        <v>3141.37</v>
      </c>
      <c r="F322" s="34">
        <v>3140.02</v>
      </c>
      <c r="H322" s="45"/>
    </row>
    <row r="323" spans="1:8" x14ac:dyDescent="0.3">
      <c r="A323" s="35">
        <v>44300</v>
      </c>
      <c r="B323" s="32">
        <v>3.3700000000000001E-2</v>
      </c>
      <c r="C323" s="33">
        <v>3.49E-2</v>
      </c>
      <c r="D323" s="6">
        <v>3147.79</v>
      </c>
      <c r="E323" s="6">
        <v>3135.67</v>
      </c>
      <c r="F323" s="34">
        <v>3134.3</v>
      </c>
      <c r="H323" s="45"/>
    </row>
    <row r="324" spans="1:8" x14ac:dyDescent="0.3">
      <c r="A324" s="35">
        <v>44301</v>
      </c>
      <c r="B324" s="32">
        <v>3.32E-2</v>
      </c>
      <c r="C324" s="33">
        <v>3.44E-2</v>
      </c>
      <c r="D324" s="6">
        <v>3153.68</v>
      </c>
      <c r="E324" s="6">
        <v>3141.54</v>
      </c>
      <c r="F324" s="34">
        <v>3140.71</v>
      </c>
      <c r="H324" s="45"/>
    </row>
    <row r="325" spans="1:8" x14ac:dyDescent="0.3">
      <c r="A325" s="35">
        <v>44302</v>
      </c>
      <c r="B325" s="32">
        <v>3.2400000000000005E-2</v>
      </c>
      <c r="C325" s="33">
        <v>3.3599999999999998E-2</v>
      </c>
      <c r="D325" s="6">
        <v>3163.43</v>
      </c>
      <c r="E325" s="6">
        <v>3151.26</v>
      </c>
      <c r="F325" s="34">
        <v>3149.62</v>
      </c>
      <c r="H325" s="45"/>
    </row>
    <row r="326" spans="1:8" x14ac:dyDescent="0.3">
      <c r="A326" s="35">
        <v>44305</v>
      </c>
      <c r="B326" s="32">
        <v>3.0699999999999998E-2</v>
      </c>
      <c r="C326" s="33">
        <v>3.1899999999999998E-2</v>
      </c>
      <c r="D326" s="6">
        <v>3181.57</v>
      </c>
      <c r="E326" s="6">
        <v>3169.32</v>
      </c>
      <c r="F326" s="34">
        <v>3168.52</v>
      </c>
      <c r="H326" s="45"/>
    </row>
    <row r="327" spans="1:8" x14ac:dyDescent="0.3">
      <c r="A327" s="35">
        <v>44306</v>
      </c>
      <c r="B327" s="32">
        <v>3.0600000000000002E-2</v>
      </c>
      <c r="C327" s="33">
        <v>3.1800000000000002E-2</v>
      </c>
      <c r="D327" s="6">
        <v>3183.8</v>
      </c>
      <c r="E327" s="6">
        <v>3171.56</v>
      </c>
      <c r="F327" s="34">
        <v>3170.34</v>
      </c>
      <c r="H327" s="45"/>
    </row>
    <row r="328" spans="1:8" x14ac:dyDescent="0.3">
      <c r="A328" s="35">
        <v>44308</v>
      </c>
      <c r="B328" s="32">
        <v>3.0600000000000002E-2</v>
      </c>
      <c r="C328" s="33">
        <v>3.1800000000000002E-2</v>
      </c>
      <c r="D328" s="6">
        <v>3184.59</v>
      </c>
      <c r="E328" s="6">
        <v>3172.37</v>
      </c>
      <c r="F328" s="34">
        <v>3171.56</v>
      </c>
      <c r="H328" s="45"/>
    </row>
    <row r="329" spans="1:8" x14ac:dyDescent="0.3">
      <c r="A329" s="35">
        <v>44309</v>
      </c>
      <c r="B329" s="32">
        <v>2.92E-2</v>
      </c>
      <c r="C329" s="33">
        <v>3.04E-2</v>
      </c>
      <c r="D329" s="6">
        <v>3200.54</v>
      </c>
      <c r="E329" s="6">
        <v>3188.25</v>
      </c>
      <c r="F329" s="34">
        <v>3186.64</v>
      </c>
      <c r="H329" s="45"/>
    </row>
    <row r="330" spans="1:8" x14ac:dyDescent="0.3">
      <c r="A330" s="35">
        <v>44312</v>
      </c>
      <c r="B330" s="32">
        <v>2.9100000000000001E-2</v>
      </c>
      <c r="C330" s="33">
        <v>3.0299999999999997E-2</v>
      </c>
      <c r="D330" s="6">
        <v>3202.35</v>
      </c>
      <c r="E330" s="6">
        <v>3190.07</v>
      </c>
      <c r="F330" s="34">
        <v>3189.28</v>
      </c>
      <c r="H330" s="45"/>
    </row>
    <row r="331" spans="1:8" x14ac:dyDescent="0.3">
      <c r="A331" s="35">
        <v>44313</v>
      </c>
      <c r="B331" s="32">
        <v>2.8500000000000001E-2</v>
      </c>
      <c r="C331" s="33">
        <v>2.9700000000000001E-2</v>
      </c>
      <c r="D331" s="6">
        <v>3209.29</v>
      </c>
      <c r="E331" s="6">
        <v>3196.99</v>
      </c>
      <c r="F331" s="34">
        <v>3196.2</v>
      </c>
      <c r="H331" s="45"/>
    </row>
    <row r="332" spans="1:8" x14ac:dyDescent="0.3">
      <c r="A332" s="35">
        <v>44314</v>
      </c>
      <c r="B332" s="32">
        <v>2.8199999999999999E-2</v>
      </c>
      <c r="C332" s="33">
        <v>2.9399999999999999E-2</v>
      </c>
      <c r="D332" s="6">
        <v>3211.65</v>
      </c>
      <c r="E332" s="6">
        <v>3199.35</v>
      </c>
      <c r="F332" s="34">
        <v>3198.68</v>
      </c>
      <c r="H332" s="45"/>
    </row>
    <row r="333" spans="1:8" x14ac:dyDescent="0.3">
      <c r="A333" s="35">
        <v>44315</v>
      </c>
      <c r="B333" s="32">
        <v>2.75E-2</v>
      </c>
      <c r="C333" s="33">
        <v>2.87E-2</v>
      </c>
      <c r="D333" s="6">
        <v>3219.51</v>
      </c>
      <c r="E333" s="6">
        <v>3207.19</v>
      </c>
      <c r="F333" s="34">
        <v>3206.52</v>
      </c>
      <c r="H333" s="45"/>
    </row>
    <row r="334" spans="1:8" x14ac:dyDescent="0.3">
      <c r="A334" s="35">
        <v>44316</v>
      </c>
      <c r="B334" s="32">
        <v>2.69E-2</v>
      </c>
      <c r="C334" s="33">
        <v>2.81E-2</v>
      </c>
      <c r="D334" s="6">
        <v>3226.97</v>
      </c>
      <c r="E334" s="6">
        <v>3214.63</v>
      </c>
      <c r="F334" s="34">
        <v>3213.34</v>
      </c>
      <c r="H334" s="45"/>
    </row>
    <row r="335" spans="1:8" x14ac:dyDescent="0.3">
      <c r="A335" s="35">
        <v>44319</v>
      </c>
      <c r="B335" s="32">
        <v>2.7900000000000001E-2</v>
      </c>
      <c r="C335" s="33">
        <v>2.9100000000000001E-2</v>
      </c>
      <c r="D335" s="6">
        <v>3217.34</v>
      </c>
      <c r="E335" s="6">
        <v>3205.06</v>
      </c>
      <c r="F335" s="34">
        <v>3204.39</v>
      </c>
      <c r="H335" s="45"/>
    </row>
    <row r="336" spans="1:8" x14ac:dyDescent="0.3">
      <c r="A336" s="35">
        <v>44320</v>
      </c>
      <c r="B336" s="32">
        <v>2.8500000000000001E-2</v>
      </c>
      <c r="C336" s="33">
        <v>2.9700000000000001E-2</v>
      </c>
      <c r="D336" s="6">
        <v>3211.86</v>
      </c>
      <c r="E336" s="6">
        <v>3199.62</v>
      </c>
      <c r="F336" s="34">
        <v>3198.95</v>
      </c>
      <c r="H336" s="45"/>
    </row>
    <row r="337" spans="1:8" x14ac:dyDescent="0.3">
      <c r="A337" s="35">
        <v>44321</v>
      </c>
      <c r="B337" s="32">
        <v>2.8900000000000002E-2</v>
      </c>
      <c r="C337" s="33">
        <v>3.0099999999999998E-2</v>
      </c>
      <c r="D337" s="6">
        <v>3208.45</v>
      </c>
      <c r="E337" s="6">
        <v>3196.25</v>
      </c>
      <c r="F337" s="34">
        <v>3195.56</v>
      </c>
      <c r="H337" s="45"/>
    </row>
    <row r="338" spans="1:8" x14ac:dyDescent="0.3">
      <c r="A338" s="35">
        <v>44322</v>
      </c>
      <c r="B338" s="32">
        <v>2.87E-2</v>
      </c>
      <c r="C338" s="33">
        <v>2.9900000000000003E-2</v>
      </c>
      <c r="D338" s="6">
        <v>3211.16</v>
      </c>
      <c r="E338" s="6">
        <v>3198.96</v>
      </c>
      <c r="F338" s="34">
        <v>3198.27</v>
      </c>
      <c r="H338" s="45"/>
    </row>
    <row r="339" spans="1:8" x14ac:dyDescent="0.3">
      <c r="A339" s="35">
        <v>44323</v>
      </c>
      <c r="B339" s="32">
        <v>2.8999999999999998E-2</v>
      </c>
      <c r="C339" s="33">
        <v>3.0200000000000001E-2</v>
      </c>
      <c r="D339" s="6">
        <v>3209.4</v>
      </c>
      <c r="E339" s="6">
        <v>3197.22</v>
      </c>
      <c r="F339" s="34">
        <v>3195.92</v>
      </c>
      <c r="H339" s="45"/>
    </row>
    <row r="340" spans="1:8" x14ac:dyDescent="0.3">
      <c r="A340" s="35">
        <v>44326</v>
      </c>
      <c r="B340" s="32">
        <v>2.86E-2</v>
      </c>
      <c r="C340" s="33">
        <v>2.98E-2</v>
      </c>
      <c r="D340" s="6">
        <v>3214.14</v>
      </c>
      <c r="E340" s="6">
        <v>3201.95</v>
      </c>
      <c r="F340" s="34">
        <v>3201.27</v>
      </c>
      <c r="H340" s="45"/>
    </row>
    <row r="341" spans="1:8" x14ac:dyDescent="0.3">
      <c r="A341" s="35">
        <v>44327</v>
      </c>
      <c r="B341" s="32">
        <v>2.86E-2</v>
      </c>
      <c r="C341" s="33">
        <v>2.98E-2</v>
      </c>
      <c r="D341" s="6">
        <v>3215.39</v>
      </c>
      <c r="E341" s="6">
        <v>3203.21</v>
      </c>
      <c r="F341" s="34">
        <v>3202.51</v>
      </c>
      <c r="H341" s="45"/>
    </row>
    <row r="342" spans="1:8" x14ac:dyDescent="0.3">
      <c r="A342" s="35">
        <v>44328</v>
      </c>
      <c r="B342" s="32">
        <v>2.7699999999999999E-2</v>
      </c>
      <c r="C342" s="33">
        <v>2.8900000000000002E-2</v>
      </c>
      <c r="D342" s="6">
        <v>3225.24</v>
      </c>
      <c r="E342" s="6">
        <v>3213.03</v>
      </c>
      <c r="F342" s="34">
        <v>3212.34</v>
      </c>
      <c r="H342" s="45"/>
    </row>
    <row r="343" spans="1:8" x14ac:dyDescent="0.3">
      <c r="A343" s="35">
        <v>44329</v>
      </c>
      <c r="B343" s="32">
        <v>2.7999999999999997E-2</v>
      </c>
      <c r="C343" s="33">
        <v>2.92E-2</v>
      </c>
      <c r="D343" s="6">
        <v>3222.87</v>
      </c>
      <c r="E343" s="6">
        <v>3210.69</v>
      </c>
      <c r="F343" s="34">
        <v>3209.99</v>
      </c>
      <c r="H343" s="45"/>
    </row>
    <row r="344" spans="1:8" x14ac:dyDescent="0.3">
      <c r="A344" s="35">
        <v>44330</v>
      </c>
      <c r="B344" s="32">
        <v>2.8199999999999999E-2</v>
      </c>
      <c r="C344" s="33">
        <v>2.9399999999999999E-2</v>
      </c>
      <c r="D344" s="6">
        <v>3222.97</v>
      </c>
      <c r="E344" s="6">
        <v>3210.81</v>
      </c>
      <c r="F344" s="34">
        <v>3208.66</v>
      </c>
      <c r="H344" s="45"/>
    </row>
    <row r="345" spans="1:8" x14ac:dyDescent="0.3">
      <c r="A345" s="35">
        <v>44333</v>
      </c>
      <c r="B345" s="32">
        <v>2.8500000000000001E-2</v>
      </c>
      <c r="C345" s="33">
        <v>2.9700000000000001E-2</v>
      </c>
      <c r="D345" s="6">
        <v>3221.01</v>
      </c>
      <c r="E345" s="6">
        <v>3208.87</v>
      </c>
      <c r="F345" s="34">
        <v>3207.77</v>
      </c>
      <c r="H345" s="45"/>
    </row>
    <row r="346" spans="1:8" x14ac:dyDescent="0.3">
      <c r="A346" s="35">
        <v>44334</v>
      </c>
      <c r="B346" s="32">
        <v>2.7000000000000003E-2</v>
      </c>
      <c r="C346" s="33">
        <v>2.8199999999999999E-2</v>
      </c>
      <c r="D346" s="6">
        <v>3237.34</v>
      </c>
      <c r="E346" s="6">
        <v>3225.13</v>
      </c>
      <c r="F346" s="34">
        <v>3224.05</v>
      </c>
      <c r="H346" s="45"/>
    </row>
    <row r="347" spans="1:8" x14ac:dyDescent="0.3">
      <c r="A347" s="35">
        <v>44335</v>
      </c>
      <c r="B347" s="32">
        <v>2.8300000000000002E-2</v>
      </c>
      <c r="C347" s="33">
        <v>2.9500000000000002E-2</v>
      </c>
      <c r="D347" s="6">
        <v>3225.2</v>
      </c>
      <c r="E347" s="6">
        <v>3213.07</v>
      </c>
      <c r="F347" s="34">
        <v>3211.98</v>
      </c>
      <c r="H347" s="45"/>
    </row>
    <row r="348" spans="1:8" x14ac:dyDescent="0.3">
      <c r="A348" s="35">
        <v>44336</v>
      </c>
      <c r="B348" s="32">
        <v>2.8399999999999998E-2</v>
      </c>
      <c r="C348" s="33">
        <v>2.9600000000000001E-2</v>
      </c>
      <c r="D348" s="6">
        <v>3225.27</v>
      </c>
      <c r="E348" s="6">
        <v>3213.16</v>
      </c>
      <c r="F348" s="34">
        <v>3212.07</v>
      </c>
      <c r="H348" s="45"/>
    </row>
    <row r="349" spans="1:8" x14ac:dyDescent="0.3">
      <c r="A349" s="35">
        <v>44337</v>
      </c>
      <c r="B349" s="32">
        <v>2.81E-2</v>
      </c>
      <c r="C349" s="33">
        <v>2.9300000000000003E-2</v>
      </c>
      <c r="D349" s="6">
        <v>3230.85</v>
      </c>
      <c r="E349" s="6">
        <v>3218.72</v>
      </c>
      <c r="F349" s="34">
        <v>3216.18</v>
      </c>
      <c r="H349" s="45"/>
    </row>
    <row r="350" spans="1:8" x14ac:dyDescent="0.3">
      <c r="A350" s="35">
        <v>44340</v>
      </c>
      <c r="B350" s="32">
        <v>2.8300000000000002E-2</v>
      </c>
      <c r="C350" s="33">
        <v>2.9500000000000002E-2</v>
      </c>
      <c r="D350" s="6">
        <v>3229.91</v>
      </c>
      <c r="E350" s="6">
        <v>3217.8</v>
      </c>
      <c r="F350" s="34">
        <v>3216.71</v>
      </c>
      <c r="H350" s="45"/>
    </row>
    <row r="351" spans="1:8" x14ac:dyDescent="0.3">
      <c r="A351" s="35">
        <v>44341</v>
      </c>
      <c r="B351" s="32">
        <v>2.7900000000000001E-2</v>
      </c>
      <c r="C351" s="33">
        <v>2.9100000000000001E-2</v>
      </c>
      <c r="D351" s="6">
        <v>3235.03</v>
      </c>
      <c r="E351" s="6">
        <v>3222.93</v>
      </c>
      <c r="F351" s="34">
        <v>3221.83</v>
      </c>
      <c r="H351" s="45"/>
    </row>
    <row r="352" spans="1:8" x14ac:dyDescent="0.3">
      <c r="A352" s="35">
        <v>44342</v>
      </c>
      <c r="B352" s="32">
        <v>2.92E-2</v>
      </c>
      <c r="C352" s="33">
        <v>3.04E-2</v>
      </c>
      <c r="D352" s="6">
        <v>3223.13</v>
      </c>
      <c r="E352" s="6">
        <v>3211.1</v>
      </c>
      <c r="F352" s="34">
        <v>3209.99</v>
      </c>
      <c r="H352" s="45"/>
    </row>
    <row r="353" spans="1:8" x14ac:dyDescent="0.3">
      <c r="A353" s="35">
        <v>44343</v>
      </c>
      <c r="B353" s="32">
        <v>2.9399999999999999E-2</v>
      </c>
      <c r="C353" s="33">
        <v>3.0600000000000002E-2</v>
      </c>
      <c r="D353" s="6">
        <v>3222.23</v>
      </c>
      <c r="E353" s="6">
        <v>3210.21</v>
      </c>
      <c r="F353" s="34">
        <v>3209.1</v>
      </c>
      <c r="H353" s="45"/>
    </row>
    <row r="354" spans="1:8" x14ac:dyDescent="0.3">
      <c r="A354" s="35">
        <v>44344</v>
      </c>
      <c r="B354" s="32">
        <v>2.9399999999999999E-2</v>
      </c>
      <c r="C354" s="33">
        <v>3.0600000000000002E-2</v>
      </c>
      <c r="D354" s="6">
        <v>3224.81</v>
      </c>
      <c r="E354" s="6">
        <v>3212.8</v>
      </c>
      <c r="F354" s="34">
        <v>3210.21</v>
      </c>
      <c r="H354" s="45"/>
    </row>
    <row r="355" spans="1:8" x14ac:dyDescent="0.3">
      <c r="A355" s="35">
        <v>44347</v>
      </c>
      <c r="B355" s="32">
        <v>2.8300000000000002E-2</v>
      </c>
      <c r="C355" s="33">
        <v>2.9500000000000002E-2</v>
      </c>
      <c r="D355" s="6">
        <v>3236.96</v>
      </c>
      <c r="E355" s="6">
        <v>3224.91</v>
      </c>
      <c r="F355" s="34">
        <v>3223.81</v>
      </c>
      <c r="H355" s="45"/>
    </row>
    <row r="356" spans="1:8" x14ac:dyDescent="0.3">
      <c r="A356" s="35">
        <v>44348</v>
      </c>
      <c r="B356" s="32">
        <v>2.8300000000000002E-2</v>
      </c>
      <c r="C356" s="33">
        <v>2.9500000000000002E-2</v>
      </c>
      <c r="D356" s="6">
        <v>3238.06</v>
      </c>
      <c r="E356" s="6">
        <v>3226.02</v>
      </c>
      <c r="F356" s="34">
        <v>3224.91</v>
      </c>
      <c r="H356" s="45"/>
    </row>
    <row r="357" spans="1:8" x14ac:dyDescent="0.3">
      <c r="A357" s="35">
        <v>44349</v>
      </c>
      <c r="B357" s="32">
        <v>2.8399999999999998E-2</v>
      </c>
      <c r="C357" s="33">
        <v>2.9600000000000001E-2</v>
      </c>
      <c r="D357" s="6">
        <v>3238.9</v>
      </c>
      <c r="E357" s="6">
        <v>3226.87</v>
      </c>
      <c r="F357" s="34">
        <v>3225.02</v>
      </c>
      <c r="H357" s="45"/>
    </row>
    <row r="358" spans="1:8" x14ac:dyDescent="0.3">
      <c r="A358" s="35">
        <v>44351</v>
      </c>
      <c r="B358" s="32">
        <v>2.81E-2</v>
      </c>
      <c r="C358" s="33">
        <v>2.9300000000000003E-2</v>
      </c>
      <c r="D358" s="6">
        <v>3244.49</v>
      </c>
      <c r="E358" s="6">
        <v>3232.45</v>
      </c>
      <c r="F358" s="34">
        <v>3229.87</v>
      </c>
      <c r="H358" s="45"/>
    </row>
    <row r="359" spans="1:8" x14ac:dyDescent="0.3">
      <c r="A359" s="35">
        <v>44354</v>
      </c>
      <c r="B359" s="32">
        <v>2.7900000000000001E-2</v>
      </c>
      <c r="C359" s="33">
        <v>2.9100000000000001E-2</v>
      </c>
      <c r="D359" s="6">
        <v>3247.6</v>
      </c>
      <c r="E359" s="6">
        <v>3235.56</v>
      </c>
      <c r="F359" s="34">
        <v>3234.45</v>
      </c>
      <c r="H359" s="45"/>
    </row>
    <row r="360" spans="1:8" x14ac:dyDescent="0.3">
      <c r="A360" s="35">
        <v>44355</v>
      </c>
      <c r="B360" s="32">
        <v>2.8300000000000002E-2</v>
      </c>
      <c r="C360" s="33">
        <v>2.9500000000000002E-2</v>
      </c>
      <c r="D360" s="6">
        <v>3244.68</v>
      </c>
      <c r="E360" s="6">
        <v>3232.67</v>
      </c>
      <c r="F360" s="34">
        <v>3231.56</v>
      </c>
      <c r="H360" s="45"/>
    </row>
    <row r="361" spans="1:8" x14ac:dyDescent="0.3">
      <c r="A361" s="35">
        <v>44356</v>
      </c>
      <c r="B361" s="32">
        <v>2.8399999999999998E-2</v>
      </c>
      <c r="C361" s="33">
        <v>2.9600000000000001E-2</v>
      </c>
      <c r="D361" s="6">
        <v>3248.02</v>
      </c>
      <c r="E361" s="6">
        <v>3236.02</v>
      </c>
      <c r="F361" s="34">
        <v>3234.78</v>
      </c>
      <c r="H361" s="45"/>
    </row>
    <row r="362" spans="1:8" x14ac:dyDescent="0.3">
      <c r="A362" s="35">
        <v>44357</v>
      </c>
      <c r="B362" s="32">
        <v>2.8500000000000001E-2</v>
      </c>
      <c r="C362" s="33">
        <v>2.9700000000000001E-2</v>
      </c>
      <c r="D362" s="6">
        <v>3248.24</v>
      </c>
      <c r="E362" s="6">
        <v>3236.25</v>
      </c>
      <c r="F362" s="34">
        <v>3235.02</v>
      </c>
      <c r="H362" s="45"/>
    </row>
    <row r="363" spans="1:8" x14ac:dyDescent="0.3">
      <c r="A363" s="35">
        <v>44358</v>
      </c>
      <c r="B363" s="32">
        <v>2.9600000000000001E-2</v>
      </c>
      <c r="C363" s="33">
        <v>3.0800000000000001E-2</v>
      </c>
      <c r="D363" s="6">
        <v>3240.22</v>
      </c>
      <c r="E363" s="6">
        <v>3228.29</v>
      </c>
      <c r="F363" s="34">
        <v>3225.32</v>
      </c>
      <c r="H363" s="45"/>
    </row>
    <row r="364" spans="1:8" x14ac:dyDescent="0.3">
      <c r="A364" s="35">
        <v>44361</v>
      </c>
      <c r="B364" s="32">
        <v>2.9900000000000003E-2</v>
      </c>
      <c r="C364" s="33">
        <v>3.1099999999999999E-2</v>
      </c>
      <c r="D364" s="6">
        <v>3238.47</v>
      </c>
      <c r="E364" s="6">
        <v>3226.57</v>
      </c>
      <c r="F364" s="34">
        <v>3225.31</v>
      </c>
      <c r="H364" s="45"/>
    </row>
    <row r="365" spans="1:8" x14ac:dyDescent="0.3">
      <c r="A365" s="35">
        <v>44362</v>
      </c>
      <c r="B365" s="32">
        <v>2.9900000000000003E-2</v>
      </c>
      <c r="C365" s="33">
        <v>3.1099999999999999E-2</v>
      </c>
      <c r="D365" s="6">
        <v>3239.46</v>
      </c>
      <c r="E365" s="6">
        <v>3227.56</v>
      </c>
      <c r="F365" s="34">
        <v>3226.57</v>
      </c>
      <c r="H365" s="45"/>
    </row>
    <row r="366" spans="1:8" x14ac:dyDescent="0.3">
      <c r="A366" s="35">
        <v>44363</v>
      </c>
      <c r="B366" s="32">
        <v>3.0699999999999998E-2</v>
      </c>
      <c r="C366" s="33">
        <v>3.1899999999999998E-2</v>
      </c>
      <c r="D366" s="6">
        <v>3232.51</v>
      </c>
      <c r="E366" s="6">
        <v>3220.66</v>
      </c>
      <c r="F366" s="34">
        <v>3219.66</v>
      </c>
      <c r="H366" s="45"/>
    </row>
    <row r="367" spans="1:8" x14ac:dyDescent="0.3">
      <c r="A367" s="35">
        <v>44364</v>
      </c>
      <c r="B367" s="32">
        <v>3.0699999999999998E-2</v>
      </c>
      <c r="C367" s="33">
        <v>3.1899999999999998E-2</v>
      </c>
      <c r="D367" s="6">
        <v>3233.5</v>
      </c>
      <c r="E367" s="6">
        <v>3221.67</v>
      </c>
      <c r="F367" s="34">
        <v>3220.66</v>
      </c>
      <c r="H367" s="45"/>
    </row>
    <row r="368" spans="1:8" x14ac:dyDescent="0.3">
      <c r="A368" s="35">
        <v>44365</v>
      </c>
      <c r="B368" s="32">
        <v>3.3700000000000001E-2</v>
      </c>
      <c r="C368" s="33">
        <v>3.49E-2</v>
      </c>
      <c r="D368" s="6">
        <v>3206.23</v>
      </c>
      <c r="E368" s="6">
        <v>3194.55</v>
      </c>
      <c r="F368" s="34">
        <v>3192.33</v>
      </c>
      <c r="H368" s="45"/>
    </row>
    <row r="369" spans="1:8" x14ac:dyDescent="0.3">
      <c r="A369" s="35">
        <v>44368</v>
      </c>
      <c r="B369" s="32">
        <v>3.39E-2</v>
      </c>
      <c r="C369" s="33">
        <v>3.5099999999999999E-2</v>
      </c>
      <c r="D369" s="6">
        <v>3205.3</v>
      </c>
      <c r="E369" s="6">
        <v>3193.64</v>
      </c>
      <c r="F369" s="34">
        <v>3192.61</v>
      </c>
      <c r="H369" s="45"/>
    </row>
    <row r="370" spans="1:8" x14ac:dyDescent="0.3">
      <c r="A370" s="35">
        <v>44369</v>
      </c>
      <c r="B370" s="32">
        <v>3.3700000000000001E-2</v>
      </c>
      <c r="C370" s="33">
        <v>3.49E-2</v>
      </c>
      <c r="D370" s="6">
        <v>3208.27</v>
      </c>
      <c r="E370" s="6">
        <v>3196.61</v>
      </c>
      <c r="F370" s="34">
        <v>3195.58</v>
      </c>
      <c r="H370" s="45"/>
    </row>
    <row r="371" spans="1:8" x14ac:dyDescent="0.3">
      <c r="A371" s="35">
        <v>44370</v>
      </c>
      <c r="B371" s="32">
        <v>3.4599999999999999E-2</v>
      </c>
      <c r="C371" s="33">
        <v>3.5799999999999998E-2</v>
      </c>
      <c r="D371" s="6">
        <v>3200.55</v>
      </c>
      <c r="E371" s="6">
        <v>3188.94</v>
      </c>
      <c r="F371" s="34">
        <v>3187.9</v>
      </c>
      <c r="H371" s="45"/>
    </row>
    <row r="372" spans="1:8" x14ac:dyDescent="0.3">
      <c r="A372" s="35">
        <v>44371</v>
      </c>
      <c r="B372" s="32">
        <v>3.4500000000000003E-2</v>
      </c>
      <c r="C372" s="33">
        <v>3.5699999999999996E-2</v>
      </c>
      <c r="D372" s="6">
        <v>3202.55</v>
      </c>
      <c r="E372" s="6">
        <v>3190.94</v>
      </c>
      <c r="F372" s="34">
        <v>3189.9</v>
      </c>
      <c r="H372" s="45"/>
    </row>
    <row r="373" spans="1:8" x14ac:dyDescent="0.3">
      <c r="A373" s="35">
        <v>44372</v>
      </c>
      <c r="B373" s="32">
        <v>3.4000000000000002E-2</v>
      </c>
      <c r="C373" s="33">
        <v>3.5200000000000002E-2</v>
      </c>
      <c r="D373" s="6">
        <v>3209.61</v>
      </c>
      <c r="E373" s="6">
        <v>3197.99</v>
      </c>
      <c r="F373" s="34">
        <v>3195.77</v>
      </c>
      <c r="H373" s="45"/>
    </row>
    <row r="374" spans="1:8" x14ac:dyDescent="0.3">
      <c r="A374" s="35">
        <v>44375</v>
      </c>
      <c r="B374" s="32">
        <v>3.4200000000000001E-2</v>
      </c>
      <c r="C374" s="33">
        <v>3.5400000000000001E-2</v>
      </c>
      <c r="D374" s="6">
        <v>3209</v>
      </c>
      <c r="E374" s="6">
        <v>3197.4</v>
      </c>
      <c r="F374" s="34">
        <v>3196.34</v>
      </c>
      <c r="H374" s="45"/>
    </row>
    <row r="375" spans="1:8" x14ac:dyDescent="0.3">
      <c r="A375" s="35">
        <v>44376</v>
      </c>
      <c r="B375" s="32">
        <v>3.2599999999999997E-2</v>
      </c>
      <c r="C375" s="33">
        <v>3.3799999999999997E-2</v>
      </c>
      <c r="D375" s="6">
        <v>3225.58</v>
      </c>
      <c r="E375" s="6">
        <v>3213.92</v>
      </c>
      <c r="F375" s="34">
        <v>3212.88</v>
      </c>
      <c r="H375" s="45"/>
    </row>
    <row r="376" spans="1:8" x14ac:dyDescent="0.3">
      <c r="A376" s="35">
        <v>44377</v>
      </c>
      <c r="B376" s="32">
        <v>3.3000000000000002E-2</v>
      </c>
      <c r="C376" s="33">
        <v>3.4200000000000001E-2</v>
      </c>
      <c r="D376" s="6">
        <v>3222.73</v>
      </c>
      <c r="E376" s="6">
        <v>3211.09</v>
      </c>
      <c r="F376" s="34">
        <v>3210.04</v>
      </c>
      <c r="H376" s="45"/>
    </row>
    <row r="377" spans="1:8" x14ac:dyDescent="0.3">
      <c r="A377" s="35">
        <v>44378</v>
      </c>
      <c r="B377" s="32">
        <v>3.3099999999999997E-2</v>
      </c>
      <c r="C377" s="33">
        <v>3.4300000000000004E-2</v>
      </c>
      <c r="D377" s="6">
        <v>3222.79</v>
      </c>
      <c r="E377" s="6">
        <v>3211.17</v>
      </c>
      <c r="F377" s="34">
        <v>3210.12</v>
      </c>
      <c r="H377" s="45"/>
    </row>
    <row r="378" spans="1:8" x14ac:dyDescent="0.3">
      <c r="A378" s="35">
        <v>44379</v>
      </c>
      <c r="B378" s="32">
        <v>3.3399999999999999E-2</v>
      </c>
      <c r="C378" s="33">
        <v>3.4599999999999999E-2</v>
      </c>
      <c r="D378" s="6">
        <v>3222.16</v>
      </c>
      <c r="E378" s="6">
        <v>3210.57</v>
      </c>
      <c r="F378" s="34">
        <v>3208.28</v>
      </c>
      <c r="H378" s="45"/>
    </row>
    <row r="379" spans="1:8" x14ac:dyDescent="0.3">
      <c r="A379" s="35">
        <v>44382</v>
      </c>
      <c r="B379" s="32">
        <v>3.2599999999999997E-2</v>
      </c>
      <c r="C379" s="33">
        <v>3.3799999999999997E-2</v>
      </c>
      <c r="D379" s="6">
        <v>3230.96</v>
      </c>
      <c r="E379" s="6">
        <v>3219.34</v>
      </c>
      <c r="F379" s="34">
        <v>3218.29</v>
      </c>
      <c r="H379" s="45"/>
    </row>
    <row r="380" spans="1:8" x14ac:dyDescent="0.3">
      <c r="A380" s="35">
        <v>44383</v>
      </c>
      <c r="B380" s="32">
        <v>3.32E-2</v>
      </c>
      <c r="C380" s="33">
        <v>3.44E-2</v>
      </c>
      <c r="D380" s="6">
        <v>3226.18</v>
      </c>
      <c r="E380" s="6">
        <v>3214.6</v>
      </c>
      <c r="F380" s="34">
        <v>3213.54</v>
      </c>
      <c r="H380" s="45"/>
    </row>
    <row r="381" spans="1:8" x14ac:dyDescent="0.3">
      <c r="A381" s="35">
        <v>44384</v>
      </c>
      <c r="B381" s="32">
        <v>3.3300000000000003E-2</v>
      </c>
      <c r="C381" s="33">
        <v>3.4500000000000003E-2</v>
      </c>
      <c r="D381" s="6">
        <v>3226.26</v>
      </c>
      <c r="E381" s="6">
        <v>3214.69</v>
      </c>
      <c r="F381" s="34">
        <v>3213.63</v>
      </c>
      <c r="H381" s="45"/>
    </row>
    <row r="382" spans="1:8" x14ac:dyDescent="0.3">
      <c r="A382" s="35">
        <v>44385</v>
      </c>
      <c r="B382" s="32">
        <v>3.32E-2</v>
      </c>
      <c r="C382" s="33">
        <v>3.44E-2</v>
      </c>
      <c r="D382" s="6">
        <v>3229.1</v>
      </c>
      <c r="E382" s="6">
        <v>3217.55</v>
      </c>
      <c r="F382" s="34">
        <v>3214.42</v>
      </c>
      <c r="H382" s="45"/>
    </row>
    <row r="383" spans="1:8" x14ac:dyDescent="0.3">
      <c r="A383" s="54">
        <v>44386</v>
      </c>
      <c r="B383" s="55">
        <v>3.32E-2</v>
      </c>
      <c r="C383" s="56">
        <v>3.44E-2</v>
      </c>
      <c r="D383" s="57"/>
      <c r="E383" s="57"/>
      <c r="F383" s="58"/>
      <c r="H383" s="45"/>
    </row>
    <row r="384" spans="1:8" x14ac:dyDescent="0.3">
      <c r="A384" s="35">
        <v>44389</v>
      </c>
      <c r="B384" s="32">
        <v>3.3599999999999998E-2</v>
      </c>
      <c r="C384" s="33">
        <v>3.4799999999999998E-2</v>
      </c>
      <c r="D384" s="6">
        <v>3226.24</v>
      </c>
      <c r="E384" s="6">
        <v>3214.72</v>
      </c>
      <c r="F384" s="34">
        <v>3213.71</v>
      </c>
      <c r="H384" s="45"/>
    </row>
    <row r="385" spans="1:8" x14ac:dyDescent="0.3">
      <c r="A385" s="35">
        <v>44390</v>
      </c>
      <c r="B385" s="32">
        <v>3.4000000000000002E-2</v>
      </c>
      <c r="C385" s="33">
        <v>3.5200000000000002E-2</v>
      </c>
      <c r="D385" s="6">
        <v>3223.39</v>
      </c>
      <c r="E385" s="6">
        <v>3211.89</v>
      </c>
      <c r="F385" s="34">
        <v>3210.89</v>
      </c>
      <c r="H385" s="45"/>
    </row>
    <row r="386" spans="1:8" x14ac:dyDescent="0.3">
      <c r="A386" s="35">
        <v>44391</v>
      </c>
      <c r="B386" s="32">
        <v>3.4000000000000002E-2</v>
      </c>
      <c r="C386" s="33">
        <v>3.5200000000000002E-2</v>
      </c>
      <c r="D386" s="6">
        <v>3224.38</v>
      </c>
      <c r="E386" s="6">
        <v>3212.9</v>
      </c>
      <c r="F386" s="34">
        <v>3211.89</v>
      </c>
      <c r="H386" s="45"/>
    </row>
    <row r="387" spans="1:8" x14ac:dyDescent="0.3">
      <c r="A387" s="35">
        <v>44392</v>
      </c>
      <c r="B387" s="32">
        <v>3.4000000000000002E-2</v>
      </c>
      <c r="C387" s="33">
        <v>3.5200000000000002E-2</v>
      </c>
      <c r="D387" s="6">
        <v>3225.62</v>
      </c>
      <c r="E387" s="6">
        <v>3214.15</v>
      </c>
      <c r="F387" s="34">
        <v>3212.9</v>
      </c>
      <c r="H387" s="45"/>
    </row>
    <row r="388" spans="1:8" x14ac:dyDescent="0.3">
      <c r="A388" s="35">
        <v>44393</v>
      </c>
      <c r="B388" s="32">
        <v>3.3099999999999997E-2</v>
      </c>
      <c r="C388" s="33">
        <v>3.4300000000000004E-2</v>
      </c>
      <c r="D388" s="6">
        <v>3237.11</v>
      </c>
      <c r="E388" s="6">
        <v>3225.6</v>
      </c>
      <c r="F388" s="34">
        <v>3222.75</v>
      </c>
      <c r="H388" s="45"/>
    </row>
    <row r="389" spans="1:8" x14ac:dyDescent="0.3">
      <c r="A389" s="35">
        <v>44396</v>
      </c>
      <c r="B389" s="32">
        <v>3.3000000000000002E-2</v>
      </c>
      <c r="C389" s="33">
        <v>3.4200000000000001E-2</v>
      </c>
      <c r="D389" s="6">
        <v>3239.3</v>
      </c>
      <c r="E389" s="6">
        <v>3227.8</v>
      </c>
      <c r="F389" s="34">
        <v>3226.56</v>
      </c>
      <c r="H389" s="45"/>
    </row>
    <row r="390" spans="1:8" x14ac:dyDescent="0.3">
      <c r="A390" s="35">
        <v>44397</v>
      </c>
      <c r="B390" s="32">
        <v>3.2199999999999999E-2</v>
      </c>
      <c r="C390" s="33">
        <v>3.3399999999999999E-2</v>
      </c>
      <c r="D390" s="6">
        <v>3248.22</v>
      </c>
      <c r="E390" s="6">
        <v>3236.69</v>
      </c>
      <c r="F390" s="34">
        <v>3235.46</v>
      </c>
      <c r="H390" s="45"/>
    </row>
    <row r="391" spans="1:8" x14ac:dyDescent="0.3">
      <c r="A391" s="35">
        <v>44398</v>
      </c>
      <c r="B391" s="32">
        <v>3.2599999999999997E-2</v>
      </c>
      <c r="C391" s="33">
        <v>3.3799999999999997E-2</v>
      </c>
      <c r="D391" s="6">
        <v>3245.6</v>
      </c>
      <c r="E391" s="6">
        <v>3234.1</v>
      </c>
      <c r="F391" s="34">
        <v>3232.86</v>
      </c>
      <c r="H391" s="45"/>
    </row>
    <row r="392" spans="1:8" x14ac:dyDescent="0.3">
      <c r="A392" s="35">
        <v>44399</v>
      </c>
      <c r="B392" s="32">
        <v>3.2599999999999997E-2</v>
      </c>
      <c r="C392" s="33">
        <v>3.3799999999999997E-2</v>
      </c>
      <c r="D392" s="6">
        <v>3246.82</v>
      </c>
      <c r="E392" s="6">
        <v>3235.34</v>
      </c>
      <c r="F392" s="34">
        <v>3234.1</v>
      </c>
      <c r="H392" s="45"/>
    </row>
    <row r="393" spans="1:8" x14ac:dyDescent="0.3">
      <c r="A393" s="35">
        <v>44400</v>
      </c>
      <c r="B393" s="32">
        <v>3.27E-2</v>
      </c>
      <c r="C393" s="33">
        <v>3.39E-2</v>
      </c>
      <c r="D393" s="6">
        <v>3248.72</v>
      </c>
      <c r="E393" s="6">
        <v>3237.24</v>
      </c>
      <c r="F393" s="34">
        <v>3234.38</v>
      </c>
      <c r="H393" s="45"/>
    </row>
    <row r="394" spans="1:8" x14ac:dyDescent="0.3">
      <c r="A394" s="35">
        <v>44403</v>
      </c>
      <c r="B394" s="32">
        <v>3.39E-2</v>
      </c>
      <c r="C394" s="33">
        <v>3.5099999999999999E-2</v>
      </c>
      <c r="D394" s="6">
        <v>3240.35</v>
      </c>
      <c r="E394" s="6">
        <v>3228.93</v>
      </c>
      <c r="F394" s="34">
        <v>3227.52</v>
      </c>
      <c r="H394" s="45"/>
    </row>
    <row r="395" spans="1:8" x14ac:dyDescent="0.3">
      <c r="A395" s="35">
        <v>44404</v>
      </c>
      <c r="B395" s="32">
        <v>3.4599999999999999E-2</v>
      </c>
      <c r="C395" s="33">
        <v>3.5799999999999998E-2</v>
      </c>
      <c r="D395" s="6">
        <v>3235.08</v>
      </c>
      <c r="E395" s="6">
        <v>3223.7</v>
      </c>
      <c r="F395" s="34">
        <v>3222.29</v>
      </c>
      <c r="H395" s="45"/>
    </row>
    <row r="396" spans="1:8" x14ac:dyDescent="0.3">
      <c r="A396" s="35">
        <v>44405</v>
      </c>
      <c r="B396" s="32">
        <v>3.5000000000000003E-2</v>
      </c>
      <c r="C396" s="33">
        <v>3.6200000000000003E-2</v>
      </c>
      <c r="D396" s="6">
        <v>3232.69</v>
      </c>
      <c r="E396" s="6">
        <v>3221.34</v>
      </c>
      <c r="F396" s="34">
        <v>3219.92</v>
      </c>
      <c r="H396" s="45"/>
    </row>
    <row r="397" spans="1:8" x14ac:dyDescent="0.3">
      <c r="A397" s="35">
        <v>44406</v>
      </c>
      <c r="B397" s="32">
        <v>3.5400000000000001E-2</v>
      </c>
      <c r="C397" s="33">
        <v>3.6600000000000001E-2</v>
      </c>
      <c r="D397" s="6">
        <v>3230.31</v>
      </c>
      <c r="E397" s="6">
        <v>3218.99</v>
      </c>
      <c r="F397" s="34">
        <v>3217.57</v>
      </c>
      <c r="H397" s="45"/>
    </row>
    <row r="398" spans="1:8" x14ac:dyDescent="0.3">
      <c r="A398" s="35">
        <v>44407</v>
      </c>
      <c r="B398" s="32">
        <v>3.5900000000000001E-2</v>
      </c>
      <c r="C398" s="33">
        <v>3.7100000000000001E-2</v>
      </c>
      <c r="D398" s="6">
        <v>3228.93</v>
      </c>
      <c r="E398" s="6">
        <v>3217.63</v>
      </c>
      <c r="F398" s="34">
        <v>3214.28</v>
      </c>
      <c r="H398" s="45"/>
    </row>
    <row r="399" spans="1:8" x14ac:dyDescent="0.3">
      <c r="A399" s="35">
        <v>44410</v>
      </c>
      <c r="B399" s="32">
        <v>3.7000000000000005E-2</v>
      </c>
      <c r="C399" s="33">
        <v>3.8199999999999998E-2</v>
      </c>
      <c r="D399" s="6">
        <v>3219.99</v>
      </c>
      <c r="E399" s="6">
        <v>3208.76</v>
      </c>
      <c r="F399" s="34">
        <v>3207.32</v>
      </c>
      <c r="H399" s="45"/>
    </row>
    <row r="400" spans="1:8" x14ac:dyDescent="0.3">
      <c r="A400" s="35">
        <v>44411</v>
      </c>
      <c r="B400" s="32">
        <v>3.8199999999999998E-2</v>
      </c>
      <c r="C400" s="33">
        <v>3.9399999999999998E-2</v>
      </c>
      <c r="D400" s="6">
        <v>3210.19</v>
      </c>
      <c r="E400" s="6">
        <v>3199.01</v>
      </c>
      <c r="F400" s="34">
        <v>3197.56</v>
      </c>
      <c r="H400" s="45"/>
    </row>
    <row r="401" spans="1:8" x14ac:dyDescent="0.3">
      <c r="A401" s="35">
        <v>44412</v>
      </c>
      <c r="B401" s="32">
        <v>3.7200000000000004E-2</v>
      </c>
      <c r="C401" s="33">
        <v>3.8399999999999997E-2</v>
      </c>
      <c r="D401" s="6">
        <v>3220.97</v>
      </c>
      <c r="E401" s="6">
        <v>3209.76</v>
      </c>
      <c r="F401" s="34">
        <v>3208.32</v>
      </c>
      <c r="H401" s="45"/>
    </row>
    <row r="402" spans="1:8" x14ac:dyDescent="0.3">
      <c r="A402" s="35">
        <v>44413</v>
      </c>
      <c r="B402" s="32">
        <v>3.78E-2</v>
      </c>
      <c r="C402" s="33">
        <v>3.9E-2</v>
      </c>
      <c r="D402" s="6">
        <v>3216.79</v>
      </c>
      <c r="E402" s="6">
        <v>3205.62</v>
      </c>
      <c r="F402" s="34">
        <v>3204.17</v>
      </c>
      <c r="H402" s="45"/>
    </row>
    <row r="403" spans="1:8" x14ac:dyDescent="0.3">
      <c r="A403" s="35">
        <v>44414</v>
      </c>
      <c r="B403" s="32">
        <v>4.0099999999999997E-2</v>
      </c>
      <c r="C403" s="33">
        <v>4.1299999999999996E-2</v>
      </c>
      <c r="D403" s="6">
        <v>3198.78</v>
      </c>
      <c r="E403" s="6">
        <v>3187.7</v>
      </c>
      <c r="F403" s="34">
        <v>3184.34</v>
      </c>
      <c r="H403" s="45"/>
    </row>
    <row r="404" spans="1:8" x14ac:dyDescent="0.3">
      <c r="A404" s="35">
        <v>44417</v>
      </c>
      <c r="B404" s="32">
        <v>3.9599999999999996E-2</v>
      </c>
      <c r="C404" s="33">
        <v>4.0800000000000003E-2</v>
      </c>
      <c r="D404" s="6">
        <v>3204.86</v>
      </c>
      <c r="E404" s="6">
        <v>3193.77</v>
      </c>
      <c r="F404" s="34">
        <v>3192.31</v>
      </c>
      <c r="H404" s="45"/>
    </row>
    <row r="405" spans="1:8" x14ac:dyDescent="0.3">
      <c r="A405" s="35">
        <v>44418</v>
      </c>
      <c r="B405" s="32">
        <v>3.9599999999999996E-2</v>
      </c>
      <c r="C405" s="33">
        <v>4.0800000000000003E-2</v>
      </c>
      <c r="D405" s="6">
        <v>3207.14</v>
      </c>
      <c r="E405" s="6">
        <v>3196.06</v>
      </c>
      <c r="F405" s="34">
        <v>3194.57</v>
      </c>
      <c r="H405" s="45"/>
    </row>
    <row r="406" spans="1:8" x14ac:dyDescent="0.3">
      <c r="A406" s="35">
        <v>44419</v>
      </c>
      <c r="B406" s="32">
        <v>3.9699999999999999E-2</v>
      </c>
      <c r="C406" s="33">
        <v>4.0899999999999999E-2</v>
      </c>
      <c r="D406" s="6">
        <v>3207.7</v>
      </c>
      <c r="E406" s="6">
        <v>3196.63</v>
      </c>
      <c r="F406" s="34">
        <v>3195.14</v>
      </c>
      <c r="H406" s="45"/>
    </row>
    <row r="407" spans="1:8" x14ac:dyDescent="0.3">
      <c r="A407" s="35">
        <v>44420</v>
      </c>
      <c r="B407" s="32">
        <v>4.0300000000000002E-2</v>
      </c>
      <c r="C407" s="33">
        <v>4.1500000000000002E-2</v>
      </c>
      <c r="D407" s="6">
        <v>3203.65</v>
      </c>
      <c r="E407" s="6">
        <v>3192.62</v>
      </c>
      <c r="F407" s="34">
        <v>3191.12</v>
      </c>
      <c r="H407" s="45"/>
    </row>
    <row r="408" spans="1:8" x14ac:dyDescent="0.3">
      <c r="A408" s="35">
        <v>44421</v>
      </c>
      <c r="B408" s="32">
        <v>4.1299999999999996E-2</v>
      </c>
      <c r="C408" s="33">
        <v>4.2500000000000003E-2</v>
      </c>
      <c r="D408" s="6">
        <v>3197.5</v>
      </c>
      <c r="E408" s="6">
        <v>3186.52</v>
      </c>
      <c r="F408" s="34">
        <v>3183.46</v>
      </c>
      <c r="H408" s="45"/>
    </row>
    <row r="409" spans="1:8" x14ac:dyDescent="0.3">
      <c r="A409" s="35">
        <v>44424</v>
      </c>
      <c r="B409" s="32">
        <v>4.2199999999999994E-2</v>
      </c>
      <c r="C409" s="33">
        <v>4.3400000000000001E-2</v>
      </c>
      <c r="D409" s="6">
        <v>3190.35</v>
      </c>
      <c r="E409" s="6">
        <v>3179.41</v>
      </c>
      <c r="F409" s="34">
        <v>3178.31</v>
      </c>
      <c r="H409" s="45"/>
    </row>
    <row r="410" spans="1:8" x14ac:dyDescent="0.3">
      <c r="A410" s="35">
        <v>44425</v>
      </c>
      <c r="B410" s="32">
        <v>4.2999999999999997E-2</v>
      </c>
      <c r="C410" s="33">
        <v>4.4199999999999996E-2</v>
      </c>
      <c r="D410" s="6">
        <v>3184.14</v>
      </c>
      <c r="E410" s="6">
        <v>3173.25</v>
      </c>
      <c r="F410" s="34">
        <v>3172.15</v>
      </c>
      <c r="H410" s="45"/>
    </row>
    <row r="411" spans="1:8" x14ac:dyDescent="0.3">
      <c r="A411" s="35">
        <v>44426</v>
      </c>
      <c r="B411" s="32">
        <v>4.2599999999999999E-2</v>
      </c>
      <c r="C411" s="33">
        <v>4.3799999999999999E-2</v>
      </c>
      <c r="D411" s="6">
        <v>3188.88</v>
      </c>
      <c r="E411" s="6">
        <v>3177.98</v>
      </c>
      <c r="F411" s="34">
        <v>3176.88</v>
      </c>
      <c r="H411" s="45"/>
    </row>
    <row r="412" spans="1:8" x14ac:dyDescent="0.3">
      <c r="A412" s="35">
        <v>44427</v>
      </c>
      <c r="B412" s="32">
        <v>4.4299999999999999E-2</v>
      </c>
      <c r="C412" s="33">
        <v>4.5499999999999999E-2</v>
      </c>
      <c r="D412" s="6">
        <v>3174.56</v>
      </c>
      <c r="E412" s="6">
        <v>3163.74</v>
      </c>
      <c r="F412" s="34">
        <v>3162.62</v>
      </c>
      <c r="H412" s="45"/>
    </row>
    <row r="413" spans="1:8" x14ac:dyDescent="0.3">
      <c r="A413" s="35">
        <v>44428</v>
      </c>
      <c r="B413" s="32">
        <v>4.3899999999999995E-2</v>
      </c>
      <c r="C413" s="33">
        <v>4.5100000000000001E-2</v>
      </c>
      <c r="D413" s="6">
        <v>3180.41</v>
      </c>
      <c r="E413" s="6">
        <v>3169.58</v>
      </c>
      <c r="F413" s="34">
        <v>3167.34</v>
      </c>
      <c r="H413" s="45"/>
    </row>
    <row r="414" spans="1:8" x14ac:dyDescent="0.3">
      <c r="A414" s="35">
        <v>44431</v>
      </c>
      <c r="B414" s="32">
        <v>4.3400000000000001E-2</v>
      </c>
      <c r="C414" s="33">
        <v>4.4600000000000001E-2</v>
      </c>
      <c r="D414" s="6">
        <v>3186.03</v>
      </c>
      <c r="E414" s="6">
        <v>3175.19</v>
      </c>
      <c r="F414" s="34">
        <v>3174.08</v>
      </c>
      <c r="H414" s="45"/>
    </row>
    <row r="415" spans="1:8" x14ac:dyDescent="0.3">
      <c r="A415" s="35">
        <v>44432</v>
      </c>
      <c r="B415" s="32">
        <v>4.3400000000000001E-2</v>
      </c>
      <c r="C415" s="33">
        <v>4.4600000000000001E-2</v>
      </c>
      <c r="D415" s="6">
        <v>3187.13</v>
      </c>
      <c r="E415" s="6">
        <v>3176.31</v>
      </c>
      <c r="F415" s="34">
        <v>3175.19</v>
      </c>
      <c r="H415" s="45"/>
    </row>
    <row r="416" spans="1:8" x14ac:dyDescent="0.3">
      <c r="A416" s="35">
        <v>44433</v>
      </c>
      <c r="B416" s="32">
        <v>4.3299999999999998E-2</v>
      </c>
      <c r="C416" s="33">
        <v>4.4500000000000005E-2</v>
      </c>
      <c r="D416" s="6">
        <v>3189.14</v>
      </c>
      <c r="E416" s="6">
        <v>3178.32</v>
      </c>
      <c r="F416" s="34">
        <v>3177.21</v>
      </c>
      <c r="H416" s="45"/>
    </row>
    <row r="417" spans="1:8" x14ac:dyDescent="0.3">
      <c r="A417" s="35">
        <v>44434</v>
      </c>
      <c r="B417" s="32">
        <v>4.1799999999999997E-2</v>
      </c>
      <c r="C417" s="33">
        <v>4.2999999999999997E-2</v>
      </c>
      <c r="D417" s="6">
        <v>3205.18</v>
      </c>
      <c r="E417" s="6">
        <v>3194.3</v>
      </c>
      <c r="F417" s="34">
        <v>3193.09</v>
      </c>
      <c r="H417" s="45"/>
    </row>
    <row r="418" spans="1:8" x14ac:dyDescent="0.3">
      <c r="A418" s="35">
        <v>44435</v>
      </c>
      <c r="B418" s="32">
        <v>4.2099999999999999E-2</v>
      </c>
      <c r="C418" s="33">
        <v>4.3299999999999998E-2</v>
      </c>
      <c r="D418" s="6">
        <v>3205.02</v>
      </c>
      <c r="E418" s="6">
        <v>3194.16</v>
      </c>
      <c r="F418" s="34">
        <v>3191.59</v>
      </c>
      <c r="H418" s="45"/>
    </row>
    <row r="419" spans="1:8" x14ac:dyDescent="0.3">
      <c r="A419" s="35">
        <v>44438</v>
      </c>
      <c r="B419" s="32">
        <v>4.1299999999999996E-2</v>
      </c>
      <c r="C419" s="33">
        <v>4.2500000000000003E-2</v>
      </c>
      <c r="D419" s="6">
        <v>3213.48</v>
      </c>
      <c r="E419" s="6">
        <v>3202.6</v>
      </c>
      <c r="F419" s="34">
        <v>3201.39</v>
      </c>
      <c r="H419" s="45"/>
    </row>
    <row r="420" spans="1:8" x14ac:dyDescent="0.3">
      <c r="A420" s="35">
        <v>44439</v>
      </c>
      <c r="B420" s="32">
        <v>4.1299999999999996E-2</v>
      </c>
      <c r="C420" s="33">
        <v>4.2500000000000003E-2</v>
      </c>
      <c r="D420" s="6">
        <v>3214.68</v>
      </c>
      <c r="E420" s="6">
        <v>3203.81</v>
      </c>
      <c r="F420" s="34">
        <v>3202.6</v>
      </c>
      <c r="H420" s="45"/>
    </row>
    <row r="421" spans="1:8" x14ac:dyDescent="0.3">
      <c r="A421" s="35">
        <v>44440</v>
      </c>
      <c r="B421" s="32">
        <v>4.1700000000000001E-2</v>
      </c>
      <c r="C421" s="33">
        <v>4.2900000000000001E-2</v>
      </c>
      <c r="D421" s="6">
        <v>3212.25</v>
      </c>
      <c r="E421" s="6">
        <v>3201.41</v>
      </c>
      <c r="F421" s="34">
        <v>3200.2</v>
      </c>
      <c r="H421" s="45"/>
    </row>
    <row r="422" spans="1:8" x14ac:dyDescent="0.3">
      <c r="A422" s="35">
        <v>44441</v>
      </c>
      <c r="B422" s="32">
        <v>4.2199999999999994E-2</v>
      </c>
      <c r="C422" s="33">
        <v>4.3400000000000001E-2</v>
      </c>
      <c r="D422" s="6">
        <v>3208.94</v>
      </c>
      <c r="E422" s="6">
        <v>3198.12</v>
      </c>
      <c r="F422" s="34">
        <v>3196.91</v>
      </c>
      <c r="H422" s="45"/>
    </row>
    <row r="423" spans="1:8" x14ac:dyDescent="0.3">
      <c r="A423" s="35">
        <v>44442</v>
      </c>
      <c r="B423" s="32">
        <v>4.2300000000000004E-2</v>
      </c>
      <c r="C423" s="33">
        <v>4.3499999999999997E-2</v>
      </c>
      <c r="D423" s="6">
        <v>3210.6</v>
      </c>
      <c r="E423" s="6">
        <v>3199.8</v>
      </c>
      <c r="F423" s="34">
        <v>3197.23</v>
      </c>
      <c r="H423" s="45"/>
    </row>
    <row r="424" spans="1:8" x14ac:dyDescent="0.3">
      <c r="A424" s="35">
        <v>44445</v>
      </c>
      <c r="B424" s="32">
        <v>4.2900000000000001E-2</v>
      </c>
      <c r="C424" s="33">
        <v>4.41E-2</v>
      </c>
      <c r="D424" s="6">
        <v>3207.09</v>
      </c>
      <c r="E424" s="6">
        <v>3196.32</v>
      </c>
      <c r="F424" s="34">
        <v>3194.42</v>
      </c>
      <c r="H424" s="45"/>
    </row>
    <row r="425" spans="1:8" x14ac:dyDescent="0.3">
      <c r="A425" s="35">
        <v>44447</v>
      </c>
      <c r="B425" s="32">
        <v>4.2800000000000005E-2</v>
      </c>
      <c r="C425" s="33">
        <v>4.4000000000000004E-2</v>
      </c>
      <c r="D425" s="6">
        <v>3209.21</v>
      </c>
      <c r="E425" s="6">
        <v>3198.45</v>
      </c>
      <c r="F425" s="34">
        <v>3197.22</v>
      </c>
      <c r="H425" s="45"/>
    </row>
    <row r="426" spans="1:8" x14ac:dyDescent="0.3">
      <c r="A426" s="35">
        <v>44448</v>
      </c>
      <c r="B426" s="32">
        <v>4.4299999999999999E-2</v>
      </c>
      <c r="C426" s="33">
        <v>4.5499999999999999E-2</v>
      </c>
      <c r="D426" s="6">
        <v>3202.58</v>
      </c>
      <c r="E426" s="6">
        <v>3191.87</v>
      </c>
      <c r="F426" s="34">
        <v>3190.42</v>
      </c>
      <c r="H426" s="45"/>
    </row>
    <row r="427" spans="1:8" x14ac:dyDescent="0.3">
      <c r="A427" s="35">
        <v>44449</v>
      </c>
      <c r="B427" s="32">
        <v>4.3200000000000002E-2</v>
      </c>
      <c r="C427" s="33">
        <v>4.4400000000000002E-2</v>
      </c>
      <c r="D427" s="6">
        <v>3215.68</v>
      </c>
      <c r="E427" s="6">
        <v>3204.93</v>
      </c>
      <c r="F427" s="34">
        <v>3201.69</v>
      </c>
      <c r="H427" s="45"/>
    </row>
    <row r="428" spans="1:8" x14ac:dyDescent="0.3">
      <c r="A428" s="35">
        <v>44452</v>
      </c>
      <c r="B428" s="32">
        <v>4.3499999999999997E-2</v>
      </c>
      <c r="C428" s="33">
        <v>4.4699999999999997E-2</v>
      </c>
      <c r="D428" s="6">
        <v>3214.42</v>
      </c>
      <c r="E428" s="6">
        <v>3202.25</v>
      </c>
      <c r="F428" s="34">
        <v>3202.25</v>
      </c>
      <c r="H428" s="45"/>
    </row>
    <row r="429" spans="1:8" x14ac:dyDescent="0.3">
      <c r="A429" s="35">
        <v>44453</v>
      </c>
      <c r="B429" s="32">
        <v>4.2599999999999999E-2</v>
      </c>
      <c r="C429" s="33">
        <v>4.3799999999999999E-2</v>
      </c>
      <c r="D429" s="6">
        <v>3223.94</v>
      </c>
      <c r="E429" s="6">
        <v>3243.41</v>
      </c>
      <c r="F429" s="34">
        <v>3211.74</v>
      </c>
      <c r="H429" s="45"/>
    </row>
    <row r="430" spans="1:8" x14ac:dyDescent="0.3">
      <c r="A430" s="35">
        <v>44454</v>
      </c>
      <c r="B430" s="32">
        <v>4.1599999999999998E-2</v>
      </c>
      <c r="C430" s="33">
        <v>4.2800000000000005E-2</v>
      </c>
      <c r="D430" s="6">
        <v>3234.52</v>
      </c>
      <c r="E430" s="6">
        <v>3222.14</v>
      </c>
      <c r="F430" s="34">
        <v>3222.14</v>
      </c>
      <c r="H430" s="45"/>
    </row>
    <row r="431" spans="1:8" x14ac:dyDescent="0.3">
      <c r="A431" s="35">
        <v>44455</v>
      </c>
      <c r="B431" s="32">
        <v>4.1900000000000007E-2</v>
      </c>
      <c r="C431" s="33">
        <v>4.3099999999999999E-2</v>
      </c>
      <c r="D431" s="6">
        <v>3233.41</v>
      </c>
      <c r="E431" s="6">
        <v>3221.05</v>
      </c>
      <c r="F431" s="34">
        <v>3221.05</v>
      </c>
      <c r="H431" s="45"/>
    </row>
    <row r="432" spans="1:8" x14ac:dyDescent="0.3">
      <c r="A432" s="35">
        <v>44456</v>
      </c>
      <c r="B432" s="32">
        <v>4.2199999999999994E-2</v>
      </c>
      <c r="C432" s="33">
        <v>4.3400000000000001E-2</v>
      </c>
      <c r="D432" s="6">
        <v>3234.43</v>
      </c>
      <c r="E432" s="6">
        <v>3219.96</v>
      </c>
      <c r="F432" s="34">
        <v>3219.96</v>
      </c>
      <c r="H432" s="45"/>
    </row>
    <row r="433" spans="1:8" x14ac:dyDescent="0.3">
      <c r="A433" s="35">
        <v>44459</v>
      </c>
      <c r="B433" s="32">
        <v>4.3099999999999999E-2</v>
      </c>
      <c r="C433" s="33">
        <v>4.4299999999999999E-2</v>
      </c>
      <c r="D433" s="6">
        <v>3227.96</v>
      </c>
      <c r="E433" s="6">
        <v>3215.65</v>
      </c>
      <c r="F433" s="34">
        <v>3215.65</v>
      </c>
      <c r="H433" s="45"/>
    </row>
    <row r="434" spans="1:8" x14ac:dyDescent="0.3">
      <c r="A434" s="35">
        <v>44460</v>
      </c>
      <c r="B434" s="32">
        <v>4.1700000000000001E-2</v>
      </c>
      <c r="C434" s="33">
        <v>4.2900000000000001E-2</v>
      </c>
      <c r="D434" s="6">
        <v>3242.1</v>
      </c>
      <c r="E434" s="6">
        <v>3229.75</v>
      </c>
      <c r="F434" s="34">
        <v>3229.75</v>
      </c>
      <c r="H434" s="45"/>
    </row>
    <row r="435" spans="1:8" x14ac:dyDescent="0.3">
      <c r="A435" s="35">
        <v>44461</v>
      </c>
      <c r="B435" s="32">
        <v>4.1599999999999998E-2</v>
      </c>
      <c r="C435" s="33">
        <v>4.2800000000000005E-2</v>
      </c>
      <c r="D435" s="6">
        <v>3244.59</v>
      </c>
      <c r="E435" s="6">
        <v>3232.24</v>
      </c>
      <c r="F435" s="34">
        <v>3232.24</v>
      </c>
      <c r="H435" s="45"/>
    </row>
    <row r="436" spans="1:8" x14ac:dyDescent="0.3">
      <c r="A436" s="35">
        <v>44462</v>
      </c>
      <c r="B436" s="32">
        <v>4.1799999999999997E-2</v>
      </c>
      <c r="C436" s="33">
        <v>4.2999999999999997E-2</v>
      </c>
      <c r="D436" s="6">
        <v>3244.38</v>
      </c>
      <c r="E436" s="6">
        <v>3232.06</v>
      </c>
      <c r="F436" s="34">
        <v>3232.06</v>
      </c>
      <c r="H436" s="45"/>
    </row>
    <row r="437" spans="1:8" x14ac:dyDescent="0.3">
      <c r="A437" s="35">
        <v>44463</v>
      </c>
      <c r="B437" s="32">
        <v>4.2699999999999995E-2</v>
      </c>
      <c r="C437" s="33">
        <v>4.3899999999999995E-2</v>
      </c>
      <c r="D437" s="6">
        <v>3240.06</v>
      </c>
      <c r="E437" s="6">
        <v>3225.65</v>
      </c>
      <c r="F437" s="34">
        <v>3225.65</v>
      </c>
      <c r="H437" s="45"/>
    </row>
    <row r="438" spans="1:8" x14ac:dyDescent="0.3">
      <c r="A438" s="35">
        <v>44466</v>
      </c>
      <c r="B438" s="32">
        <v>4.24E-2</v>
      </c>
      <c r="C438" s="33">
        <v>4.36E-2</v>
      </c>
      <c r="D438" s="6">
        <v>3244.34</v>
      </c>
      <c r="E438" s="6">
        <v>3232.04</v>
      </c>
      <c r="F438" s="34">
        <v>3232.04</v>
      </c>
      <c r="H438" s="45"/>
    </row>
    <row r="439" spans="1:8" x14ac:dyDescent="0.3">
      <c r="A439" s="35">
        <v>44467</v>
      </c>
      <c r="B439" s="32">
        <v>4.3200000000000002E-2</v>
      </c>
      <c r="C439" s="33">
        <v>4.4400000000000002E-2</v>
      </c>
      <c r="D439" s="6">
        <v>3242.41</v>
      </c>
      <c r="E439" s="6">
        <v>3229.87</v>
      </c>
      <c r="F439" s="34">
        <v>3229.87</v>
      </c>
      <c r="H439" s="45"/>
    </row>
    <row r="440" spans="1:8" x14ac:dyDescent="0.3">
      <c r="A440" s="35">
        <v>44468</v>
      </c>
      <c r="B440" s="32">
        <v>4.2900000000000001E-2</v>
      </c>
      <c r="C440" s="33">
        <v>4.41E-2</v>
      </c>
      <c r="D440" s="6">
        <v>3246.94</v>
      </c>
      <c r="E440" s="6">
        <v>3234.41</v>
      </c>
      <c r="F440" s="34">
        <v>3234.41</v>
      </c>
      <c r="H440" s="45"/>
    </row>
    <row r="441" spans="1:8" x14ac:dyDescent="0.3">
      <c r="A441" s="35">
        <v>44469</v>
      </c>
      <c r="B441" s="32">
        <v>4.3099999999999999E-2</v>
      </c>
      <c r="C441" s="33">
        <v>4.4299999999999999E-2</v>
      </c>
      <c r="D441" s="6">
        <v>3247.03</v>
      </c>
      <c r="E441" s="6">
        <v>3234.5</v>
      </c>
      <c r="F441" s="34">
        <v>3234.5</v>
      </c>
      <c r="H441" s="45"/>
    </row>
    <row r="442" spans="1:8" x14ac:dyDescent="0.3">
      <c r="A442" s="35">
        <v>44470</v>
      </c>
      <c r="B442" s="32">
        <v>4.3499999999999997E-2</v>
      </c>
      <c r="C442" s="33">
        <v>4.4699999999999997E-2</v>
      </c>
      <c r="D442" s="6">
        <v>3247.99</v>
      </c>
      <c r="E442" s="6">
        <v>3232.84</v>
      </c>
      <c r="F442" s="34">
        <v>3232.84</v>
      </c>
      <c r="H442" s="45"/>
    </row>
    <row r="443" spans="1:8" x14ac:dyDescent="0.3">
      <c r="A443" s="35">
        <v>44473</v>
      </c>
      <c r="B443" s="32">
        <v>4.3099999999999999E-2</v>
      </c>
      <c r="C443" s="33">
        <v>4.4299999999999999E-2</v>
      </c>
      <c r="D443" s="6">
        <v>3253.42</v>
      </c>
      <c r="E443" s="6">
        <v>3240.9</v>
      </c>
      <c r="F443" s="34">
        <v>3240.9</v>
      </c>
      <c r="H443" s="45"/>
    </row>
    <row r="444" spans="1:8" x14ac:dyDescent="0.3">
      <c r="A444" s="35">
        <v>44474</v>
      </c>
      <c r="B444" s="32">
        <v>4.3700000000000003E-2</v>
      </c>
      <c r="C444" s="33">
        <v>4.4900000000000002E-2</v>
      </c>
      <c r="D444" s="6">
        <v>3249.96</v>
      </c>
      <c r="E444" s="6">
        <v>3237.47</v>
      </c>
      <c r="F444" s="34">
        <v>3237.47</v>
      </c>
      <c r="H444" s="45"/>
    </row>
    <row r="445" spans="1:8" x14ac:dyDescent="0.3">
      <c r="A445" s="35">
        <v>44475</v>
      </c>
      <c r="B445" s="32">
        <v>4.4299999999999999E-2</v>
      </c>
      <c r="C445" s="33">
        <v>4.5499999999999999E-2</v>
      </c>
      <c r="D445" s="6">
        <v>3246.54</v>
      </c>
      <c r="E445" s="6">
        <v>3234.07</v>
      </c>
      <c r="F445" s="34">
        <v>3234.07</v>
      </c>
      <c r="H445" s="45"/>
    </row>
    <row r="446" spans="1:8" x14ac:dyDescent="0.3">
      <c r="A446" s="35">
        <v>44476</v>
      </c>
      <c r="B446" s="32">
        <v>4.2999999999999997E-2</v>
      </c>
      <c r="C446" s="33">
        <v>4.4199999999999996E-2</v>
      </c>
      <c r="D446" s="6">
        <v>3259.92</v>
      </c>
      <c r="E446" s="6">
        <v>3247.42</v>
      </c>
      <c r="F446" s="34">
        <v>3247.42</v>
      </c>
      <c r="H446" s="45"/>
    </row>
    <row r="447" spans="1:8" x14ac:dyDescent="0.3">
      <c r="A447" s="35">
        <v>44477</v>
      </c>
      <c r="B447" s="32">
        <v>4.2800000000000005E-2</v>
      </c>
      <c r="C447" s="33">
        <v>4.4000000000000004E-2</v>
      </c>
      <c r="D447" s="6">
        <v>3264.27</v>
      </c>
      <c r="E447" s="6">
        <v>3249.34</v>
      </c>
      <c r="F447" s="34">
        <v>3249.34</v>
      </c>
      <c r="H447" s="45"/>
    </row>
    <row r="448" spans="1:8" x14ac:dyDescent="0.3">
      <c r="A448" s="35">
        <v>44480</v>
      </c>
      <c r="B448" s="32">
        <v>4.3299999999999998E-2</v>
      </c>
      <c r="C448" s="33">
        <v>4.4500000000000005E-2</v>
      </c>
      <c r="D448" s="6">
        <v>3262.89</v>
      </c>
      <c r="E448" s="6">
        <v>3249.24</v>
      </c>
      <c r="F448" s="34">
        <v>3249.24</v>
      </c>
      <c r="H448" s="45"/>
    </row>
    <row r="449" spans="1:8" x14ac:dyDescent="0.3">
      <c r="A449" s="35">
        <v>44482</v>
      </c>
      <c r="B449" s="32">
        <v>4.3200000000000002E-2</v>
      </c>
      <c r="C449" s="33">
        <v>4.4400000000000002E-2</v>
      </c>
      <c r="D449" s="6">
        <v>3265.58</v>
      </c>
      <c r="E449" s="6">
        <v>3253.18</v>
      </c>
      <c r="F449" s="34">
        <v>3253.18</v>
      </c>
      <c r="H449" s="45"/>
    </row>
    <row r="450" spans="1:8" x14ac:dyDescent="0.3">
      <c r="A450" s="35">
        <v>44483</v>
      </c>
      <c r="B450" s="32">
        <v>4.2900000000000001E-2</v>
      </c>
      <c r="C450" s="33">
        <v>4.41E-2</v>
      </c>
      <c r="D450" s="6">
        <v>3270.04</v>
      </c>
      <c r="E450" s="6">
        <v>3257.63</v>
      </c>
      <c r="F450" s="34">
        <v>3257.63</v>
      </c>
      <c r="H450" s="45"/>
    </row>
    <row r="451" spans="1:8" x14ac:dyDescent="0.3">
      <c r="A451" s="35">
        <v>44484</v>
      </c>
      <c r="B451" s="32">
        <v>4.36E-2</v>
      </c>
      <c r="C451" s="33">
        <v>4.4800000000000006E-2</v>
      </c>
      <c r="D451" s="6">
        <v>3266.61</v>
      </c>
      <c r="E451" s="6">
        <v>3253.28</v>
      </c>
      <c r="F451" s="34">
        <v>3253.28</v>
      </c>
      <c r="H451" s="45"/>
    </row>
    <row r="452" spans="1:8" x14ac:dyDescent="0.3">
      <c r="A452" s="35">
        <v>44487</v>
      </c>
      <c r="B452" s="32">
        <v>4.4500000000000005E-2</v>
      </c>
      <c r="C452" s="33">
        <v>4.5700000000000005E-2</v>
      </c>
      <c r="D452" s="6">
        <v>3259.98</v>
      </c>
      <c r="E452" s="6">
        <v>3248.16</v>
      </c>
      <c r="F452" s="34">
        <v>3248.16</v>
      </c>
      <c r="H452" s="45"/>
    </row>
    <row r="453" spans="1:8" x14ac:dyDescent="0.3">
      <c r="A453" s="35">
        <v>44488</v>
      </c>
      <c r="B453" s="32">
        <v>4.6199999999999998E-2</v>
      </c>
      <c r="C453" s="33">
        <v>4.7400000000000005E-2</v>
      </c>
      <c r="D453" s="6">
        <v>3246.41</v>
      </c>
      <c r="E453" s="6">
        <v>3234.65</v>
      </c>
      <c r="F453" s="34">
        <v>3234.65</v>
      </c>
      <c r="H453" s="45"/>
    </row>
    <row r="454" spans="1:8" x14ac:dyDescent="0.3">
      <c r="A454" s="35">
        <v>44489</v>
      </c>
      <c r="B454" s="32">
        <v>4.7699999999999992E-2</v>
      </c>
      <c r="C454" s="33">
        <v>4.8899999999999999E-2</v>
      </c>
      <c r="D454" s="6">
        <v>3234.7</v>
      </c>
      <c r="E454" s="6">
        <v>3222.99</v>
      </c>
      <c r="F454" s="34">
        <v>3222.99</v>
      </c>
      <c r="H454" s="45"/>
    </row>
    <row r="455" spans="1:8" x14ac:dyDescent="0.3">
      <c r="A455" s="35">
        <v>44490</v>
      </c>
      <c r="B455" s="32">
        <v>0.05</v>
      </c>
      <c r="C455" s="33">
        <v>5.1200000000000002E-2</v>
      </c>
      <c r="D455" s="6">
        <v>3216.2</v>
      </c>
      <c r="E455" s="6">
        <v>3204.57</v>
      </c>
      <c r="F455" s="34">
        <v>3204.57</v>
      </c>
      <c r="H455" s="45"/>
    </row>
    <row r="456" spans="1:8" x14ac:dyDescent="0.3">
      <c r="A456" s="35">
        <v>44491</v>
      </c>
      <c r="B456" s="32">
        <v>5.1299999999999998E-2</v>
      </c>
      <c r="C456" s="33">
        <v>5.2499999999999998E-2</v>
      </c>
      <c r="D456" s="6">
        <v>3207.87</v>
      </c>
      <c r="E456" s="6">
        <v>3194.84</v>
      </c>
      <c r="F456" s="34">
        <v>3194.84</v>
      </c>
      <c r="H456" s="45"/>
    </row>
    <row r="457" spans="1:8" x14ac:dyDescent="0.3">
      <c r="A457" s="35">
        <v>44494</v>
      </c>
      <c r="B457" s="32">
        <v>5.1200000000000002E-2</v>
      </c>
      <c r="C457" s="33">
        <v>5.2400000000000002E-2</v>
      </c>
      <c r="D457" s="6">
        <v>3210.08</v>
      </c>
      <c r="E457" s="6">
        <v>3198.5</v>
      </c>
      <c r="F457" s="34">
        <v>3198.5</v>
      </c>
      <c r="H457" s="45"/>
    </row>
    <row r="458" spans="1:8" x14ac:dyDescent="0.3">
      <c r="A458" s="35">
        <v>44495</v>
      </c>
      <c r="B458" s="32">
        <v>5.3800000000000001E-2</v>
      </c>
      <c r="C458" s="33">
        <v>5.5E-2</v>
      </c>
      <c r="D458" s="6">
        <v>3189.39</v>
      </c>
      <c r="E458" s="6">
        <v>3177.89</v>
      </c>
      <c r="F458" s="34">
        <v>3177.89</v>
      </c>
      <c r="H458" s="45"/>
    </row>
    <row r="459" spans="1:8" x14ac:dyDescent="0.3">
      <c r="A459" s="35">
        <v>44496</v>
      </c>
      <c r="B459" s="32">
        <v>5.4400000000000004E-2</v>
      </c>
      <c r="C459" s="33">
        <v>5.5599999999999997E-2</v>
      </c>
      <c r="D459" s="6">
        <v>3190.09</v>
      </c>
      <c r="E459" s="6">
        <v>3178.26</v>
      </c>
      <c r="F459" s="34">
        <v>3178.26</v>
      </c>
      <c r="H459" s="45"/>
    </row>
    <row r="460" spans="1:8" x14ac:dyDescent="0.3">
      <c r="A460" s="35">
        <v>44497</v>
      </c>
      <c r="B460" s="32">
        <v>5.4199999999999998E-2</v>
      </c>
      <c r="C460" s="33">
        <v>5.5399999999999998E-2</v>
      </c>
      <c r="D460" s="6">
        <v>3193.5</v>
      </c>
      <c r="E460" s="6">
        <v>3181.68</v>
      </c>
      <c r="F460" s="34">
        <v>3181.68</v>
      </c>
      <c r="H460" s="45"/>
    </row>
    <row r="461" spans="1:8" x14ac:dyDescent="0.3">
      <c r="A461" s="35">
        <v>44498</v>
      </c>
      <c r="B461" s="32">
        <v>5.7500000000000002E-2</v>
      </c>
      <c r="C461" s="33">
        <v>5.8700000000000002E-2</v>
      </c>
      <c r="D461" s="6">
        <v>3169.7</v>
      </c>
      <c r="E461" s="6">
        <v>3155.88</v>
      </c>
      <c r="F461" s="34">
        <v>3155.88</v>
      </c>
      <c r="H461" s="45"/>
    </row>
    <row r="462" spans="1:8" x14ac:dyDescent="0.3">
      <c r="A462" s="35">
        <v>44501</v>
      </c>
      <c r="B462" s="32">
        <v>5.5300000000000002E-2</v>
      </c>
      <c r="C462" s="33">
        <v>5.6500000000000002E-2</v>
      </c>
      <c r="D462" s="6">
        <v>3190.88</v>
      </c>
      <c r="E462" s="6">
        <v>3178.04</v>
      </c>
      <c r="F462" s="34">
        <v>3178.04</v>
      </c>
      <c r="H462" s="45"/>
    </row>
    <row r="463" spans="1:8" x14ac:dyDescent="0.3">
      <c r="A463" s="35">
        <v>44503</v>
      </c>
      <c r="B463" s="32">
        <v>5.7099999999999998E-2</v>
      </c>
      <c r="C463" s="33">
        <v>5.8299999999999998E-2</v>
      </c>
      <c r="D463" s="6">
        <v>3177.58</v>
      </c>
      <c r="E463" s="6">
        <v>3165.85</v>
      </c>
      <c r="F463" s="34">
        <v>3165.85</v>
      </c>
      <c r="H463" s="45"/>
    </row>
    <row r="464" spans="1:8" x14ac:dyDescent="0.3">
      <c r="A464" s="35">
        <v>44504</v>
      </c>
      <c r="B464" s="32">
        <v>5.3099999999999994E-2</v>
      </c>
      <c r="C464" s="33">
        <v>5.4299999999999994E-2</v>
      </c>
      <c r="D464" s="6">
        <v>3212.84</v>
      </c>
      <c r="E464" s="6">
        <v>3201.01</v>
      </c>
      <c r="F464" s="34">
        <v>3201.01</v>
      </c>
      <c r="H464" s="45"/>
    </row>
    <row r="465" spans="1:8" x14ac:dyDescent="0.3">
      <c r="A465" s="35">
        <v>44505</v>
      </c>
      <c r="B465" s="32">
        <v>5.3800000000000001E-2</v>
      </c>
      <c r="C465" s="33">
        <v>5.5E-2</v>
      </c>
      <c r="D465" s="6">
        <v>3210.79</v>
      </c>
      <c r="E465" s="6">
        <v>3196.87</v>
      </c>
      <c r="F465" s="34">
        <v>3196.87</v>
      </c>
      <c r="H465" s="45"/>
    </row>
    <row r="466" spans="1:8" x14ac:dyDescent="0.3">
      <c r="A466" s="35">
        <v>44508</v>
      </c>
      <c r="B466" s="32">
        <v>5.5099999999999996E-2</v>
      </c>
      <c r="C466" s="33">
        <v>5.6299999999999996E-2</v>
      </c>
      <c r="D466" s="6">
        <v>3201.62</v>
      </c>
      <c r="E466" s="6">
        <v>3189.85</v>
      </c>
      <c r="F466" s="34">
        <v>3189.85</v>
      </c>
      <c r="H466" s="45"/>
    </row>
    <row r="467" spans="1:8" x14ac:dyDescent="0.3">
      <c r="A467" s="35">
        <v>44509</v>
      </c>
      <c r="B467" s="32">
        <v>5.33E-2</v>
      </c>
      <c r="C467" s="33">
        <v>5.45E-2</v>
      </c>
      <c r="D467" s="6">
        <v>3218.46</v>
      </c>
      <c r="E467" s="6">
        <v>3206.65</v>
      </c>
      <c r="F467" s="34">
        <v>3206.65</v>
      </c>
      <c r="H467" s="45"/>
    </row>
    <row r="468" spans="1:8" x14ac:dyDescent="0.3">
      <c r="A468" s="35">
        <v>44510</v>
      </c>
      <c r="B468" s="32">
        <v>5.3600000000000002E-2</v>
      </c>
      <c r="C468" s="33">
        <v>5.4800000000000001E-2</v>
      </c>
      <c r="D468" s="6">
        <v>3223.76</v>
      </c>
      <c r="E468" s="6">
        <v>3211.72</v>
      </c>
      <c r="F468" s="34">
        <v>3211.72</v>
      </c>
      <c r="H468" s="45"/>
    </row>
    <row r="469" spans="1:8" x14ac:dyDescent="0.3">
      <c r="A469" s="35">
        <v>44511</v>
      </c>
      <c r="B469" s="32">
        <v>5.3099999999999994E-2</v>
      </c>
      <c r="C469" s="33">
        <v>5.4299999999999994E-2</v>
      </c>
      <c r="D469" s="6">
        <v>3229.93</v>
      </c>
      <c r="E469" s="6">
        <v>3217.88</v>
      </c>
      <c r="F469" s="34">
        <v>3217.88</v>
      </c>
      <c r="H469" s="45"/>
    </row>
    <row r="470" spans="1:8" x14ac:dyDescent="0.3">
      <c r="A470" s="35">
        <v>44512</v>
      </c>
      <c r="B470" s="32">
        <v>5.2499999999999998E-2</v>
      </c>
      <c r="C470" s="33">
        <v>5.3699999999999998E-2</v>
      </c>
      <c r="D470" s="6">
        <v>3240.6</v>
      </c>
      <c r="E470" s="6">
        <v>3224.89</v>
      </c>
      <c r="F470" s="34">
        <v>3224.89</v>
      </c>
      <c r="H470" s="45"/>
    </row>
    <row r="471" spans="1:8" x14ac:dyDescent="0.3">
      <c r="A471" s="35">
        <v>44516</v>
      </c>
      <c r="B471" s="32">
        <v>5.16E-2</v>
      </c>
      <c r="C471" s="33">
        <v>5.28E-2</v>
      </c>
      <c r="D471" s="6">
        <v>3249.93</v>
      </c>
      <c r="E471" s="6">
        <v>3238.07</v>
      </c>
      <c r="F471" s="34">
        <v>3238.07</v>
      </c>
      <c r="H471" s="45"/>
    </row>
    <row r="472" spans="1:8" x14ac:dyDescent="0.3">
      <c r="A472" s="35">
        <v>44517</v>
      </c>
      <c r="B472" s="32">
        <v>5.3200000000000004E-2</v>
      </c>
      <c r="C472" s="33">
        <v>5.4400000000000004E-2</v>
      </c>
      <c r="D472" s="6">
        <v>3238.16</v>
      </c>
      <c r="E472" s="6">
        <v>3226.35</v>
      </c>
      <c r="F472" s="34">
        <v>3226.35</v>
      </c>
      <c r="H472" s="45"/>
    </row>
    <row r="473" spans="1:8" x14ac:dyDescent="0.3">
      <c r="A473" s="35">
        <v>44518</v>
      </c>
      <c r="B473" s="32">
        <v>5.2999999999999999E-2</v>
      </c>
      <c r="C473" s="33">
        <v>5.4199999999999998E-2</v>
      </c>
      <c r="D473" s="6">
        <v>3241.57</v>
      </c>
      <c r="E473" s="6">
        <v>3229.77</v>
      </c>
      <c r="F473" s="34">
        <v>3229.77</v>
      </c>
      <c r="H473" s="45"/>
    </row>
    <row r="474" spans="1:8" x14ac:dyDescent="0.3">
      <c r="A474" s="35">
        <v>44519</v>
      </c>
      <c r="B474" s="32">
        <v>5.2400000000000002E-2</v>
      </c>
      <c r="C474" s="33">
        <v>5.3600000000000002E-2</v>
      </c>
      <c r="D474" s="6">
        <v>3250.48</v>
      </c>
      <c r="E474" s="6">
        <v>3236.53</v>
      </c>
      <c r="F474" s="34">
        <v>3236.53</v>
      </c>
      <c r="H474" s="45"/>
    </row>
    <row r="475" spans="1:8" x14ac:dyDescent="0.3">
      <c r="A475" s="35">
        <v>44522</v>
      </c>
      <c r="B475" s="32">
        <v>5.2600000000000001E-2</v>
      </c>
      <c r="C475" s="33">
        <v>5.3800000000000001E-2</v>
      </c>
      <c r="D475" s="6">
        <v>3250.52</v>
      </c>
      <c r="E475" s="6">
        <v>3238.72</v>
      </c>
      <c r="F475" s="34">
        <v>3238.72</v>
      </c>
      <c r="H475" s="45"/>
    </row>
    <row r="476" spans="1:8" x14ac:dyDescent="0.3">
      <c r="A476" s="35">
        <v>44523</v>
      </c>
      <c r="B476" s="32">
        <v>5.3800000000000001E-2</v>
      </c>
      <c r="C476" s="33">
        <v>5.5E-2</v>
      </c>
      <c r="D476" s="6">
        <v>3242.19</v>
      </c>
      <c r="E476" s="6">
        <v>3230.43</v>
      </c>
      <c r="F476" s="34">
        <v>3230.43</v>
      </c>
      <c r="H476" s="45"/>
    </row>
    <row r="477" spans="1:8" x14ac:dyDescent="0.3">
      <c r="A477" s="35">
        <v>44524</v>
      </c>
      <c r="B477" s="32">
        <v>5.3200000000000004E-2</v>
      </c>
      <c r="C477" s="33">
        <v>5.4400000000000004E-2</v>
      </c>
      <c r="D477" s="6">
        <v>3248.95</v>
      </c>
      <c r="E477" s="6">
        <v>3237.18</v>
      </c>
      <c r="F477" s="34">
        <v>3237.18</v>
      </c>
      <c r="H477" s="45"/>
    </row>
    <row r="478" spans="1:8" x14ac:dyDescent="0.3">
      <c r="A478" s="35">
        <v>44525</v>
      </c>
      <c r="B478" s="32">
        <v>5.16E-2</v>
      </c>
      <c r="C478" s="33">
        <v>5.28E-2</v>
      </c>
      <c r="D478" s="6">
        <v>3264.11</v>
      </c>
      <c r="E478" s="6">
        <v>3252.3</v>
      </c>
      <c r="F478" s="34">
        <v>3252.3</v>
      </c>
      <c r="H478" s="45"/>
    </row>
    <row r="479" spans="1:8" x14ac:dyDescent="0.3">
      <c r="A479" s="35">
        <v>44526</v>
      </c>
      <c r="B479" s="32">
        <v>5.2000000000000005E-2</v>
      </c>
      <c r="C479" s="33">
        <v>5.3200000000000004E-2</v>
      </c>
      <c r="D479" s="6">
        <v>3265.97</v>
      </c>
      <c r="E479" s="6">
        <v>3251.75</v>
      </c>
      <c r="F479" s="34">
        <v>3251.75</v>
      </c>
      <c r="H479" s="45"/>
    </row>
    <row r="480" spans="1:8" x14ac:dyDescent="0.3">
      <c r="A480" s="35">
        <v>44529</v>
      </c>
      <c r="B480" s="32">
        <v>5.16E-2</v>
      </c>
      <c r="C480" s="33">
        <v>5.28E-2</v>
      </c>
      <c r="D480" s="6">
        <v>3271.16</v>
      </c>
      <c r="E480" s="6">
        <v>3259.26</v>
      </c>
      <c r="F480" s="34">
        <v>3259.26</v>
      </c>
      <c r="H480" s="45"/>
    </row>
    <row r="481" spans="1:8" x14ac:dyDescent="0.3">
      <c r="A481" s="35">
        <v>44530</v>
      </c>
      <c r="B481" s="32">
        <v>5.0499999999999996E-2</v>
      </c>
      <c r="C481" s="33">
        <v>5.1699999999999996E-2</v>
      </c>
      <c r="D481" s="6">
        <v>3282.24</v>
      </c>
      <c r="E481" s="6">
        <v>3270.32</v>
      </c>
      <c r="F481" s="34">
        <v>3270.32</v>
      </c>
      <c r="H481" s="45"/>
    </row>
    <row r="482" spans="1:8" x14ac:dyDescent="0.3">
      <c r="A482" s="35">
        <v>44531</v>
      </c>
      <c r="B482" s="32">
        <v>4.99E-2</v>
      </c>
      <c r="C482" s="33">
        <v>5.1100000000000007E-2</v>
      </c>
      <c r="D482" s="6">
        <v>3289.12</v>
      </c>
      <c r="E482" s="6">
        <v>3277.19</v>
      </c>
      <c r="F482" s="34">
        <v>3277.19</v>
      </c>
      <c r="H482" s="45"/>
    </row>
    <row r="483" spans="1:8" x14ac:dyDescent="0.3">
      <c r="A483" s="35">
        <v>44532</v>
      </c>
      <c r="B483" s="32">
        <v>5.0799999999999998E-2</v>
      </c>
      <c r="C483" s="33">
        <v>5.2000000000000005E-2</v>
      </c>
      <c r="D483" s="6">
        <v>3283.35</v>
      </c>
      <c r="E483" s="6">
        <v>3271.45</v>
      </c>
      <c r="F483" s="34">
        <v>3271.45</v>
      </c>
      <c r="H483" s="45"/>
    </row>
    <row r="484" spans="1:8" x14ac:dyDescent="0.3">
      <c r="A484" s="35">
        <v>44533</v>
      </c>
      <c r="B484" s="32">
        <v>4.9299999999999997E-2</v>
      </c>
      <c r="C484" s="33">
        <v>5.0499999999999996E-2</v>
      </c>
      <c r="D484" s="6">
        <v>3300.17</v>
      </c>
      <c r="E484" s="6">
        <v>3285.88</v>
      </c>
      <c r="F484" s="34">
        <v>3285.88</v>
      </c>
      <c r="H484" s="45"/>
    </row>
    <row r="485" spans="1:8" x14ac:dyDescent="0.3">
      <c r="A485" s="35">
        <v>44536</v>
      </c>
      <c r="B485" s="32">
        <v>4.9000000000000002E-2</v>
      </c>
      <c r="C485" s="33">
        <v>5.0199999999999995E-2</v>
      </c>
      <c r="D485" s="6">
        <v>3304.52</v>
      </c>
      <c r="E485" s="6">
        <v>3292.58</v>
      </c>
      <c r="F485" s="34">
        <v>3292.58</v>
      </c>
      <c r="H485" s="45"/>
    </row>
    <row r="486" spans="1:8" x14ac:dyDescent="0.3">
      <c r="A486" s="35">
        <v>44537</v>
      </c>
      <c r="B486" s="32">
        <v>4.9599999999999998E-2</v>
      </c>
      <c r="C486" s="33">
        <v>5.0799999999999998E-2</v>
      </c>
      <c r="D486" s="6">
        <v>3301.27</v>
      </c>
      <c r="E486" s="6">
        <v>3289.35</v>
      </c>
      <c r="F486" s="34">
        <v>3289.35</v>
      </c>
      <c r="H486" s="45"/>
    </row>
    <row r="487" spans="1:8" x14ac:dyDescent="0.3">
      <c r="A487" s="35">
        <v>44538</v>
      </c>
      <c r="B487" s="32">
        <v>4.9599999999999998E-2</v>
      </c>
      <c r="C487" s="33">
        <v>5.0799999999999998E-2</v>
      </c>
      <c r="D487" s="6">
        <v>3303.08</v>
      </c>
      <c r="E487" s="6">
        <v>3291.18</v>
      </c>
      <c r="F487" s="34">
        <v>3291.18</v>
      </c>
      <c r="H487" s="45"/>
    </row>
    <row r="488" spans="1:8" x14ac:dyDescent="0.3">
      <c r="A488" s="35">
        <v>44539</v>
      </c>
      <c r="B488" s="32">
        <v>5.0300000000000004E-2</v>
      </c>
      <c r="C488" s="33">
        <v>5.1500000000000004E-2</v>
      </c>
      <c r="D488" s="6">
        <v>3299.02</v>
      </c>
      <c r="E488" s="6">
        <v>3287.14</v>
      </c>
      <c r="F488" s="34">
        <v>3287.14</v>
      </c>
      <c r="H488" s="45"/>
    </row>
    <row r="489" spans="1:8" x14ac:dyDescent="0.3">
      <c r="A489" s="35">
        <v>44540</v>
      </c>
      <c r="B489" s="32">
        <v>5.0300000000000004E-2</v>
      </c>
      <c r="C489" s="33">
        <v>5.1500000000000004E-2</v>
      </c>
      <c r="D489" s="6">
        <v>3299.24</v>
      </c>
      <c r="E489" s="6">
        <v>3285.45</v>
      </c>
      <c r="F489" s="34">
        <v>3285.45</v>
      </c>
      <c r="H489" s="45"/>
    </row>
    <row r="490" spans="1:8" x14ac:dyDescent="0.3">
      <c r="A490" s="35">
        <v>44543</v>
      </c>
      <c r="B490" s="32">
        <v>4.9500000000000002E-2</v>
      </c>
      <c r="C490" s="33">
        <v>5.0700000000000002E-2</v>
      </c>
      <c r="D490" s="6">
        <v>3307.63</v>
      </c>
      <c r="E490" s="6">
        <v>3295.9</v>
      </c>
      <c r="F490" s="34">
        <v>3295.9</v>
      </c>
      <c r="H490" s="45"/>
    </row>
    <row r="491" spans="1:8" x14ac:dyDescent="0.3">
      <c r="A491" s="35">
        <v>44544</v>
      </c>
      <c r="B491" s="32">
        <v>5.0199999999999995E-2</v>
      </c>
      <c r="C491" s="33">
        <v>5.1399999999999994E-2</v>
      </c>
      <c r="D491" s="6">
        <v>3303.45</v>
      </c>
      <c r="E491" s="6">
        <v>3291.74</v>
      </c>
      <c r="F491" s="34">
        <v>3291.74</v>
      </c>
      <c r="H491" s="45"/>
    </row>
    <row r="492" spans="1:8" x14ac:dyDescent="0.3">
      <c r="A492" s="35">
        <v>44545</v>
      </c>
      <c r="B492" s="32">
        <v>5.1200000000000002E-2</v>
      </c>
      <c r="C492" s="33">
        <v>5.2400000000000002E-2</v>
      </c>
      <c r="D492" s="6">
        <v>3296.49</v>
      </c>
      <c r="E492" s="6">
        <v>3285.12</v>
      </c>
      <c r="F492" s="34">
        <v>3285.12</v>
      </c>
      <c r="H492" s="45"/>
    </row>
    <row r="493" spans="1:8" x14ac:dyDescent="0.3">
      <c r="A493" s="35">
        <v>44546</v>
      </c>
      <c r="B493" s="32">
        <v>5.0999999999999997E-2</v>
      </c>
      <c r="C493" s="33">
        <v>5.2199999999999996E-2</v>
      </c>
      <c r="D493" s="6">
        <v>3299.54</v>
      </c>
      <c r="E493" s="6">
        <v>3288.18</v>
      </c>
      <c r="F493" s="34">
        <v>3288.18</v>
      </c>
      <c r="H493" s="45"/>
    </row>
    <row r="494" spans="1:8" x14ac:dyDescent="0.3">
      <c r="A494" s="35">
        <v>44547</v>
      </c>
      <c r="B494" s="32">
        <v>5.2199999999999996E-2</v>
      </c>
      <c r="C494" s="33">
        <v>5.3399999999999996E-2</v>
      </c>
      <c r="D494" s="6">
        <v>3292.42</v>
      </c>
      <c r="E494" s="6">
        <v>3279.64</v>
      </c>
      <c r="F494" s="34">
        <v>3279.64</v>
      </c>
      <c r="H494" s="45"/>
    </row>
    <row r="495" spans="1:8" x14ac:dyDescent="0.3">
      <c r="A495" s="35">
        <v>44550</v>
      </c>
      <c r="B495" s="32">
        <v>5.33E-2</v>
      </c>
      <c r="C495" s="33">
        <v>5.45E-2</v>
      </c>
      <c r="D495" s="6">
        <v>3284.74</v>
      </c>
      <c r="E495" s="6">
        <v>3273.45</v>
      </c>
      <c r="F495" s="34">
        <v>3273.45</v>
      </c>
      <c r="H495" s="45"/>
    </row>
    <row r="496" spans="1:8" x14ac:dyDescent="0.3">
      <c r="A496" s="35">
        <v>44551</v>
      </c>
      <c r="B496" s="32">
        <v>5.3099999999999994E-2</v>
      </c>
      <c r="C496" s="33">
        <v>5.4299999999999994E-2</v>
      </c>
      <c r="D496" s="6">
        <v>3287.79</v>
      </c>
      <c r="E496" s="6">
        <v>3276.51</v>
      </c>
      <c r="F496" s="34">
        <v>3276.51</v>
      </c>
      <c r="H496" s="45"/>
    </row>
    <row r="497" spans="1:8" x14ac:dyDescent="0.3">
      <c r="A497" s="35">
        <v>44552</v>
      </c>
      <c r="B497" s="32">
        <v>5.2499999999999998E-2</v>
      </c>
      <c r="C497" s="33">
        <v>5.3699999999999998E-2</v>
      </c>
      <c r="D497" s="6">
        <v>3294.14</v>
      </c>
      <c r="E497" s="6">
        <v>3282.85</v>
      </c>
      <c r="F497" s="34">
        <v>3282.85</v>
      </c>
      <c r="H497" s="45"/>
    </row>
    <row r="498" spans="1:8" x14ac:dyDescent="0.3">
      <c r="A498" s="35">
        <v>44553</v>
      </c>
      <c r="B498" s="32">
        <v>5.2000000000000005E-2</v>
      </c>
      <c r="C498" s="33">
        <v>5.3200000000000004E-2</v>
      </c>
      <c r="D498" s="6">
        <v>3302.52</v>
      </c>
      <c r="E498" s="6">
        <v>3288.37</v>
      </c>
      <c r="F498" s="34">
        <v>3288.37</v>
      </c>
      <c r="H498" s="45"/>
    </row>
    <row r="499" spans="1:8" x14ac:dyDescent="0.3">
      <c r="A499" s="35">
        <v>44554</v>
      </c>
      <c r="B499" s="55">
        <v>5.2000000000000005E-2</v>
      </c>
      <c r="C499" s="56">
        <v>5.3200000000000004E-2</v>
      </c>
      <c r="D499" s="57"/>
      <c r="E499" s="57"/>
      <c r="F499" s="58"/>
      <c r="H499" s="45"/>
    </row>
    <row r="500" spans="1:8" x14ac:dyDescent="0.3">
      <c r="A500" s="35">
        <v>44557</v>
      </c>
      <c r="B500" s="32">
        <v>5.2400000000000002E-2</v>
      </c>
      <c r="C500" s="33">
        <v>5.3600000000000002E-2</v>
      </c>
      <c r="D500" s="6">
        <v>3299.66</v>
      </c>
      <c r="E500" s="6">
        <v>3288.47</v>
      </c>
      <c r="F500" s="34">
        <v>3288.47</v>
      </c>
      <c r="H500" s="45"/>
    </row>
    <row r="501" spans="1:8" x14ac:dyDescent="0.3">
      <c r="A501" s="35">
        <v>44558</v>
      </c>
      <c r="B501" s="32">
        <v>5.1699999999999996E-2</v>
      </c>
      <c r="C501" s="33">
        <v>5.2900000000000003E-2</v>
      </c>
      <c r="D501" s="6">
        <v>3306.74</v>
      </c>
      <c r="E501" s="6">
        <v>3295.55</v>
      </c>
      <c r="F501" s="34">
        <v>3295.55</v>
      </c>
      <c r="H501" s="45"/>
    </row>
    <row r="502" spans="1:8" x14ac:dyDescent="0.3">
      <c r="A502" s="35">
        <v>44559</v>
      </c>
      <c r="B502" s="32">
        <v>5.2000000000000005E-2</v>
      </c>
      <c r="C502" s="33">
        <v>5.3200000000000004E-2</v>
      </c>
      <c r="D502" s="6">
        <v>3305.6</v>
      </c>
      <c r="E502" s="6">
        <v>3294.42</v>
      </c>
      <c r="F502" s="34">
        <v>3294.42</v>
      </c>
      <c r="H502" s="45"/>
    </row>
    <row r="503" spans="1:8" x14ac:dyDescent="0.3">
      <c r="A503" s="35">
        <v>44560</v>
      </c>
      <c r="B503" s="32">
        <v>5.21E-2</v>
      </c>
      <c r="C503" s="33">
        <v>5.33E-2</v>
      </c>
      <c r="D503" s="6">
        <v>3308.75</v>
      </c>
      <c r="E503" s="6">
        <v>3294.94</v>
      </c>
      <c r="F503" s="34">
        <v>3294.94</v>
      </c>
      <c r="H503" s="45"/>
    </row>
    <row r="504" spans="1:8" x14ac:dyDescent="0.3">
      <c r="A504" s="35">
        <v>44561</v>
      </c>
      <c r="B504" s="55">
        <v>5.21E-2</v>
      </c>
      <c r="C504" s="56">
        <v>5.33E-2</v>
      </c>
      <c r="D504" s="57"/>
      <c r="E504" s="57"/>
      <c r="F504" s="58"/>
      <c r="H504" s="45"/>
    </row>
    <row r="505" spans="1:8" x14ac:dyDescent="0.3">
      <c r="A505" s="35">
        <v>44564</v>
      </c>
      <c r="B505" s="32">
        <v>5.1799999999999999E-2</v>
      </c>
      <c r="C505" s="33">
        <v>5.2999999999999999E-2</v>
      </c>
      <c r="D505" s="6">
        <v>3312.53</v>
      </c>
      <c r="E505" s="6">
        <v>3301.38</v>
      </c>
      <c r="F505" s="34">
        <v>3301.38</v>
      </c>
      <c r="H505" s="45"/>
    </row>
    <row r="506" spans="1:8" x14ac:dyDescent="0.3">
      <c r="A506" s="35">
        <v>44565</v>
      </c>
      <c r="B506" s="32">
        <v>5.1799999999999999E-2</v>
      </c>
      <c r="C506" s="33">
        <v>5.2999999999999999E-2</v>
      </c>
      <c r="D506" s="6">
        <v>3313.86</v>
      </c>
      <c r="E506" s="6">
        <v>3302.72</v>
      </c>
      <c r="F506" s="34">
        <v>3302.72</v>
      </c>
      <c r="H506" s="45"/>
    </row>
    <row r="507" spans="1:8" x14ac:dyDescent="0.3">
      <c r="A507" s="35">
        <v>44566</v>
      </c>
      <c r="B507" s="32">
        <v>5.33E-2</v>
      </c>
      <c r="C507" s="33">
        <v>5.45E-2</v>
      </c>
      <c r="D507" s="6">
        <v>3302.94</v>
      </c>
      <c r="E507" s="6">
        <v>3291.85</v>
      </c>
      <c r="F507" s="34">
        <v>3291.85</v>
      </c>
      <c r="H507" s="45"/>
    </row>
    <row r="508" spans="1:8" x14ac:dyDescent="0.3">
      <c r="A508" s="35">
        <v>44567</v>
      </c>
      <c r="B508" s="32">
        <v>5.4900000000000004E-2</v>
      </c>
      <c r="C508" s="33">
        <v>5.6100000000000004E-2</v>
      </c>
      <c r="D508" s="6">
        <v>3291.31</v>
      </c>
      <c r="E508" s="6">
        <v>3280.27</v>
      </c>
      <c r="F508" s="34">
        <v>3280.27</v>
      </c>
      <c r="H508" s="45"/>
    </row>
    <row r="509" spans="1:8" x14ac:dyDescent="0.3">
      <c r="A509" s="35">
        <v>44568</v>
      </c>
      <c r="B509" s="32">
        <v>5.4699999999999999E-2</v>
      </c>
      <c r="C509" s="33">
        <v>5.5899999999999998E-2</v>
      </c>
      <c r="D509" s="6">
        <v>3295.6</v>
      </c>
      <c r="E509" s="6">
        <v>3283.24</v>
      </c>
      <c r="F509" s="34">
        <v>3283.24</v>
      </c>
      <c r="H509" s="45"/>
    </row>
    <row r="510" spans="1:8" x14ac:dyDescent="0.3">
      <c r="A510" s="35">
        <v>44571</v>
      </c>
      <c r="B510" s="32">
        <v>5.5599999999999997E-2</v>
      </c>
      <c r="C510" s="33">
        <v>5.6799999999999996E-2</v>
      </c>
      <c r="D510" s="6">
        <v>3289.69</v>
      </c>
      <c r="E510" s="6">
        <v>3278.68</v>
      </c>
      <c r="F510" s="34">
        <v>3278.68</v>
      </c>
      <c r="H510" s="45"/>
    </row>
    <row r="511" spans="1:8" x14ac:dyDescent="0.3">
      <c r="A511" s="35">
        <v>44572</v>
      </c>
      <c r="B511" s="32">
        <v>5.5899999999999998E-2</v>
      </c>
      <c r="C511" s="33">
        <v>5.7099999999999998E-2</v>
      </c>
      <c r="D511" s="6">
        <v>3291.89</v>
      </c>
      <c r="E511" s="6">
        <v>3280.77</v>
      </c>
      <c r="F511" s="34">
        <v>3280.77</v>
      </c>
      <c r="H511" s="45"/>
    </row>
    <row r="512" spans="1:8" x14ac:dyDescent="0.3">
      <c r="A512" s="35">
        <v>44573</v>
      </c>
      <c r="B512" s="32">
        <v>5.5800000000000002E-2</v>
      </c>
      <c r="C512" s="33">
        <v>5.7000000000000002E-2</v>
      </c>
      <c r="D512" s="6">
        <v>3294.18</v>
      </c>
      <c r="E512" s="6">
        <v>3283.06</v>
      </c>
      <c r="F512" s="34">
        <v>3283.06</v>
      </c>
      <c r="H512" s="45"/>
    </row>
    <row r="513" spans="1:8" x14ac:dyDescent="0.3">
      <c r="A513" s="35">
        <v>44574</v>
      </c>
      <c r="B513" s="32">
        <v>5.5099999999999996E-2</v>
      </c>
      <c r="C513" s="33">
        <v>5.6299999999999996E-2</v>
      </c>
      <c r="D513" s="6">
        <v>3301.29</v>
      </c>
      <c r="E513" s="6">
        <v>3290.16</v>
      </c>
      <c r="F513" s="34">
        <v>3290.16</v>
      </c>
      <c r="H513" s="45"/>
    </row>
    <row r="514" spans="1:8" x14ac:dyDescent="0.3">
      <c r="A514" s="35">
        <v>44575</v>
      </c>
      <c r="B514" s="32">
        <v>5.5E-2</v>
      </c>
      <c r="C514" s="33">
        <v>5.62E-2</v>
      </c>
      <c r="D514" s="6">
        <v>3304.52</v>
      </c>
      <c r="E514" s="6">
        <v>3292.46</v>
      </c>
      <c r="F514" s="34">
        <v>3292.46</v>
      </c>
      <c r="H514" s="45"/>
    </row>
    <row r="515" spans="1:8" x14ac:dyDescent="0.3">
      <c r="A515" s="35">
        <v>44578</v>
      </c>
      <c r="B515" s="32">
        <v>5.5300000000000002E-2</v>
      </c>
      <c r="C515" s="33">
        <v>5.6500000000000002E-2</v>
      </c>
      <c r="D515" s="6">
        <v>3303.3</v>
      </c>
      <c r="E515" s="6">
        <v>3292.49</v>
      </c>
      <c r="F515" s="34">
        <v>3292.49</v>
      </c>
      <c r="H515" s="45"/>
    </row>
    <row r="516" spans="1:8" x14ac:dyDescent="0.3">
      <c r="A516" s="35">
        <v>44579</v>
      </c>
      <c r="B516" s="32">
        <v>5.5899999999999998E-2</v>
      </c>
      <c r="C516" s="33">
        <v>5.7099999999999998E-2</v>
      </c>
      <c r="D516" s="6">
        <v>3299.68</v>
      </c>
      <c r="E516" s="6">
        <v>3288.9</v>
      </c>
      <c r="F516" s="34">
        <v>3288.9</v>
      </c>
      <c r="H516" s="45"/>
    </row>
    <row r="517" spans="1:8" x14ac:dyDescent="0.3">
      <c r="A517" s="35">
        <v>44580</v>
      </c>
      <c r="B517" s="32">
        <v>5.62E-2</v>
      </c>
      <c r="C517" s="33">
        <v>5.74E-2</v>
      </c>
      <c r="D517" s="6">
        <v>3298.47</v>
      </c>
      <c r="E517" s="6">
        <v>3287.71</v>
      </c>
      <c r="F517" s="34">
        <v>3287.71</v>
      </c>
      <c r="H517" s="45"/>
    </row>
    <row r="518" spans="1:8" x14ac:dyDescent="0.3">
      <c r="A518" s="35">
        <v>44581</v>
      </c>
      <c r="B518" s="32">
        <v>5.45E-2</v>
      </c>
      <c r="C518" s="33">
        <v>5.57E-2</v>
      </c>
      <c r="D518" s="6">
        <v>3313.26</v>
      </c>
      <c r="E518" s="6">
        <v>3302.47</v>
      </c>
      <c r="F518" s="34">
        <v>3302.47</v>
      </c>
      <c r="H518" s="45"/>
    </row>
    <row r="519" spans="1:8" x14ac:dyDescent="0.3">
      <c r="A519" s="35">
        <v>44582</v>
      </c>
      <c r="B519" s="32">
        <v>5.5300000000000002E-2</v>
      </c>
      <c r="C519" s="33">
        <v>5.6500000000000002E-2</v>
      </c>
      <c r="D519" s="6">
        <v>3309</v>
      </c>
      <c r="E519" s="6">
        <v>3297.28</v>
      </c>
      <c r="F519" s="34">
        <v>3297.28</v>
      </c>
      <c r="H519" s="45"/>
    </row>
    <row r="520" spans="1:8" x14ac:dyDescent="0.3">
      <c r="A520" s="35">
        <v>44585</v>
      </c>
      <c r="B520" s="32">
        <v>5.45E-2</v>
      </c>
      <c r="C520" s="33">
        <v>5.57E-2</v>
      </c>
      <c r="D520" s="6">
        <v>3316.57</v>
      </c>
      <c r="E520" s="6">
        <v>3305.8</v>
      </c>
      <c r="F520" s="34">
        <v>3305.8</v>
      </c>
      <c r="H520" s="45"/>
    </row>
    <row r="521" spans="1:8" x14ac:dyDescent="0.3">
      <c r="A521" s="35">
        <v>44586</v>
      </c>
      <c r="B521" s="32">
        <v>5.3800000000000001E-2</v>
      </c>
      <c r="C521" s="33">
        <v>5.5E-2</v>
      </c>
      <c r="D521" s="6">
        <v>3323.35</v>
      </c>
      <c r="E521" s="6">
        <v>3312.58</v>
      </c>
      <c r="F521" s="34">
        <v>3312.58</v>
      </c>
      <c r="H521" s="45"/>
    </row>
    <row r="522" spans="1:8" x14ac:dyDescent="0.3">
      <c r="A522" s="35">
        <v>44587</v>
      </c>
      <c r="B522" s="32">
        <v>5.4600000000000003E-2</v>
      </c>
      <c r="C522" s="33">
        <v>5.5800000000000002E-2</v>
      </c>
      <c r="D522" s="6">
        <v>3318.13</v>
      </c>
      <c r="E522" s="6">
        <v>3307.39</v>
      </c>
      <c r="F522" s="34">
        <v>3307.39</v>
      </c>
      <c r="H522" s="45"/>
    </row>
    <row r="523" spans="1:8" x14ac:dyDescent="0.3">
      <c r="A523" s="35">
        <v>44588</v>
      </c>
      <c r="B523" s="32">
        <v>5.5E-2</v>
      </c>
      <c r="C523" s="33">
        <v>5.62E-2</v>
      </c>
      <c r="D523" s="6">
        <v>3317.51</v>
      </c>
      <c r="E523" s="6">
        <v>3306.68</v>
      </c>
      <c r="F523" s="34">
        <v>3306.68</v>
      </c>
      <c r="H523" s="45"/>
    </row>
    <row r="524" spans="1:8" x14ac:dyDescent="0.3">
      <c r="A524" s="35">
        <v>44589</v>
      </c>
      <c r="B524" s="32">
        <v>5.5999999999999994E-2</v>
      </c>
      <c r="C524" s="33">
        <v>5.7200000000000001E-2</v>
      </c>
      <c r="D524" s="6">
        <v>3312.04</v>
      </c>
      <c r="E524" s="6">
        <v>3300.06</v>
      </c>
      <c r="F524" s="34">
        <v>3300.06</v>
      </c>
      <c r="H524" s="45"/>
    </row>
    <row r="525" spans="1:8" x14ac:dyDescent="0.3">
      <c r="A525" s="35">
        <v>44592</v>
      </c>
      <c r="B525" s="32">
        <v>5.6399999999999999E-2</v>
      </c>
      <c r="C525" s="33">
        <v>5.7599999999999998E-2</v>
      </c>
      <c r="D525" s="6">
        <v>3310.18</v>
      </c>
      <c r="E525" s="6">
        <v>3299.39</v>
      </c>
      <c r="F525" s="34">
        <v>3299.39</v>
      </c>
      <c r="H525" s="45"/>
    </row>
    <row r="526" spans="1:8" x14ac:dyDescent="0.3">
      <c r="A526" s="35">
        <v>44593</v>
      </c>
      <c r="B526" s="32">
        <v>5.6100000000000004E-2</v>
      </c>
      <c r="C526" s="33">
        <v>5.7300000000000004E-2</v>
      </c>
      <c r="D526" s="6">
        <v>3313.85</v>
      </c>
      <c r="E526" s="6">
        <v>3303.07</v>
      </c>
      <c r="F526" s="34">
        <v>3303.07</v>
      </c>
      <c r="H526" s="45"/>
    </row>
    <row r="527" spans="1:8" x14ac:dyDescent="0.3">
      <c r="A527" s="35">
        <v>44594</v>
      </c>
      <c r="B527" s="32">
        <v>5.5599999999999997E-2</v>
      </c>
      <c r="C527" s="33">
        <v>5.6799999999999996E-2</v>
      </c>
      <c r="D527" s="6">
        <v>3319.11</v>
      </c>
      <c r="E527" s="6">
        <v>3308.32</v>
      </c>
      <c r="F527" s="34">
        <v>3308.32</v>
      </c>
      <c r="H527" s="45"/>
    </row>
    <row r="528" spans="1:8" x14ac:dyDescent="0.3">
      <c r="A528" s="35">
        <v>44595</v>
      </c>
      <c r="B528" s="32">
        <v>5.4299999999999994E-2</v>
      </c>
      <c r="C528" s="33">
        <v>5.5500000000000001E-2</v>
      </c>
      <c r="D528" s="6">
        <v>3330.7</v>
      </c>
      <c r="E528" s="6">
        <v>3319.9</v>
      </c>
      <c r="F528" s="34">
        <v>3319.9</v>
      </c>
      <c r="H528" s="45"/>
    </row>
    <row r="529" spans="1:8" x14ac:dyDescent="0.3">
      <c r="A529" s="35">
        <v>44596</v>
      </c>
      <c r="B529" s="32">
        <v>5.3399999999999996E-2</v>
      </c>
      <c r="C529" s="33">
        <v>5.4600000000000003E-2</v>
      </c>
      <c r="D529" s="6">
        <v>3340.32</v>
      </c>
      <c r="E529" s="6">
        <v>3328.32</v>
      </c>
      <c r="F529" s="34">
        <v>3328.32</v>
      </c>
      <c r="H529" s="45"/>
    </row>
    <row r="530" spans="1:8" x14ac:dyDescent="0.3">
      <c r="A530" s="35">
        <v>44599</v>
      </c>
      <c r="B530" s="32">
        <v>5.4199999999999998E-2</v>
      </c>
      <c r="C530" s="33">
        <v>5.5399999999999998E-2</v>
      </c>
      <c r="D530" s="6">
        <v>3335.25</v>
      </c>
      <c r="E530" s="6">
        <v>3324.47</v>
      </c>
      <c r="F530" s="34">
        <v>3324.47</v>
      </c>
      <c r="H530" s="45"/>
    </row>
    <row r="531" spans="1:8" x14ac:dyDescent="0.3">
      <c r="A531" s="35">
        <v>44600</v>
      </c>
      <c r="B531" s="32">
        <v>5.4400000000000004E-2</v>
      </c>
      <c r="C531" s="33">
        <v>5.5599999999999997E-2</v>
      </c>
      <c r="D531" s="6">
        <v>3334.96</v>
      </c>
      <c r="E531" s="6">
        <v>3324.19</v>
      </c>
      <c r="F531" s="34">
        <v>3324.19</v>
      </c>
      <c r="H531" s="45"/>
    </row>
    <row r="532" spans="1:8" x14ac:dyDescent="0.3">
      <c r="A532" s="35">
        <v>44601</v>
      </c>
      <c r="B532" s="32">
        <v>5.45E-2</v>
      </c>
      <c r="C532" s="33">
        <v>5.57E-2</v>
      </c>
      <c r="D532" s="6">
        <v>3335.18</v>
      </c>
      <c r="E532" s="6">
        <v>3324.44</v>
      </c>
      <c r="F532" s="34">
        <v>3324.44</v>
      </c>
      <c r="H532" s="45"/>
    </row>
    <row r="533" spans="1:8" x14ac:dyDescent="0.3">
      <c r="A533" s="35">
        <v>44602</v>
      </c>
      <c r="B533" s="32">
        <v>5.6299999999999996E-2</v>
      </c>
      <c r="C533" s="33">
        <v>5.7500000000000002E-2</v>
      </c>
      <c r="D533" s="6">
        <v>3322.31</v>
      </c>
      <c r="E533" s="6">
        <v>3311.62</v>
      </c>
      <c r="F533" s="34">
        <v>3311.62</v>
      </c>
      <c r="H533" s="45"/>
    </row>
    <row r="534" spans="1:8" x14ac:dyDescent="0.3">
      <c r="A534" s="35">
        <v>44603</v>
      </c>
      <c r="B534" s="32">
        <v>5.62E-2</v>
      </c>
      <c r="C534" s="33">
        <v>5.74E-2</v>
      </c>
      <c r="D534" s="6">
        <v>3325.55</v>
      </c>
      <c r="E534" s="6">
        <v>3313.71</v>
      </c>
      <c r="F534" s="34">
        <v>3313.71</v>
      </c>
      <c r="H534" s="45"/>
    </row>
    <row r="535" spans="1:8" x14ac:dyDescent="0.3">
      <c r="A535" s="35">
        <v>44606</v>
      </c>
      <c r="B535" s="32">
        <v>5.67E-2</v>
      </c>
      <c r="C535" s="33">
        <v>5.79E-2</v>
      </c>
      <c r="D535" s="6">
        <v>3322.94</v>
      </c>
      <c r="E535" s="6">
        <v>3312.27</v>
      </c>
      <c r="F535" s="34">
        <v>3312.27</v>
      </c>
      <c r="H535" s="45"/>
    </row>
    <row r="536" spans="1:8" x14ac:dyDescent="0.3">
      <c r="A536" s="35">
        <v>44607</v>
      </c>
      <c r="B536" s="32">
        <v>5.5999999999999994E-2</v>
      </c>
      <c r="C536" s="33">
        <v>5.7200000000000001E-2</v>
      </c>
      <c r="D536" s="6">
        <v>3330.19</v>
      </c>
      <c r="E536" s="6">
        <v>3319.04</v>
      </c>
      <c r="F536" s="34">
        <v>3319.04</v>
      </c>
      <c r="H536" s="45"/>
    </row>
    <row r="537" spans="1:8" x14ac:dyDescent="0.3">
      <c r="A537" s="35">
        <v>44608</v>
      </c>
      <c r="B537" s="32">
        <v>5.5099999999999996E-2</v>
      </c>
      <c r="C537" s="33">
        <v>5.6299999999999996E-2</v>
      </c>
      <c r="D537" s="6">
        <v>3339.01</v>
      </c>
      <c r="E537" s="6">
        <v>3327.84</v>
      </c>
      <c r="F537" s="34">
        <v>3327.84</v>
      </c>
      <c r="H537" s="45"/>
    </row>
    <row r="538" spans="1:8" x14ac:dyDescent="0.3">
      <c r="A538" s="35">
        <v>44609</v>
      </c>
      <c r="B538" s="32">
        <v>5.5599999999999997E-2</v>
      </c>
      <c r="C538" s="33">
        <v>5.6799999999999996E-2</v>
      </c>
      <c r="D538" s="6">
        <v>3336.87</v>
      </c>
      <c r="E538" s="6">
        <v>3325.73</v>
      </c>
      <c r="F538" s="34">
        <v>3325.73</v>
      </c>
      <c r="H538" s="45"/>
    </row>
    <row r="539" spans="1:8" x14ac:dyDescent="0.3">
      <c r="A539" s="35">
        <v>44610</v>
      </c>
      <c r="B539" s="32">
        <v>5.6100000000000004E-2</v>
      </c>
      <c r="C539" s="33">
        <v>5.7300000000000004E-2</v>
      </c>
      <c r="D539" s="6">
        <v>3336.85</v>
      </c>
      <c r="E539" s="6">
        <v>3323.62</v>
      </c>
      <c r="F539" s="34">
        <v>3323.62</v>
      </c>
      <c r="H539" s="45"/>
    </row>
    <row r="540" spans="1:8" x14ac:dyDescent="0.3">
      <c r="A540" s="35">
        <v>44613</v>
      </c>
      <c r="B540" s="32">
        <v>5.6399999999999999E-2</v>
      </c>
      <c r="C540" s="33">
        <v>5.7599999999999998E-2</v>
      </c>
      <c r="D540" s="6">
        <v>3336.29</v>
      </c>
      <c r="E540" s="6">
        <v>3325.18</v>
      </c>
      <c r="F540" s="34">
        <v>3325.18</v>
      </c>
      <c r="H540" s="45"/>
    </row>
    <row r="541" spans="1:8" x14ac:dyDescent="0.3">
      <c r="A541" s="35">
        <v>44614</v>
      </c>
      <c r="B541" s="32">
        <v>5.6500000000000002E-2</v>
      </c>
      <c r="C541" s="33">
        <v>5.7699999999999994E-2</v>
      </c>
      <c r="D541" s="6">
        <v>3337.3</v>
      </c>
      <c r="E541" s="6">
        <v>3326.2</v>
      </c>
      <c r="F541" s="34">
        <v>3326.2</v>
      </c>
      <c r="H541" s="45"/>
    </row>
    <row r="542" spans="1:8" x14ac:dyDescent="0.3">
      <c r="A542" s="35">
        <v>44615</v>
      </c>
      <c r="B542" s="32">
        <v>5.7300000000000004E-2</v>
      </c>
      <c r="C542" s="33">
        <v>5.8499999999999996E-2</v>
      </c>
      <c r="D542" s="6">
        <v>3332.88</v>
      </c>
      <c r="E542" s="6">
        <v>3321.81</v>
      </c>
      <c r="F542" s="34">
        <v>3321.81</v>
      </c>
      <c r="H542" s="45"/>
    </row>
    <row r="543" spans="1:8" x14ac:dyDescent="0.3">
      <c r="A543" s="35">
        <v>44616</v>
      </c>
      <c r="B543" s="32">
        <v>5.7099999999999998E-2</v>
      </c>
      <c r="C543" s="33">
        <v>5.8299999999999998E-2</v>
      </c>
      <c r="D543" s="6">
        <v>3336.81</v>
      </c>
      <c r="E543" s="6">
        <v>3325.68</v>
      </c>
      <c r="F543" s="34">
        <v>3325.68</v>
      </c>
      <c r="H543" s="45"/>
    </row>
    <row r="544" spans="1:8" x14ac:dyDescent="0.3">
      <c r="A544" s="35">
        <v>44617</v>
      </c>
      <c r="B544" s="32">
        <v>5.6399999999999999E-2</v>
      </c>
      <c r="C544" s="33">
        <v>5.7599999999999998E-2</v>
      </c>
      <c r="D544" s="6">
        <v>3348.55</v>
      </c>
      <c r="E544" s="6">
        <v>3332.94</v>
      </c>
      <c r="F544" s="34">
        <v>3332.94</v>
      </c>
      <c r="H544" s="45"/>
    </row>
    <row r="545" spans="1:8" x14ac:dyDescent="0.3">
      <c r="A545" s="35">
        <v>44622</v>
      </c>
      <c r="B545" s="32">
        <v>5.7500000000000002E-2</v>
      </c>
      <c r="C545" s="33">
        <v>5.8700000000000002E-2</v>
      </c>
      <c r="D545" s="6">
        <v>3341.89</v>
      </c>
      <c r="E545" s="6">
        <v>3330.77</v>
      </c>
      <c r="F545" s="34">
        <v>3330.77</v>
      </c>
      <c r="H545" s="45"/>
    </row>
    <row r="546" spans="1:8" x14ac:dyDescent="0.3">
      <c r="A546" s="35">
        <v>44623</v>
      </c>
      <c r="B546" s="32">
        <v>5.7500000000000002E-2</v>
      </c>
      <c r="C546" s="33">
        <v>5.8700000000000002E-2</v>
      </c>
      <c r="D546" s="6">
        <v>3343.75</v>
      </c>
      <c r="E546" s="6">
        <v>3332.64</v>
      </c>
      <c r="F546" s="34">
        <v>3332.64</v>
      </c>
      <c r="H546" s="45"/>
    </row>
    <row r="547" spans="1:8" x14ac:dyDescent="0.3">
      <c r="A547" s="35">
        <v>44624</v>
      </c>
      <c r="B547" s="32">
        <v>5.7699999999999994E-2</v>
      </c>
      <c r="C547" s="33">
        <v>5.8899999999999994E-2</v>
      </c>
      <c r="D547" s="6">
        <v>3346.3</v>
      </c>
      <c r="E547" s="6">
        <v>3332.97</v>
      </c>
      <c r="F547" s="34">
        <v>3332.97</v>
      </c>
      <c r="H547" s="45"/>
    </row>
    <row r="548" spans="1:8" x14ac:dyDescent="0.3">
      <c r="A548" s="35">
        <v>44627</v>
      </c>
      <c r="B548" s="32">
        <v>5.8799999999999998E-2</v>
      </c>
      <c r="C548" s="33">
        <v>0.06</v>
      </c>
      <c r="D548" s="6">
        <v>3339.71</v>
      </c>
      <c r="E548" s="6">
        <v>3328.64</v>
      </c>
      <c r="F548" s="34">
        <v>3328.64</v>
      </c>
      <c r="H548" s="45"/>
    </row>
    <row r="549" spans="1:8" x14ac:dyDescent="0.3">
      <c r="A549" s="35">
        <v>44628</v>
      </c>
      <c r="B549" s="32">
        <v>5.8899999999999994E-2</v>
      </c>
      <c r="C549" s="33">
        <v>6.0100000000000001E-2</v>
      </c>
      <c r="D549" s="6">
        <v>3340.82</v>
      </c>
      <c r="E549" s="6">
        <v>3329.76</v>
      </c>
      <c r="F549" s="34">
        <v>3329.76</v>
      </c>
      <c r="H549" s="45"/>
    </row>
    <row r="550" spans="1:8" x14ac:dyDescent="0.3">
      <c r="A550" s="35">
        <v>44629</v>
      </c>
      <c r="B550" s="32">
        <v>5.7200000000000001E-2</v>
      </c>
      <c r="C550" s="33">
        <v>5.8400000000000001E-2</v>
      </c>
      <c r="D550" s="6">
        <v>3355.74</v>
      </c>
      <c r="E550" s="6">
        <v>3344.65</v>
      </c>
      <c r="F550" s="34">
        <v>3344.65</v>
      </c>
      <c r="H550" s="45"/>
    </row>
    <row r="551" spans="1:8" x14ac:dyDescent="0.3">
      <c r="A551" s="35">
        <v>44630</v>
      </c>
      <c r="B551" s="32">
        <v>5.7599999999999998E-2</v>
      </c>
      <c r="C551" s="33">
        <v>5.8799999999999998E-2</v>
      </c>
      <c r="D551" s="6">
        <v>3354.53</v>
      </c>
      <c r="E551" s="6">
        <v>3343.46</v>
      </c>
      <c r="F551" s="34">
        <v>3343.46</v>
      </c>
      <c r="H551" s="45"/>
    </row>
    <row r="552" spans="1:8" x14ac:dyDescent="0.3">
      <c r="A552" s="35">
        <v>44631</v>
      </c>
      <c r="B552" s="32">
        <v>5.7200000000000001E-2</v>
      </c>
      <c r="C552" s="33">
        <v>5.8400000000000001E-2</v>
      </c>
      <c r="D552" s="6">
        <v>3363.96</v>
      </c>
      <c r="E552" s="6">
        <v>3350.39</v>
      </c>
      <c r="F552" s="34">
        <v>3350.39</v>
      </c>
      <c r="H552" s="45"/>
    </row>
    <row r="553" spans="1:8" x14ac:dyDescent="0.3">
      <c r="A553" s="35">
        <v>44634</v>
      </c>
      <c r="B553" s="32">
        <v>5.8099999999999999E-2</v>
      </c>
      <c r="C553" s="33">
        <v>5.9299999999999999E-2</v>
      </c>
      <c r="D553" s="6">
        <v>3359.01</v>
      </c>
      <c r="E553" s="6">
        <v>3347.87</v>
      </c>
      <c r="F553" s="34">
        <v>3347.87</v>
      </c>
      <c r="H553" s="45"/>
    </row>
    <row r="554" spans="1:8" x14ac:dyDescent="0.3">
      <c r="A554" s="35">
        <v>44635</v>
      </c>
      <c r="B554" s="32">
        <v>5.7200000000000001E-2</v>
      </c>
      <c r="C554" s="33">
        <v>5.8400000000000001E-2</v>
      </c>
      <c r="D554" s="6">
        <v>3367.67</v>
      </c>
      <c r="E554" s="6">
        <v>3356.71</v>
      </c>
      <c r="F554" s="34">
        <v>3356.71</v>
      </c>
      <c r="H554" s="45"/>
    </row>
    <row r="555" spans="1:8" x14ac:dyDescent="0.3">
      <c r="A555" s="35">
        <v>44636</v>
      </c>
      <c r="B555" s="32">
        <v>5.7099999999999998E-2</v>
      </c>
      <c r="C555" s="33">
        <v>5.8299999999999998E-2</v>
      </c>
      <c r="D555" s="6">
        <v>3370.2</v>
      </c>
      <c r="E555" s="6">
        <v>3359.24</v>
      </c>
      <c r="F555" s="34">
        <v>3359.24</v>
      </c>
      <c r="H555" s="45"/>
    </row>
    <row r="556" spans="1:8" x14ac:dyDescent="0.3">
      <c r="A556" s="35">
        <v>44637</v>
      </c>
      <c r="B556" s="32">
        <v>5.7699999999999994E-2</v>
      </c>
      <c r="C556" s="33">
        <v>5.8899999999999994E-2</v>
      </c>
      <c r="D556" s="6">
        <v>3367.37</v>
      </c>
      <c r="E556" s="6">
        <v>3356.44</v>
      </c>
      <c r="F556" s="34">
        <v>3356.44</v>
      </c>
      <c r="H556" s="45"/>
    </row>
    <row r="557" spans="1:8" x14ac:dyDescent="0.3">
      <c r="A557" s="35">
        <v>44638</v>
      </c>
      <c r="B557" s="32">
        <v>5.6600000000000004E-2</v>
      </c>
      <c r="C557" s="33">
        <v>5.7800000000000004E-2</v>
      </c>
      <c r="D557" s="6">
        <v>3379.58</v>
      </c>
      <c r="E557" s="6">
        <v>3366.61</v>
      </c>
      <c r="F557" s="34">
        <v>3366.61</v>
      </c>
      <c r="H557" s="45"/>
    </row>
    <row r="558" spans="1:8" x14ac:dyDescent="0.3">
      <c r="A558" s="35">
        <v>44641</v>
      </c>
      <c r="B558" s="32">
        <v>5.5500000000000001E-2</v>
      </c>
      <c r="C558" s="33">
        <v>5.67E-2</v>
      </c>
      <c r="D558" s="6">
        <v>3389.78</v>
      </c>
      <c r="E558" s="6">
        <v>3378.82</v>
      </c>
      <c r="F558" s="34">
        <v>3378.82</v>
      </c>
      <c r="H558" s="45"/>
    </row>
    <row r="559" spans="1:8" x14ac:dyDescent="0.3">
      <c r="A559" s="35">
        <v>44642</v>
      </c>
      <c r="B559" s="32">
        <v>5.4100000000000002E-2</v>
      </c>
      <c r="C559" s="33">
        <v>5.5300000000000002E-2</v>
      </c>
      <c r="D559" s="6">
        <v>3402.3</v>
      </c>
      <c r="E559" s="6">
        <v>3391.32</v>
      </c>
      <c r="F559" s="34">
        <v>3391.32</v>
      </c>
      <c r="H559" s="45"/>
    </row>
    <row r="560" spans="1:8" x14ac:dyDescent="0.3">
      <c r="A560" s="35">
        <v>44643</v>
      </c>
      <c r="B560" s="32">
        <v>5.3600000000000002E-2</v>
      </c>
      <c r="C560" s="33">
        <v>5.4800000000000001E-2</v>
      </c>
      <c r="D560" s="6">
        <v>3407.9</v>
      </c>
      <c r="E560" s="6">
        <v>3396.91</v>
      </c>
      <c r="F560" s="34">
        <v>3396.91</v>
      </c>
      <c r="H560" s="45"/>
    </row>
    <row r="561" spans="1:8" x14ac:dyDescent="0.3">
      <c r="A561" s="35">
        <v>44644</v>
      </c>
      <c r="B561" s="32">
        <v>5.3399999999999996E-2</v>
      </c>
      <c r="C561" s="33">
        <v>5.4600000000000003E-2</v>
      </c>
      <c r="D561" s="6">
        <v>3411.17</v>
      </c>
      <c r="E561" s="6">
        <v>3400.2</v>
      </c>
      <c r="F561" s="34">
        <v>3400.2</v>
      </c>
      <c r="H561" s="45"/>
    </row>
    <row r="562" spans="1:8" x14ac:dyDescent="0.3">
      <c r="A562" s="35">
        <v>44645</v>
      </c>
      <c r="B562" s="32">
        <v>4.9599999999999998E-2</v>
      </c>
      <c r="C562" s="33">
        <v>5.0799999999999998E-2</v>
      </c>
      <c r="D562" s="6">
        <v>3444.43</v>
      </c>
      <c r="E562" s="6">
        <v>3431.3</v>
      </c>
      <c r="F562" s="34">
        <v>3431.3</v>
      </c>
      <c r="H562" s="45"/>
    </row>
    <row r="563" spans="1:8" x14ac:dyDescent="0.3">
      <c r="A563" s="35">
        <v>44648</v>
      </c>
      <c r="B563" s="32">
        <v>4.9000000000000002E-2</v>
      </c>
      <c r="C563" s="33">
        <v>5.0199999999999995E-2</v>
      </c>
      <c r="D563" s="6">
        <v>3456.06</v>
      </c>
      <c r="E563" s="6">
        <v>3444.61</v>
      </c>
      <c r="F563" s="34">
        <v>3444.61</v>
      </c>
      <c r="H563" s="45"/>
    </row>
    <row r="564" spans="1:8" x14ac:dyDescent="0.3">
      <c r="A564" s="35">
        <v>44649</v>
      </c>
      <c r="B564" s="32">
        <v>4.9299999999999997E-2</v>
      </c>
      <c r="C564" s="33">
        <v>5.0499999999999996E-2</v>
      </c>
      <c r="D564" s="6">
        <v>3455.79</v>
      </c>
      <c r="E564" s="6">
        <v>3444.36</v>
      </c>
      <c r="F564" s="34">
        <v>3444.36</v>
      </c>
      <c r="H564" s="45"/>
    </row>
    <row r="565" spans="1:8" x14ac:dyDescent="0.3">
      <c r="A565" s="35">
        <v>44650</v>
      </c>
      <c r="B565" s="32">
        <v>5.1399999999999994E-2</v>
      </c>
      <c r="C565" s="33">
        <v>5.2600000000000001E-2</v>
      </c>
      <c r="D565" s="6">
        <v>3441.55</v>
      </c>
      <c r="E565" s="6">
        <v>3430.18</v>
      </c>
      <c r="F565" s="34">
        <v>3430.18</v>
      </c>
      <c r="H565" s="45"/>
    </row>
    <row r="566" spans="1:8" x14ac:dyDescent="0.3">
      <c r="A566" s="35">
        <v>44651</v>
      </c>
      <c r="B566" s="32">
        <v>5.16E-2</v>
      </c>
      <c r="C566" s="33">
        <v>5.28E-2</v>
      </c>
      <c r="D566" s="6">
        <v>3442.11</v>
      </c>
      <c r="E566" s="6">
        <v>3430.74</v>
      </c>
      <c r="F566" s="34">
        <v>3430.74</v>
      </c>
      <c r="H566" s="45"/>
    </row>
    <row r="567" spans="1:8" x14ac:dyDescent="0.3">
      <c r="A567" s="35">
        <v>44652</v>
      </c>
      <c r="B567" s="32">
        <v>5.2499999999999998E-2</v>
      </c>
      <c r="C567" s="33">
        <v>5.3699999999999998E-2</v>
      </c>
      <c r="D567" s="6">
        <v>3440.09</v>
      </c>
      <c r="E567" s="6">
        <v>3425.93</v>
      </c>
      <c r="F567" s="34">
        <v>3425.93</v>
      </c>
      <c r="H567" s="45"/>
    </row>
    <row r="568" spans="1:8" x14ac:dyDescent="0.3">
      <c r="A568" s="35">
        <v>44655</v>
      </c>
      <c r="B568" s="32">
        <v>5.1399999999999994E-2</v>
      </c>
      <c r="C568" s="33">
        <v>5.2600000000000001E-2</v>
      </c>
      <c r="D568" s="6">
        <v>3450.68</v>
      </c>
      <c r="E568" s="6">
        <v>3439.32</v>
      </c>
      <c r="F568" s="34">
        <v>3439.32</v>
      </c>
      <c r="H568" s="45"/>
    </row>
    <row r="569" spans="1:8" x14ac:dyDescent="0.3">
      <c r="A569" s="35">
        <v>44656</v>
      </c>
      <c r="B569" s="32">
        <v>5.1399999999999994E-2</v>
      </c>
      <c r="C569" s="33">
        <v>5.2600000000000001E-2</v>
      </c>
      <c r="D569" s="6">
        <v>3452.78</v>
      </c>
      <c r="E569" s="6">
        <v>3441.43</v>
      </c>
      <c r="F569" s="34">
        <v>3441.43</v>
      </c>
      <c r="H569" s="45"/>
    </row>
    <row r="570" spans="1:8" x14ac:dyDescent="0.3">
      <c r="A570" s="35">
        <v>44657</v>
      </c>
      <c r="B570" s="32">
        <v>5.28E-2</v>
      </c>
      <c r="C570" s="33">
        <v>5.4000000000000006E-2</v>
      </c>
      <c r="D570" s="6">
        <v>3444.12</v>
      </c>
      <c r="E570" s="6">
        <v>3432.81</v>
      </c>
      <c r="F570" s="34">
        <v>3432.81</v>
      </c>
      <c r="H570" s="45"/>
    </row>
    <row r="571" spans="1:8" x14ac:dyDescent="0.3">
      <c r="A571" s="35">
        <v>44658</v>
      </c>
      <c r="B571" s="32">
        <v>5.21E-2</v>
      </c>
      <c r="C571" s="33">
        <v>5.33E-2</v>
      </c>
      <c r="D571" s="6">
        <v>3451.61</v>
      </c>
      <c r="E571" s="6">
        <v>3440.29</v>
      </c>
      <c r="F571" s="34">
        <v>3440.29</v>
      </c>
      <c r="H571" s="45"/>
    </row>
    <row r="572" spans="1:8" x14ac:dyDescent="0.3">
      <c r="A572" s="35">
        <v>44659</v>
      </c>
      <c r="B572" s="32">
        <v>5.33E-2</v>
      </c>
      <c r="C572" s="33">
        <v>5.45E-2</v>
      </c>
      <c r="D572" s="6">
        <v>3457.44</v>
      </c>
      <c r="E572" s="6">
        <v>3442.16</v>
      </c>
      <c r="F572" s="34">
        <v>3442.16</v>
      </c>
      <c r="H572" s="45"/>
    </row>
    <row r="573" spans="1:8" x14ac:dyDescent="0.3">
      <c r="A573" s="35">
        <v>44662</v>
      </c>
      <c r="B573" s="32">
        <v>5.3699999999999998E-2</v>
      </c>
      <c r="C573" s="33">
        <v>5.4900000000000004E-2</v>
      </c>
      <c r="D573" s="6">
        <v>3456.88</v>
      </c>
      <c r="E573" s="6">
        <v>3445.19</v>
      </c>
      <c r="F573" s="34">
        <v>3445.19</v>
      </c>
      <c r="H573" s="45"/>
    </row>
    <row r="574" spans="1:8" x14ac:dyDescent="0.3">
      <c r="A574" s="35">
        <v>44663</v>
      </c>
      <c r="B574" s="32">
        <v>5.5500000000000001E-2</v>
      </c>
      <c r="C574" s="33">
        <v>5.67E-2</v>
      </c>
      <c r="D574" s="6">
        <v>3445.66</v>
      </c>
      <c r="E574" s="6">
        <v>3434.02</v>
      </c>
      <c r="F574" s="34">
        <v>3434.02</v>
      </c>
      <c r="H574" s="45"/>
    </row>
    <row r="575" spans="1:8" x14ac:dyDescent="0.3">
      <c r="A575" s="35">
        <v>44664</v>
      </c>
      <c r="B575" s="32">
        <v>5.62E-2</v>
      </c>
      <c r="C575" s="33">
        <v>5.74E-2</v>
      </c>
      <c r="D575" s="6">
        <v>3442.88</v>
      </c>
      <c r="E575" s="6">
        <v>3431.26</v>
      </c>
      <c r="F575" s="34">
        <v>3431.26</v>
      </c>
      <c r="H575" s="45"/>
    </row>
    <row r="576" spans="1:8" x14ac:dyDescent="0.3">
      <c r="A576" s="35">
        <v>44665</v>
      </c>
      <c r="B576" s="32">
        <v>5.5599999999999997E-2</v>
      </c>
      <c r="C576" s="33">
        <v>5.6799999999999996E-2</v>
      </c>
      <c r="D576" s="6">
        <v>3452.57</v>
      </c>
      <c r="E576" s="6">
        <v>3438.34</v>
      </c>
      <c r="F576" s="34">
        <v>3438.34</v>
      </c>
      <c r="H576" s="45"/>
    </row>
    <row r="577" spans="1:8" x14ac:dyDescent="0.3">
      <c r="A577" s="35">
        <v>44669</v>
      </c>
      <c r="B577" s="32">
        <v>5.5599999999999997E-2</v>
      </c>
      <c r="C577" s="33">
        <v>5.6799999999999996E-2</v>
      </c>
      <c r="D577" s="6">
        <v>3454.19</v>
      </c>
      <c r="E577" s="6">
        <v>3443.48</v>
      </c>
      <c r="F577" s="34">
        <v>3443.48</v>
      </c>
      <c r="H577" s="45"/>
    </row>
    <row r="578" spans="1:8" x14ac:dyDescent="0.3">
      <c r="A578" s="35">
        <v>44670</v>
      </c>
      <c r="B578" s="32">
        <v>5.3699999999999998E-2</v>
      </c>
      <c r="C578" s="33">
        <v>5.4900000000000004E-2</v>
      </c>
      <c r="D578" s="6">
        <v>3470.23</v>
      </c>
      <c r="E578" s="6">
        <v>3459.5</v>
      </c>
      <c r="F578" s="34">
        <v>3459.5</v>
      </c>
      <c r="H578" s="45"/>
    </row>
    <row r="579" spans="1:8" x14ac:dyDescent="0.3">
      <c r="A579" s="35">
        <v>44671</v>
      </c>
      <c r="B579" s="32">
        <v>5.4400000000000004E-2</v>
      </c>
      <c r="C579" s="33">
        <v>5.5599999999999997E-2</v>
      </c>
      <c r="D579" s="6">
        <v>3467.38</v>
      </c>
      <c r="E579" s="6">
        <v>3455.8</v>
      </c>
      <c r="F579" s="34">
        <v>3455.8</v>
      </c>
      <c r="H579" s="45"/>
    </row>
    <row r="580" spans="1:8" x14ac:dyDescent="0.3">
      <c r="A580" s="35">
        <v>44673</v>
      </c>
      <c r="B580" s="32">
        <v>5.5199999999999999E-2</v>
      </c>
      <c r="C580" s="33">
        <v>5.6399999999999999E-2</v>
      </c>
      <c r="D580" s="6">
        <v>3464.68</v>
      </c>
      <c r="E580" s="6">
        <v>3452.24</v>
      </c>
      <c r="F580" s="34">
        <v>3452.24</v>
      </c>
      <c r="H580" s="45"/>
    </row>
    <row r="581" spans="1:8" x14ac:dyDescent="0.3">
      <c r="A581" s="35">
        <v>44676</v>
      </c>
      <c r="B581" s="32">
        <v>5.5E-2</v>
      </c>
      <c r="C581" s="33">
        <v>5.62E-2</v>
      </c>
      <c r="D581" s="6">
        <v>3467.8</v>
      </c>
      <c r="E581" s="6">
        <v>3457.12</v>
      </c>
      <c r="F581" s="34">
        <v>3457.12</v>
      </c>
      <c r="H581" s="45"/>
    </row>
    <row r="582" spans="1:8" x14ac:dyDescent="0.3">
      <c r="A582" s="35">
        <v>44677</v>
      </c>
      <c r="B582" s="32">
        <v>5.4900000000000004E-2</v>
      </c>
      <c r="C582" s="33">
        <v>5.6100000000000004E-2</v>
      </c>
      <c r="D582" s="6">
        <v>3470.17</v>
      </c>
      <c r="E582" s="6">
        <v>3459.49</v>
      </c>
      <c r="F582" s="34">
        <v>3459.49</v>
      </c>
      <c r="H582" s="45"/>
    </row>
    <row r="583" spans="1:8" x14ac:dyDescent="0.3">
      <c r="A583" s="35">
        <v>44678</v>
      </c>
      <c r="B583" s="32">
        <v>5.4900000000000004E-2</v>
      </c>
      <c r="C583" s="33">
        <v>5.6100000000000004E-2</v>
      </c>
      <c r="D583" s="6">
        <v>3471.78</v>
      </c>
      <c r="E583" s="6">
        <v>3461.12</v>
      </c>
      <c r="F583" s="34">
        <v>3461.12</v>
      </c>
      <c r="H583" s="45"/>
    </row>
    <row r="584" spans="1:8" x14ac:dyDescent="0.3">
      <c r="A584" s="35">
        <v>44679</v>
      </c>
      <c r="B584" s="32">
        <v>5.5399999999999998E-2</v>
      </c>
      <c r="C584" s="33">
        <v>5.6600000000000004E-2</v>
      </c>
      <c r="D584" s="6">
        <v>3472.52</v>
      </c>
      <c r="E584" s="6">
        <v>3461.66</v>
      </c>
      <c r="F584" s="34">
        <v>3461.66</v>
      </c>
      <c r="H584" s="45"/>
    </row>
    <row r="585" spans="1:8" x14ac:dyDescent="0.3">
      <c r="A585" s="35">
        <v>44680</v>
      </c>
      <c r="B585" s="32">
        <v>5.4800000000000001E-2</v>
      </c>
      <c r="C585" s="33">
        <v>5.5999999999999994E-2</v>
      </c>
      <c r="D585" s="6">
        <v>3481.03</v>
      </c>
      <c r="E585" s="6">
        <v>3468</v>
      </c>
      <c r="F585" s="34">
        <v>3468</v>
      </c>
      <c r="H585" s="45"/>
    </row>
    <row r="586" spans="1:8" x14ac:dyDescent="0.3">
      <c r="A586" s="35">
        <v>44683</v>
      </c>
      <c r="B586" s="32">
        <v>5.5399999999999998E-2</v>
      </c>
      <c r="C586" s="33">
        <v>5.6600000000000004E-2</v>
      </c>
      <c r="D586" s="6">
        <v>3478.34</v>
      </c>
      <c r="E586" s="6">
        <v>3467.49</v>
      </c>
      <c r="F586" s="34">
        <v>3467.49</v>
      </c>
      <c r="H586" s="45"/>
    </row>
    <row r="587" spans="1:8" x14ac:dyDescent="0.3">
      <c r="A587" s="35">
        <v>44684</v>
      </c>
      <c r="B587" s="32">
        <v>5.5399999999999998E-2</v>
      </c>
      <c r="C587" s="33">
        <v>5.6600000000000004E-2</v>
      </c>
      <c r="D587" s="6">
        <v>3480.17</v>
      </c>
      <c r="E587" s="6">
        <v>3469.34</v>
      </c>
      <c r="F587" s="34">
        <v>3469.34</v>
      </c>
      <c r="H587" s="45"/>
    </row>
    <row r="588" spans="1:8" x14ac:dyDescent="0.3">
      <c r="A588" s="35">
        <v>44685</v>
      </c>
      <c r="B588" s="32">
        <v>5.4800000000000001E-2</v>
      </c>
      <c r="C588" s="33">
        <v>5.5999999999999994E-2</v>
      </c>
      <c r="D588" s="6">
        <v>3486.51</v>
      </c>
      <c r="E588" s="6">
        <v>3475.67</v>
      </c>
      <c r="F588" s="34">
        <v>3475.67</v>
      </c>
      <c r="H588" s="45"/>
    </row>
    <row r="589" spans="1:8" x14ac:dyDescent="0.3">
      <c r="A589" s="35">
        <v>44686</v>
      </c>
      <c r="B589" s="32">
        <v>5.33E-2</v>
      </c>
      <c r="C589" s="33">
        <v>5.45E-2</v>
      </c>
      <c r="D589" s="6">
        <v>3499.62</v>
      </c>
      <c r="E589" s="6">
        <v>3488.76</v>
      </c>
      <c r="F589" s="34">
        <v>3488.76</v>
      </c>
      <c r="H589" s="45"/>
    </row>
    <row r="590" spans="1:8" x14ac:dyDescent="0.3">
      <c r="A590" s="35">
        <v>44687</v>
      </c>
      <c r="B590" s="32">
        <v>5.4199999999999998E-2</v>
      </c>
      <c r="C590" s="33">
        <v>5.5399999999999998E-2</v>
      </c>
      <c r="D590" s="6">
        <v>3496.84</v>
      </c>
      <c r="E590" s="6">
        <v>3483.83</v>
      </c>
      <c r="F590" s="34">
        <v>3483.83</v>
      </c>
      <c r="H590" s="45"/>
    </row>
    <row r="591" spans="1:8" x14ac:dyDescent="0.3">
      <c r="A591" s="35">
        <v>44690</v>
      </c>
      <c r="B591" s="32">
        <v>5.5E-2</v>
      </c>
      <c r="C591" s="33">
        <v>5.62E-2</v>
      </c>
      <c r="D591" s="6">
        <v>3492.67</v>
      </c>
      <c r="E591" s="6">
        <v>3481.86</v>
      </c>
      <c r="F591" s="34">
        <v>3481.86</v>
      </c>
      <c r="H591" s="45"/>
    </row>
    <row r="592" spans="1:8" x14ac:dyDescent="0.3">
      <c r="A592" s="35">
        <v>44691</v>
      </c>
      <c r="B592" s="32">
        <v>5.4299999999999994E-2</v>
      </c>
      <c r="C592" s="33">
        <v>5.5500000000000001E-2</v>
      </c>
      <c r="D592" s="6">
        <v>3499.74</v>
      </c>
      <c r="E592" s="6">
        <v>3488.93</v>
      </c>
      <c r="F592" s="34">
        <v>3488.93</v>
      </c>
      <c r="H592" s="45"/>
    </row>
    <row r="593" spans="1:8" x14ac:dyDescent="0.3">
      <c r="A593" s="35">
        <v>44692</v>
      </c>
      <c r="B593" s="32">
        <v>5.6399999999999999E-2</v>
      </c>
      <c r="C593" s="33">
        <v>5.7599999999999998E-2</v>
      </c>
      <c r="D593" s="6">
        <v>3489.63</v>
      </c>
      <c r="E593" s="6">
        <v>3478.71</v>
      </c>
      <c r="F593" s="34">
        <v>3478.71</v>
      </c>
      <c r="H593" s="45"/>
    </row>
    <row r="594" spans="1:8" x14ac:dyDescent="0.3">
      <c r="A594" s="35">
        <v>44693</v>
      </c>
      <c r="B594" s="32">
        <v>5.5399999999999998E-2</v>
      </c>
      <c r="C594" s="33">
        <v>5.6600000000000004E-2</v>
      </c>
      <c r="D594" s="6">
        <v>3499.06</v>
      </c>
      <c r="E594" s="6">
        <v>3488.14</v>
      </c>
      <c r="F594" s="34">
        <v>3488.14</v>
      </c>
      <c r="H594" s="45"/>
    </row>
    <row r="595" spans="1:8" x14ac:dyDescent="0.3">
      <c r="A595" s="35">
        <v>44694</v>
      </c>
      <c r="B595" s="32">
        <v>5.5300000000000002E-2</v>
      </c>
      <c r="C595" s="33">
        <v>5.6500000000000002E-2</v>
      </c>
      <c r="D595" s="6">
        <v>3503.54</v>
      </c>
      <c r="E595" s="6">
        <v>3490.87</v>
      </c>
      <c r="F595" s="34">
        <v>3490.87</v>
      </c>
      <c r="H595" s="45"/>
    </row>
    <row r="596" spans="1:8" x14ac:dyDescent="0.3">
      <c r="A596" s="35">
        <v>44697</v>
      </c>
      <c r="B596" s="32">
        <v>5.5300000000000002E-2</v>
      </c>
      <c r="C596" s="33">
        <v>5.6500000000000002E-2</v>
      </c>
      <c r="D596" s="6">
        <v>3504.81</v>
      </c>
      <c r="E596" s="6">
        <v>3494.6</v>
      </c>
      <c r="F596" s="34">
        <v>3494.6</v>
      </c>
      <c r="H596" s="45"/>
    </row>
    <row r="597" spans="1:8" x14ac:dyDescent="0.3">
      <c r="A597" s="35">
        <v>44698</v>
      </c>
      <c r="B597" s="32">
        <v>5.3399999999999996E-2</v>
      </c>
      <c r="C597" s="33">
        <v>5.4600000000000003E-2</v>
      </c>
      <c r="D597" s="6">
        <v>3520.24</v>
      </c>
      <c r="E597" s="6">
        <v>3510.02</v>
      </c>
      <c r="F597" s="34">
        <v>3510.02</v>
      </c>
      <c r="H597" s="45"/>
    </row>
    <row r="598" spans="1:8" x14ac:dyDescent="0.3">
      <c r="A598" s="35">
        <v>44699</v>
      </c>
      <c r="B598" s="32">
        <v>5.4800000000000001E-2</v>
      </c>
      <c r="C598" s="33">
        <v>5.5999999999999994E-2</v>
      </c>
      <c r="D598" s="6">
        <v>3511.06</v>
      </c>
      <c r="E598" s="6">
        <v>3500.87</v>
      </c>
      <c r="F598" s="34">
        <v>3500.87</v>
      </c>
      <c r="H598" s="45"/>
    </row>
    <row r="599" spans="1:8" x14ac:dyDescent="0.3">
      <c r="A599" s="35">
        <v>44700</v>
      </c>
      <c r="B599" s="32">
        <v>5.4900000000000004E-2</v>
      </c>
      <c r="C599" s="33">
        <v>5.6100000000000004E-2</v>
      </c>
      <c r="D599" s="6">
        <v>3511.58</v>
      </c>
      <c r="E599" s="6">
        <v>3501.41</v>
      </c>
      <c r="F599" s="34">
        <v>3501.41</v>
      </c>
      <c r="H599" s="45"/>
    </row>
    <row r="600" spans="1:8" x14ac:dyDescent="0.3">
      <c r="A600" s="35">
        <v>44701</v>
      </c>
      <c r="B600" s="32">
        <v>5.6100000000000004E-2</v>
      </c>
      <c r="C600" s="33">
        <v>5.7300000000000004E-2</v>
      </c>
      <c r="D600" s="6">
        <v>3505</v>
      </c>
      <c r="E600" s="6">
        <v>3493.83</v>
      </c>
      <c r="F600" s="34">
        <v>3493.83</v>
      </c>
      <c r="H600" s="45"/>
    </row>
    <row r="601" spans="1:8" x14ac:dyDescent="0.3">
      <c r="A601" s="35">
        <v>44704</v>
      </c>
      <c r="B601" s="32">
        <v>5.5800000000000002E-2</v>
      </c>
      <c r="C601" s="33">
        <v>5.7000000000000002E-2</v>
      </c>
      <c r="D601" s="6">
        <v>3508.49</v>
      </c>
      <c r="E601" s="6">
        <v>3498.36</v>
      </c>
      <c r="F601" s="34">
        <v>3498.36</v>
      </c>
      <c r="H601" s="45"/>
    </row>
    <row r="602" spans="1:8" x14ac:dyDescent="0.3">
      <c r="A602" s="35">
        <v>44705</v>
      </c>
      <c r="B602" s="32">
        <v>5.7699999999999994E-2</v>
      </c>
      <c r="C602" s="33">
        <v>5.8899999999999994E-2</v>
      </c>
      <c r="D602" s="6">
        <v>3495.8</v>
      </c>
      <c r="E602" s="6">
        <v>3485.71</v>
      </c>
      <c r="F602" s="34">
        <v>3485.71</v>
      </c>
      <c r="H602" s="45"/>
    </row>
    <row r="603" spans="1:8" x14ac:dyDescent="0.3">
      <c r="A603" s="35">
        <v>44706</v>
      </c>
      <c r="B603" s="32">
        <v>5.8200000000000002E-2</v>
      </c>
      <c r="C603" s="33">
        <v>5.9400000000000001E-2</v>
      </c>
      <c r="D603" s="6">
        <v>3495.04</v>
      </c>
      <c r="E603" s="6">
        <v>3484.82</v>
      </c>
      <c r="F603" s="34">
        <v>3484.82</v>
      </c>
      <c r="H603" s="45"/>
    </row>
    <row r="604" spans="1:8" x14ac:dyDescent="0.3">
      <c r="A604" s="35">
        <v>44707</v>
      </c>
      <c r="B604" s="32">
        <v>5.8400000000000001E-2</v>
      </c>
      <c r="C604" s="33">
        <v>5.96E-2</v>
      </c>
      <c r="D604" s="6">
        <v>3495.03</v>
      </c>
      <c r="E604" s="6">
        <v>3484.82</v>
      </c>
      <c r="F604" s="34">
        <v>3484.82</v>
      </c>
      <c r="H604" s="45"/>
    </row>
    <row r="605" spans="1:8" x14ac:dyDescent="0.3">
      <c r="A605" s="35">
        <v>44708</v>
      </c>
      <c r="B605" s="32">
        <v>5.7800000000000004E-2</v>
      </c>
      <c r="C605" s="33">
        <v>5.9000000000000004E-2</v>
      </c>
      <c r="D605" s="6">
        <v>3502.18</v>
      </c>
      <c r="E605" s="6">
        <v>3490.65</v>
      </c>
      <c r="F605" s="34">
        <v>3490.65</v>
      </c>
      <c r="H605" s="45"/>
    </row>
    <row r="606" spans="1:8" x14ac:dyDescent="0.3">
      <c r="A606" s="35">
        <v>44711</v>
      </c>
      <c r="B606" s="32">
        <v>5.8700000000000002E-2</v>
      </c>
      <c r="C606" s="33">
        <v>5.9900000000000002E-2</v>
      </c>
      <c r="D606" s="6">
        <v>3497.07</v>
      </c>
      <c r="E606" s="6">
        <v>3486.89</v>
      </c>
      <c r="F606" s="34">
        <v>3486.89</v>
      </c>
      <c r="H606" s="45"/>
    </row>
    <row r="607" spans="1:8" x14ac:dyDescent="0.3">
      <c r="A607" s="35">
        <v>44712</v>
      </c>
      <c r="B607" s="32">
        <v>5.9699999999999996E-2</v>
      </c>
      <c r="C607" s="33">
        <v>6.0899999999999996E-2</v>
      </c>
      <c r="D607" s="6">
        <v>3491.27</v>
      </c>
      <c r="E607" s="6">
        <v>3481.12</v>
      </c>
      <c r="F607" s="34">
        <v>3481.12</v>
      </c>
      <c r="H607" s="45"/>
    </row>
    <row r="608" spans="1:8" x14ac:dyDescent="0.3">
      <c r="A608" s="35">
        <v>44713</v>
      </c>
      <c r="B608" s="32">
        <v>5.7999999999999996E-2</v>
      </c>
      <c r="C608" s="33">
        <v>5.9200000000000003E-2</v>
      </c>
      <c r="D608" s="6">
        <v>3505.07</v>
      </c>
      <c r="E608" s="6">
        <v>3494.9</v>
      </c>
      <c r="F608" s="34">
        <v>3494.9</v>
      </c>
      <c r="H608" s="45"/>
    </row>
    <row r="609" spans="1:8" x14ac:dyDescent="0.3">
      <c r="A609" s="35">
        <v>44714</v>
      </c>
      <c r="B609" s="32">
        <v>5.7099999999999998E-2</v>
      </c>
      <c r="C609" s="33">
        <v>5.8299999999999998E-2</v>
      </c>
      <c r="D609" s="6">
        <v>3513.06</v>
      </c>
      <c r="E609" s="6">
        <v>3502.89</v>
      </c>
      <c r="F609" s="34">
        <v>3502.89</v>
      </c>
      <c r="H609" s="45"/>
    </row>
    <row r="610" spans="1:8" x14ac:dyDescent="0.3">
      <c r="A610" s="35">
        <v>44715</v>
      </c>
      <c r="B610" s="32">
        <v>5.7300000000000004E-2</v>
      </c>
      <c r="C610" s="33">
        <v>5.8499999999999996E-2</v>
      </c>
      <c r="D610" s="6">
        <v>3514.38</v>
      </c>
      <c r="E610" s="6">
        <v>3502.89</v>
      </c>
      <c r="F610" s="34">
        <v>3502.89</v>
      </c>
      <c r="H610" s="45"/>
    </row>
    <row r="611" spans="1:8" x14ac:dyDescent="0.3">
      <c r="A611" s="35">
        <v>44718</v>
      </c>
      <c r="B611" s="32">
        <v>5.7000000000000002E-2</v>
      </c>
      <c r="C611" s="33">
        <v>5.8200000000000002E-2</v>
      </c>
      <c r="D611" s="6">
        <v>3518.01</v>
      </c>
      <c r="E611" s="6">
        <v>3507.85</v>
      </c>
      <c r="F611" s="34">
        <v>3507.85</v>
      </c>
      <c r="H611" s="45"/>
    </row>
    <row r="612" spans="1:8" x14ac:dyDescent="0.3">
      <c r="A612" s="35">
        <v>44719</v>
      </c>
      <c r="B612" s="32">
        <v>5.7300000000000004E-2</v>
      </c>
      <c r="C612" s="33">
        <v>5.8499999999999996E-2</v>
      </c>
      <c r="D612" s="6">
        <v>3517.27</v>
      </c>
      <c r="E612" s="6">
        <v>3507.13</v>
      </c>
      <c r="F612" s="34">
        <v>3507.13</v>
      </c>
      <c r="H612" s="45"/>
    </row>
    <row r="613" spans="1:8" x14ac:dyDescent="0.3">
      <c r="A613" s="35">
        <v>44720</v>
      </c>
      <c r="B613" s="32">
        <v>5.8099999999999999E-2</v>
      </c>
      <c r="C613" s="33">
        <v>5.9299999999999999E-2</v>
      </c>
      <c r="D613" s="6">
        <v>3512.93</v>
      </c>
      <c r="E613" s="6">
        <v>3502.82</v>
      </c>
      <c r="F613" s="34">
        <v>3502.82</v>
      </c>
      <c r="H613" s="45"/>
    </row>
    <row r="614" spans="1:8" x14ac:dyDescent="0.3">
      <c r="A614" s="35">
        <v>44721</v>
      </c>
      <c r="B614" s="32">
        <v>5.6900000000000006E-2</v>
      </c>
      <c r="C614" s="33">
        <v>5.8099999999999999E-2</v>
      </c>
      <c r="D614" s="6">
        <v>3519.53</v>
      </c>
      <c r="E614" s="6">
        <v>3509.55</v>
      </c>
      <c r="F614" s="34">
        <v>3509.55</v>
      </c>
      <c r="H614" s="45"/>
    </row>
    <row r="615" spans="1:8" x14ac:dyDescent="0.3">
      <c r="A615" s="35">
        <v>44722</v>
      </c>
      <c r="B615" s="32">
        <v>5.8299999999999998E-2</v>
      </c>
      <c r="C615" s="33">
        <v>5.9500000000000004E-2</v>
      </c>
      <c r="D615" s="6">
        <v>3511.81</v>
      </c>
      <c r="E615" s="6">
        <v>3500.81</v>
      </c>
      <c r="F615" s="34">
        <v>3500.81</v>
      </c>
      <c r="H615" s="45"/>
    </row>
    <row r="616" spans="1:8" x14ac:dyDescent="0.3">
      <c r="A616" s="35">
        <v>44725</v>
      </c>
      <c r="B616" s="32">
        <v>5.8799999999999998E-2</v>
      </c>
      <c r="C616" s="33">
        <v>0.06</v>
      </c>
      <c r="D616" s="6">
        <v>3509.55</v>
      </c>
      <c r="E616" s="6">
        <v>3499.62</v>
      </c>
      <c r="F616" s="34">
        <v>3499.62</v>
      </c>
      <c r="H616" s="45"/>
    </row>
    <row r="617" spans="1:8" x14ac:dyDescent="0.3">
      <c r="A617" s="35">
        <v>44726</v>
      </c>
      <c r="B617" s="32">
        <v>5.91E-2</v>
      </c>
      <c r="C617" s="33">
        <v>6.0299999999999999E-2</v>
      </c>
      <c r="D617" s="6">
        <v>3508.73</v>
      </c>
      <c r="E617" s="6">
        <v>3498.82</v>
      </c>
      <c r="F617" s="34">
        <v>3498.82</v>
      </c>
      <c r="H617" s="45"/>
    </row>
    <row r="618" spans="1:8" x14ac:dyDescent="0.3">
      <c r="A618" s="35">
        <v>44727</v>
      </c>
      <c r="B618" s="32">
        <v>5.96E-2</v>
      </c>
      <c r="C618" s="33">
        <v>6.08E-2</v>
      </c>
      <c r="D618" s="6">
        <v>3507.45</v>
      </c>
      <c r="E618" s="6">
        <v>3496.6</v>
      </c>
      <c r="F618" s="34">
        <v>3496.6</v>
      </c>
      <c r="H618" s="45"/>
    </row>
    <row r="619" spans="1:8" x14ac:dyDescent="0.3">
      <c r="A619" s="35">
        <v>44729</v>
      </c>
      <c r="B619" s="32">
        <v>5.7099999999999998E-2</v>
      </c>
      <c r="C619" s="33">
        <v>5.8299999999999998E-2</v>
      </c>
      <c r="D619" s="6">
        <v>3528.38</v>
      </c>
      <c r="E619" s="6">
        <v>3516.74</v>
      </c>
      <c r="F619" s="34">
        <v>3516.74</v>
      </c>
      <c r="H619" s="45"/>
    </row>
    <row r="620" spans="1:8" x14ac:dyDescent="0.3">
      <c r="A620" s="35">
        <v>44732</v>
      </c>
      <c r="B620" s="32">
        <v>5.67E-2</v>
      </c>
      <c r="C620" s="33">
        <v>5.79E-2</v>
      </c>
      <c r="D620" s="6">
        <v>3532.78</v>
      </c>
      <c r="E620" s="6">
        <v>3522.64</v>
      </c>
      <c r="F620" s="34">
        <v>3522.64</v>
      </c>
      <c r="H620" s="45"/>
    </row>
    <row r="621" spans="1:8" x14ac:dyDescent="0.3">
      <c r="A621" s="35">
        <v>44733</v>
      </c>
      <c r="B621" s="32">
        <v>5.6799999999999996E-2</v>
      </c>
      <c r="C621" s="33">
        <v>5.7999999999999996E-2</v>
      </c>
      <c r="D621" s="6">
        <v>3533.58</v>
      </c>
      <c r="E621" s="6">
        <v>3523.46</v>
      </c>
      <c r="F621" s="34">
        <v>3523.46</v>
      </c>
      <c r="H621" s="45"/>
    </row>
    <row r="622" spans="1:8" x14ac:dyDescent="0.3">
      <c r="A622" s="35">
        <v>44734</v>
      </c>
      <c r="B622" s="32">
        <v>5.8099999999999999E-2</v>
      </c>
      <c r="C622" s="33">
        <v>5.9299999999999999E-2</v>
      </c>
      <c r="D622" s="6">
        <v>3525.83</v>
      </c>
      <c r="E622" s="6">
        <v>3515.74</v>
      </c>
      <c r="F622" s="34">
        <v>3515.74</v>
      </c>
      <c r="H622" s="45"/>
    </row>
    <row r="623" spans="1:8" x14ac:dyDescent="0.3">
      <c r="A623" s="35">
        <v>44735</v>
      </c>
      <c r="B623" s="32">
        <v>6.0100000000000001E-2</v>
      </c>
      <c r="C623" s="33">
        <v>6.13E-2</v>
      </c>
      <c r="D623" s="6">
        <v>3513.18</v>
      </c>
      <c r="E623" s="6">
        <v>3503.13</v>
      </c>
      <c r="F623" s="34">
        <v>3503.13</v>
      </c>
      <c r="H623" s="45"/>
    </row>
    <row r="624" spans="1:8" x14ac:dyDescent="0.3">
      <c r="A624" s="35">
        <v>44736</v>
      </c>
      <c r="B624" s="32">
        <v>5.9900000000000002E-2</v>
      </c>
      <c r="C624" s="33">
        <v>6.1100000000000002E-2</v>
      </c>
      <c r="D624" s="6">
        <v>3517.64</v>
      </c>
      <c r="E624" s="6">
        <v>3506.11</v>
      </c>
      <c r="F624" s="34">
        <v>3506.11</v>
      </c>
      <c r="H624" s="45"/>
    </row>
    <row r="625" spans="1:8" x14ac:dyDescent="0.3">
      <c r="A625" s="35">
        <v>44739</v>
      </c>
      <c r="B625" s="32">
        <v>5.9000000000000004E-2</v>
      </c>
      <c r="C625" s="33">
        <v>6.0199999999999997E-2</v>
      </c>
      <c r="D625" s="6">
        <v>3526.93</v>
      </c>
      <c r="E625" s="6">
        <v>3516.78</v>
      </c>
      <c r="F625" s="34">
        <v>3516.78</v>
      </c>
      <c r="H625" s="45"/>
    </row>
    <row r="626" spans="1:8" x14ac:dyDescent="0.3">
      <c r="A626" s="35">
        <v>44740</v>
      </c>
      <c r="B626" s="32">
        <v>0.06</v>
      </c>
      <c r="C626" s="33">
        <v>6.1200000000000004E-2</v>
      </c>
      <c r="D626" s="6">
        <v>3521.53</v>
      </c>
      <c r="E626" s="6">
        <v>3511.4</v>
      </c>
      <c r="F626" s="34">
        <v>3511.4</v>
      </c>
      <c r="H626" s="45"/>
    </row>
    <row r="627" spans="1:8" x14ac:dyDescent="0.3">
      <c r="A627" s="35">
        <v>44741</v>
      </c>
      <c r="B627" s="32">
        <v>6.0899999999999996E-2</v>
      </c>
      <c r="C627" s="33">
        <v>6.2100000000000002E-2</v>
      </c>
      <c r="D627" s="6">
        <v>3516.87</v>
      </c>
      <c r="E627" s="6">
        <v>3506.76</v>
      </c>
      <c r="F627" s="34">
        <v>3506.76</v>
      </c>
      <c r="H627" s="45"/>
    </row>
    <row r="628" spans="1:8" x14ac:dyDescent="0.3">
      <c r="A628" s="35">
        <v>44742</v>
      </c>
      <c r="B628" s="32">
        <v>6.2E-2</v>
      </c>
      <c r="C628" s="33">
        <v>6.3200000000000006E-2</v>
      </c>
      <c r="D628" s="6">
        <v>3510.84</v>
      </c>
      <c r="E628" s="6">
        <v>3500.76</v>
      </c>
      <c r="F628" s="34">
        <v>3500.76</v>
      </c>
      <c r="H628" s="45"/>
    </row>
    <row r="629" spans="1:8" x14ac:dyDescent="0.3">
      <c r="A629" s="35">
        <v>44743</v>
      </c>
      <c r="B629" s="32">
        <v>6.1200000000000004E-2</v>
      </c>
      <c r="C629" s="33">
        <v>6.2400000000000004E-2</v>
      </c>
      <c r="D629" s="6">
        <v>3519.83</v>
      </c>
      <c r="E629" s="6">
        <v>3508.04</v>
      </c>
      <c r="F629" s="34">
        <v>3508.04</v>
      </c>
      <c r="H629" s="45"/>
    </row>
    <row r="630" spans="1:8" x14ac:dyDescent="0.3">
      <c r="A630" s="35">
        <v>44746</v>
      </c>
      <c r="B630" s="32">
        <v>6.3099999999999989E-2</v>
      </c>
      <c r="C630" s="33">
        <v>6.4299999999999996E-2</v>
      </c>
      <c r="D630" s="6">
        <v>3508.26</v>
      </c>
      <c r="E630" s="6">
        <v>3498.22</v>
      </c>
      <c r="F630" s="34">
        <v>3498.22</v>
      </c>
      <c r="H630" s="45"/>
    </row>
    <row r="631" spans="1:8" x14ac:dyDescent="0.3">
      <c r="A631" s="35">
        <v>44747</v>
      </c>
      <c r="B631" s="32">
        <v>6.3600000000000004E-2</v>
      </c>
      <c r="C631" s="33">
        <v>6.480000000000001E-2</v>
      </c>
      <c r="D631" s="6">
        <v>3506.5</v>
      </c>
      <c r="E631" s="6">
        <v>3496.47</v>
      </c>
      <c r="F631" s="34">
        <v>3496.47</v>
      </c>
      <c r="H631" s="45"/>
    </row>
    <row r="632" spans="1:8" x14ac:dyDescent="0.3">
      <c r="A632" s="35">
        <v>44748</v>
      </c>
      <c r="B632" s="32">
        <v>6.4299999999999996E-2</v>
      </c>
      <c r="C632" s="33">
        <v>6.5500000000000003E-2</v>
      </c>
      <c r="D632" s="6">
        <v>3503.36</v>
      </c>
      <c r="E632" s="6">
        <v>3493.36</v>
      </c>
      <c r="F632" s="34">
        <v>3493.36</v>
      </c>
      <c r="H632" s="45"/>
    </row>
    <row r="633" spans="1:8" x14ac:dyDescent="0.3">
      <c r="A633" s="35">
        <v>44749</v>
      </c>
      <c r="B633" s="32">
        <v>6.5299999999999997E-2</v>
      </c>
      <c r="C633" s="33">
        <v>6.6500000000000004E-2</v>
      </c>
      <c r="D633" s="6">
        <v>3498.19</v>
      </c>
      <c r="E633" s="6">
        <v>3488.21</v>
      </c>
      <c r="F633" s="34">
        <v>3488.21</v>
      </c>
      <c r="H633" s="45"/>
    </row>
    <row r="634" spans="1:8" x14ac:dyDescent="0.3">
      <c r="A634" s="35">
        <v>44750</v>
      </c>
      <c r="B634" s="32">
        <v>6.5500000000000003E-2</v>
      </c>
      <c r="C634" s="33">
        <v>6.6699999999999995E-2</v>
      </c>
      <c r="D634" s="6">
        <v>3498.43</v>
      </c>
      <c r="E634" s="6">
        <v>3486.98</v>
      </c>
      <c r="F634" s="34">
        <v>3486.98</v>
      </c>
      <c r="H634" s="45"/>
    </row>
    <row r="635" spans="1:8" x14ac:dyDescent="0.3">
      <c r="A635" s="35">
        <v>44753</v>
      </c>
      <c r="B635" s="32">
        <v>6.7900000000000002E-2</v>
      </c>
      <c r="C635" s="33">
        <v>6.9099999999999995E-2</v>
      </c>
      <c r="D635" s="6">
        <v>3483.69</v>
      </c>
      <c r="E635" s="6">
        <v>3473.84</v>
      </c>
      <c r="F635" s="34">
        <v>3473.84</v>
      </c>
      <c r="H635" s="45"/>
    </row>
    <row r="636" spans="1:8" x14ac:dyDescent="0.3">
      <c r="A636" s="35">
        <v>44754</v>
      </c>
      <c r="B636" s="32">
        <v>6.8499999999999991E-2</v>
      </c>
      <c r="C636" s="33">
        <v>6.9699999999999998E-2</v>
      </c>
      <c r="D636" s="6">
        <v>3481.3</v>
      </c>
      <c r="E636" s="6">
        <v>3471.47</v>
      </c>
      <c r="F636" s="34">
        <v>3471.47</v>
      </c>
      <c r="H636" s="45"/>
    </row>
    <row r="637" spans="1:8" x14ac:dyDescent="0.3">
      <c r="A637" s="35">
        <v>44755</v>
      </c>
      <c r="B637" s="32">
        <v>6.83E-2</v>
      </c>
      <c r="C637" s="33">
        <v>6.9500000000000006E-2</v>
      </c>
      <c r="D637" s="6">
        <v>3484.35</v>
      </c>
      <c r="E637" s="6">
        <v>3474.53</v>
      </c>
      <c r="F637" s="34">
        <v>3474.53</v>
      </c>
      <c r="H637" s="45"/>
    </row>
    <row r="638" spans="1:8" x14ac:dyDescent="0.3">
      <c r="A638" s="35">
        <v>44756</v>
      </c>
      <c r="B638" s="32">
        <v>6.9199999999999998E-2</v>
      </c>
      <c r="C638" s="33">
        <v>7.0400000000000004E-2</v>
      </c>
      <c r="D638" s="6">
        <v>3479.95</v>
      </c>
      <c r="E638" s="6">
        <v>3470.15</v>
      </c>
      <c r="F638" s="34">
        <v>3470.15</v>
      </c>
      <c r="H638" s="45"/>
    </row>
    <row r="639" spans="1:8" x14ac:dyDescent="0.3">
      <c r="A639" s="35">
        <v>44757</v>
      </c>
      <c r="B639" s="32">
        <v>6.9400000000000003E-2</v>
      </c>
      <c r="C639" s="33">
        <v>7.0599999999999996E-2</v>
      </c>
      <c r="D639" s="6">
        <v>3477.4</v>
      </c>
      <c r="E639" s="6">
        <v>3470.52</v>
      </c>
      <c r="F639" s="34">
        <v>3470.52</v>
      </c>
      <c r="H639" s="45"/>
    </row>
    <row r="640" spans="1:8" x14ac:dyDescent="0.3">
      <c r="A640" s="35">
        <v>44760</v>
      </c>
      <c r="B640" s="32">
        <v>7.0000000000000007E-2</v>
      </c>
      <c r="C640" s="33">
        <v>7.1199999999999999E-2</v>
      </c>
      <c r="D640" s="6">
        <v>3473.59</v>
      </c>
      <c r="E640" s="6">
        <v>3465.31</v>
      </c>
      <c r="F640" s="34">
        <v>3465.31</v>
      </c>
      <c r="H640" s="45"/>
    </row>
    <row r="641" spans="1:8" x14ac:dyDescent="0.3">
      <c r="A641" s="35">
        <v>44761</v>
      </c>
      <c r="B641" s="32">
        <v>7.17E-2</v>
      </c>
      <c r="C641" s="33">
        <v>7.2900000000000006E-2</v>
      </c>
      <c r="D641" s="6">
        <v>3462.45</v>
      </c>
      <c r="E641" s="6">
        <v>3454.2</v>
      </c>
      <c r="F641" s="34">
        <v>3454.2</v>
      </c>
      <c r="H641" s="45"/>
    </row>
    <row r="642" spans="1:8" x14ac:dyDescent="0.3">
      <c r="A642" s="35">
        <v>44762</v>
      </c>
      <c r="B642" s="32">
        <v>7.2599999999999998E-2</v>
      </c>
      <c r="C642" s="33">
        <v>7.3800000000000004E-2</v>
      </c>
      <c r="D642" s="6">
        <v>3456.71</v>
      </c>
      <c r="E642" s="6">
        <v>3448.49</v>
      </c>
      <c r="F642" s="34">
        <v>3448.49</v>
      </c>
      <c r="H642" s="45"/>
    </row>
    <row r="643" spans="1:8" x14ac:dyDescent="0.3">
      <c r="A643" s="35">
        <v>44763</v>
      </c>
      <c r="B643" s="32">
        <v>7.1399999999999991E-2</v>
      </c>
      <c r="C643" s="33">
        <v>7.2599999999999998E-2</v>
      </c>
      <c r="D643" s="6">
        <v>3464.94</v>
      </c>
      <c r="E643" s="6">
        <v>3456.71</v>
      </c>
      <c r="F643" s="34">
        <v>3456.71</v>
      </c>
      <c r="H643" s="45"/>
    </row>
    <row r="644" spans="1:8" x14ac:dyDescent="0.3">
      <c r="A644" s="35">
        <v>44764</v>
      </c>
      <c r="B644" s="32">
        <v>7.1099999999999997E-2</v>
      </c>
      <c r="C644" s="33">
        <v>7.2300000000000003E-2</v>
      </c>
      <c r="D644" s="6">
        <v>3465.76</v>
      </c>
      <c r="E644" s="6">
        <v>3458.96</v>
      </c>
      <c r="F644" s="34">
        <v>3458.96</v>
      </c>
      <c r="H644" s="45"/>
    </row>
    <row r="645" spans="1:8" x14ac:dyDescent="0.3">
      <c r="A645" s="35">
        <v>44767</v>
      </c>
      <c r="B645" s="32">
        <v>7.0400000000000004E-2</v>
      </c>
      <c r="C645" s="33">
        <v>7.1599999999999997E-2</v>
      </c>
      <c r="D645" s="6">
        <v>3470.64</v>
      </c>
      <c r="E645" s="6">
        <v>3462.44</v>
      </c>
      <c r="F645" s="34">
        <v>3462.44</v>
      </c>
      <c r="H645" s="45"/>
    </row>
    <row r="646" spans="1:8" x14ac:dyDescent="0.3">
      <c r="A646" s="35">
        <v>44768</v>
      </c>
      <c r="B646" s="32">
        <v>7.1099999999999997E-2</v>
      </c>
      <c r="C646" s="33">
        <v>7.2300000000000003E-2</v>
      </c>
      <c r="D646" s="6">
        <v>3466.23</v>
      </c>
      <c r="E646" s="6">
        <v>3458.06</v>
      </c>
      <c r="F646" s="34">
        <v>3458.06</v>
      </c>
      <c r="H646" s="45"/>
    </row>
    <row r="647" spans="1:8" x14ac:dyDescent="0.3">
      <c r="A647" s="35">
        <v>44769</v>
      </c>
      <c r="B647" s="32">
        <v>7.2000000000000008E-2</v>
      </c>
      <c r="C647" s="33">
        <v>7.3200000000000001E-2</v>
      </c>
      <c r="D647" s="6">
        <v>3460.1</v>
      </c>
      <c r="E647" s="6">
        <v>3451.98</v>
      </c>
      <c r="F647" s="34">
        <v>3451.98</v>
      </c>
      <c r="H647" s="45"/>
    </row>
    <row r="648" spans="1:8" x14ac:dyDescent="0.3">
      <c r="A648" s="35">
        <v>44770</v>
      </c>
      <c r="B648" s="32">
        <v>7.0699999999999999E-2</v>
      </c>
      <c r="C648" s="33">
        <v>7.1900000000000006E-2</v>
      </c>
      <c r="D648" s="6">
        <v>3468.87</v>
      </c>
      <c r="E648" s="6">
        <v>3460.76</v>
      </c>
      <c r="F648" s="34">
        <v>3460.76</v>
      </c>
      <c r="H648" s="45"/>
    </row>
    <row r="649" spans="1:8" x14ac:dyDescent="0.3">
      <c r="A649" s="35">
        <v>44771</v>
      </c>
      <c r="B649" s="32">
        <v>6.7900000000000002E-2</v>
      </c>
      <c r="C649" s="33">
        <v>6.9099999999999995E-2</v>
      </c>
      <c r="D649" s="6">
        <v>3486.09</v>
      </c>
      <c r="E649" s="6">
        <v>3479.45</v>
      </c>
      <c r="F649" s="34">
        <v>3479.45</v>
      </c>
      <c r="H649" s="45"/>
    </row>
    <row r="650" spans="1:8" x14ac:dyDescent="0.3">
      <c r="A650" s="35">
        <v>44774</v>
      </c>
      <c r="B650" s="32">
        <v>6.59E-2</v>
      </c>
      <c r="C650" s="33">
        <v>6.7099999999999993E-2</v>
      </c>
      <c r="D650" s="6">
        <v>3499.53</v>
      </c>
      <c r="E650" s="6">
        <v>3491.4</v>
      </c>
      <c r="F650" s="34">
        <v>3491.4</v>
      </c>
      <c r="H650" s="45"/>
    </row>
    <row r="651" spans="1:8" x14ac:dyDescent="0.3">
      <c r="A651" s="35">
        <v>44775</v>
      </c>
      <c r="B651" s="32">
        <v>6.5700000000000008E-2</v>
      </c>
      <c r="C651" s="33">
        <v>6.6900000000000001E-2</v>
      </c>
      <c r="D651" s="6">
        <v>3501</v>
      </c>
      <c r="E651" s="6">
        <v>3492.88</v>
      </c>
      <c r="F651" s="34">
        <v>3492.88</v>
      </c>
      <c r="H651" s="45"/>
    </row>
    <row r="652" spans="1:8" x14ac:dyDescent="0.3">
      <c r="A652" s="35">
        <v>44776</v>
      </c>
      <c r="B652" s="32">
        <v>6.6199999999999995E-2</v>
      </c>
      <c r="C652" s="33">
        <v>6.7400000000000002E-2</v>
      </c>
      <c r="D652" s="6">
        <v>3497.82</v>
      </c>
      <c r="E652" s="6">
        <v>3489.72</v>
      </c>
      <c r="F652" s="34">
        <v>3489.72</v>
      </c>
      <c r="H652" s="45"/>
    </row>
    <row r="653" spans="1:8" x14ac:dyDescent="0.3">
      <c r="A653" s="35">
        <v>44777</v>
      </c>
      <c r="B653" s="32">
        <v>6.4100000000000004E-2</v>
      </c>
      <c r="C653" s="33">
        <v>6.5299999999999997E-2</v>
      </c>
      <c r="D653" s="6">
        <v>3511.89</v>
      </c>
      <c r="E653" s="6">
        <v>3503.79</v>
      </c>
      <c r="F653" s="34">
        <v>3503.79</v>
      </c>
      <c r="H653" s="45"/>
    </row>
    <row r="654" spans="1:8" x14ac:dyDescent="0.3">
      <c r="A654" s="35">
        <v>44778</v>
      </c>
      <c r="B654" s="32">
        <v>6.0899999999999996E-2</v>
      </c>
      <c r="C654" s="33">
        <v>6.2100000000000002E-2</v>
      </c>
      <c r="D654" s="6">
        <v>3531.84</v>
      </c>
      <c r="E654" s="6">
        <v>3525.24</v>
      </c>
      <c r="F654" s="34">
        <v>3525.24</v>
      </c>
      <c r="H654" s="45"/>
    </row>
    <row r="655" spans="1:8" x14ac:dyDescent="0.3">
      <c r="A655" s="35">
        <v>44781</v>
      </c>
      <c r="B655" s="32">
        <v>6.0199999999999997E-2</v>
      </c>
      <c r="C655" s="33">
        <v>6.1399999999999996E-2</v>
      </c>
      <c r="D655" s="6">
        <v>3536.6</v>
      </c>
      <c r="E655" s="6">
        <v>3528.49</v>
      </c>
      <c r="F655" s="34">
        <v>3528.49</v>
      </c>
      <c r="H655" s="45"/>
    </row>
    <row r="656" spans="1:8" x14ac:dyDescent="0.3">
      <c r="A656" s="35">
        <v>44782</v>
      </c>
      <c r="B656" s="32">
        <v>6.0499999999999998E-2</v>
      </c>
      <c r="C656" s="33">
        <v>6.1699999999999998E-2</v>
      </c>
      <c r="D656" s="6">
        <v>3534.06</v>
      </c>
      <c r="E656" s="6">
        <v>3526</v>
      </c>
      <c r="F656" s="34">
        <v>3526</v>
      </c>
      <c r="H656" s="45"/>
    </row>
    <row r="657" spans="1:8" x14ac:dyDescent="0.3">
      <c r="A657" s="35">
        <v>44783</v>
      </c>
      <c r="B657" s="32">
        <v>6.1600000000000002E-2</v>
      </c>
      <c r="C657" s="33">
        <v>6.2800000000000009E-2</v>
      </c>
      <c r="D657" s="6">
        <v>3526.79</v>
      </c>
      <c r="E657" s="6">
        <v>3518.75</v>
      </c>
      <c r="F657" s="34">
        <v>3518.75</v>
      </c>
      <c r="H657" s="45"/>
    </row>
    <row r="658" spans="1:8" x14ac:dyDescent="0.3">
      <c r="A658" s="35">
        <v>44784</v>
      </c>
      <c r="B658" s="32">
        <v>6.1799999999999994E-2</v>
      </c>
      <c r="C658" s="33">
        <v>6.3E-2</v>
      </c>
      <c r="D658" s="6">
        <v>3525.52</v>
      </c>
      <c r="E658" s="6">
        <v>3517.51</v>
      </c>
      <c r="F658" s="34">
        <v>3517.51</v>
      </c>
      <c r="H658" s="45"/>
    </row>
    <row r="659" spans="1:8" x14ac:dyDescent="0.3">
      <c r="A659" s="35">
        <v>44785</v>
      </c>
      <c r="B659" s="32">
        <v>6.2699999999999992E-2</v>
      </c>
      <c r="C659" s="33">
        <v>6.3899999999999998E-2</v>
      </c>
      <c r="D659" s="6">
        <v>3518.09</v>
      </c>
      <c r="E659" s="6">
        <v>3511.65</v>
      </c>
      <c r="F659" s="34">
        <v>3511.65</v>
      </c>
      <c r="H659" s="45"/>
    </row>
    <row r="660" spans="1:8" x14ac:dyDescent="0.3">
      <c r="A660" s="35">
        <v>44788</v>
      </c>
      <c r="B660" s="32">
        <v>6.2300000000000001E-2</v>
      </c>
      <c r="C660" s="33">
        <v>6.3500000000000001E-2</v>
      </c>
      <c r="D660" s="6">
        <v>3521.31</v>
      </c>
      <c r="E660" s="6">
        <v>3512.82</v>
      </c>
      <c r="F660" s="34">
        <v>3512.82</v>
      </c>
      <c r="H660" s="45"/>
    </row>
    <row r="661" spans="1:8" x14ac:dyDescent="0.3">
      <c r="A661" s="35">
        <v>44789</v>
      </c>
      <c r="B661" s="32">
        <v>6.1900000000000004E-2</v>
      </c>
      <c r="C661" s="33">
        <v>6.3099999999999989E-2</v>
      </c>
      <c r="D661" s="6">
        <v>3524.53</v>
      </c>
      <c r="E661" s="6">
        <v>3516.05</v>
      </c>
      <c r="F661" s="34">
        <v>3516.05</v>
      </c>
      <c r="H661" s="45"/>
    </row>
    <row r="662" spans="1:8" x14ac:dyDescent="0.3">
      <c r="A662" s="35">
        <v>44790</v>
      </c>
      <c r="B662" s="32">
        <v>6.3600000000000004E-2</v>
      </c>
      <c r="C662" s="33">
        <v>6.480000000000001E-2</v>
      </c>
      <c r="D662" s="6">
        <v>3513.96</v>
      </c>
      <c r="E662" s="6">
        <v>3505.51</v>
      </c>
      <c r="F662" s="34">
        <v>3505.51</v>
      </c>
      <c r="H662" s="45"/>
    </row>
    <row r="663" spans="1:8" x14ac:dyDescent="0.3">
      <c r="A663" s="35">
        <v>44791</v>
      </c>
      <c r="B663" s="32">
        <v>6.3799999999999996E-2</v>
      </c>
      <c r="C663" s="33">
        <v>6.5000000000000002E-2</v>
      </c>
      <c r="D663" s="6">
        <v>3513.25</v>
      </c>
      <c r="E663" s="6">
        <v>3504.82</v>
      </c>
      <c r="F663" s="34">
        <v>3504.82</v>
      </c>
      <c r="H663" s="45"/>
    </row>
    <row r="664" spans="1:8" x14ac:dyDescent="0.3">
      <c r="A664" s="35">
        <v>44792</v>
      </c>
      <c r="B664" s="32">
        <v>6.4100000000000004E-2</v>
      </c>
      <c r="C664" s="33">
        <v>6.5299999999999997E-2</v>
      </c>
      <c r="D664" s="6">
        <v>3511.38</v>
      </c>
      <c r="E664" s="6">
        <v>3503.48</v>
      </c>
      <c r="F664" s="34">
        <v>3503.48</v>
      </c>
      <c r="H664" s="45"/>
    </row>
    <row r="665" spans="1:8" x14ac:dyDescent="0.3">
      <c r="A665" s="35">
        <v>44795</v>
      </c>
      <c r="B665" s="32">
        <v>6.3399999999999998E-2</v>
      </c>
      <c r="C665" s="33">
        <v>6.4600000000000005E-2</v>
      </c>
      <c r="D665" s="6">
        <v>3516.53</v>
      </c>
      <c r="E665" s="6">
        <v>3508.13</v>
      </c>
      <c r="F665" s="34">
        <v>3508.13</v>
      </c>
      <c r="H665" s="45"/>
    </row>
    <row r="666" spans="1:8" x14ac:dyDescent="0.3">
      <c r="A666" s="35">
        <v>44796</v>
      </c>
      <c r="B666" s="32">
        <v>6.4699999999999994E-2</v>
      </c>
      <c r="C666" s="33">
        <v>6.59E-2</v>
      </c>
      <c r="D666" s="6">
        <v>3508.7</v>
      </c>
      <c r="E666" s="6">
        <v>3500.32</v>
      </c>
      <c r="F666" s="34">
        <v>3500.32</v>
      </c>
      <c r="H666" s="45"/>
    </row>
    <row r="667" spans="1:8" x14ac:dyDescent="0.3">
      <c r="A667" s="35">
        <v>44797</v>
      </c>
      <c r="B667" s="32">
        <v>6.5500000000000003E-2</v>
      </c>
      <c r="C667" s="33">
        <v>6.6699999999999995E-2</v>
      </c>
      <c r="D667" s="6">
        <v>3504.15</v>
      </c>
      <c r="E667" s="6">
        <v>3495.79</v>
      </c>
      <c r="F667" s="34">
        <v>3495.79</v>
      </c>
      <c r="H667" s="45"/>
    </row>
    <row r="668" spans="1:8" x14ac:dyDescent="0.3">
      <c r="A668" s="35">
        <v>44798</v>
      </c>
      <c r="B668" s="32">
        <v>6.5599999999999992E-2</v>
      </c>
      <c r="C668" s="33">
        <v>6.6799999999999998E-2</v>
      </c>
      <c r="D668" s="6">
        <v>3502.88</v>
      </c>
      <c r="E668" s="6">
        <v>3494.66</v>
      </c>
      <c r="F668" s="34">
        <v>3494.66</v>
      </c>
      <c r="H668" s="45"/>
    </row>
    <row r="669" spans="1:8" x14ac:dyDescent="0.3">
      <c r="A669" s="35">
        <v>44799</v>
      </c>
      <c r="B669" s="32">
        <v>6.6299999999999998E-2</v>
      </c>
      <c r="C669" s="33">
        <v>6.7500000000000004E-2</v>
      </c>
      <c r="D669" s="6">
        <v>3498.16</v>
      </c>
      <c r="E669" s="6">
        <v>3490.7</v>
      </c>
      <c r="F669" s="34">
        <v>3490.7</v>
      </c>
      <c r="H669" s="45"/>
    </row>
    <row r="670" spans="1:8" x14ac:dyDescent="0.3">
      <c r="A670" s="35">
        <v>44802</v>
      </c>
      <c r="B670" s="32">
        <v>6.7000000000000004E-2</v>
      </c>
      <c r="C670" s="33">
        <v>6.8199999999999997E-2</v>
      </c>
      <c r="D670" s="6">
        <v>3494.2</v>
      </c>
      <c r="E670" s="6">
        <v>3486.02</v>
      </c>
      <c r="F670" s="34">
        <v>3486.02</v>
      </c>
      <c r="H670" s="45"/>
    </row>
    <row r="671" spans="1:8" x14ac:dyDescent="0.3">
      <c r="A671" s="35">
        <v>44803</v>
      </c>
      <c r="B671" s="32">
        <v>6.6600000000000006E-2</v>
      </c>
      <c r="C671" s="33">
        <v>6.7799999999999999E-2</v>
      </c>
      <c r="D671" s="6">
        <v>3497.28</v>
      </c>
      <c r="E671" s="6">
        <v>3489.11</v>
      </c>
      <c r="F671" s="34">
        <v>3489.11</v>
      </c>
      <c r="H671" s="45"/>
    </row>
    <row r="672" spans="1:8" x14ac:dyDescent="0.3">
      <c r="A672" s="35">
        <v>44804</v>
      </c>
      <c r="B672" s="32">
        <v>6.7599999999999993E-2</v>
      </c>
      <c r="C672" s="33">
        <v>6.88E-2</v>
      </c>
      <c r="D672" s="6">
        <v>3491.45</v>
      </c>
      <c r="E672" s="6">
        <v>3483.3</v>
      </c>
      <c r="F672" s="34">
        <v>3483.3</v>
      </c>
      <c r="H672" s="45"/>
    </row>
    <row r="673" spans="1:8" x14ac:dyDescent="0.3">
      <c r="A673" s="35">
        <v>44805</v>
      </c>
      <c r="B673" s="32">
        <v>6.6900000000000001E-2</v>
      </c>
      <c r="C673" s="33">
        <v>6.8099999999999994E-2</v>
      </c>
      <c r="D673" s="6">
        <v>3496.42</v>
      </c>
      <c r="E673" s="6">
        <v>3488.28</v>
      </c>
      <c r="F673" s="34">
        <v>3488.28</v>
      </c>
      <c r="H673" s="45"/>
    </row>
    <row r="674" spans="1:8" x14ac:dyDescent="0.3">
      <c r="A674" s="35">
        <v>44806</v>
      </c>
      <c r="B674" s="32">
        <v>6.6000000000000003E-2</v>
      </c>
      <c r="C674" s="33">
        <v>6.7199999999999996E-2</v>
      </c>
      <c r="D674" s="6">
        <v>3501.91</v>
      </c>
      <c r="E674" s="6">
        <v>3494.52</v>
      </c>
      <c r="F674" s="34">
        <v>3494.52</v>
      </c>
      <c r="H674" s="45"/>
    </row>
    <row r="675" spans="1:8" x14ac:dyDescent="0.3">
      <c r="A675" s="35">
        <v>44809</v>
      </c>
      <c r="B675" s="32">
        <v>6.59E-2</v>
      </c>
      <c r="C675" s="33">
        <v>6.7099999999999993E-2</v>
      </c>
      <c r="D675" s="6">
        <v>3503.06</v>
      </c>
      <c r="E675" s="6">
        <v>3494.93</v>
      </c>
      <c r="F675" s="34">
        <v>3494.93</v>
      </c>
      <c r="H675" s="45"/>
    </row>
    <row r="676" spans="1:8" x14ac:dyDescent="0.3">
      <c r="A676" s="35">
        <v>44810</v>
      </c>
      <c r="B676" s="32">
        <v>6.7000000000000004E-2</v>
      </c>
      <c r="C676" s="33">
        <v>6.8199999999999997E-2</v>
      </c>
      <c r="D676" s="6">
        <v>3496.25</v>
      </c>
      <c r="E676" s="6">
        <v>3488.52</v>
      </c>
      <c r="F676" s="34">
        <v>3488.52</v>
      </c>
      <c r="H676" s="45"/>
    </row>
    <row r="677" spans="1:8" x14ac:dyDescent="0.3">
      <c r="A677" s="35">
        <v>44812</v>
      </c>
      <c r="B677" s="32">
        <v>6.7599999999999993E-2</v>
      </c>
      <c r="C677" s="33">
        <v>6.88E-2</v>
      </c>
      <c r="D677" s="6">
        <v>3493</v>
      </c>
      <c r="E677" s="6">
        <v>3484.92</v>
      </c>
      <c r="F677" s="34">
        <v>3484.92</v>
      </c>
      <c r="H677" s="45"/>
    </row>
    <row r="678" spans="1:8" x14ac:dyDescent="0.3">
      <c r="A678" s="35">
        <v>44813</v>
      </c>
      <c r="B678" s="32">
        <v>6.8199999999999997E-2</v>
      </c>
      <c r="C678" s="33">
        <v>6.9400000000000003E-2</v>
      </c>
      <c r="D678" s="6">
        <v>3488.08</v>
      </c>
      <c r="E678" s="6">
        <v>3480.87</v>
      </c>
      <c r="F678" s="34">
        <v>3480.87</v>
      </c>
      <c r="H678" s="45"/>
    </row>
    <row r="679" spans="1:8" x14ac:dyDescent="0.3">
      <c r="A679" s="35">
        <v>44816</v>
      </c>
      <c r="B679" s="32">
        <v>6.7099999999999993E-2</v>
      </c>
      <c r="C679" s="33">
        <v>6.83E-2</v>
      </c>
      <c r="D679" s="6">
        <v>3495.47</v>
      </c>
      <c r="E679" s="6">
        <v>3487.46</v>
      </c>
      <c r="F679" s="34">
        <v>3487.46</v>
      </c>
      <c r="H679" s="45"/>
    </row>
    <row r="680" spans="1:8" x14ac:dyDescent="0.3">
      <c r="A680" s="35">
        <v>44817</v>
      </c>
      <c r="B680" s="32">
        <v>6.8600000000000008E-2</v>
      </c>
      <c r="C680" s="33">
        <v>6.9800000000000001E-2</v>
      </c>
      <c r="D680" s="6">
        <v>3486.61</v>
      </c>
      <c r="E680" s="6">
        <v>3478.62</v>
      </c>
      <c r="F680" s="34">
        <v>3478.62</v>
      </c>
      <c r="H680" s="45"/>
    </row>
    <row r="681" spans="1:8" x14ac:dyDescent="0.3">
      <c r="A681" s="35">
        <v>44818</v>
      </c>
      <c r="B681" s="32">
        <v>6.8499999999999991E-2</v>
      </c>
      <c r="C681" s="33">
        <v>6.9699999999999998E-2</v>
      </c>
      <c r="D681" s="6">
        <v>3487.74</v>
      </c>
      <c r="E681" s="6">
        <v>3479.76</v>
      </c>
      <c r="F681" s="34">
        <v>3479.76</v>
      </c>
      <c r="H681" s="45"/>
    </row>
    <row r="682" spans="1:8" x14ac:dyDescent="0.3">
      <c r="A682" s="35">
        <v>44819</v>
      </c>
      <c r="B682" s="32">
        <v>6.7000000000000004E-2</v>
      </c>
      <c r="C682" s="33">
        <v>6.8199999999999997E-2</v>
      </c>
      <c r="D682" s="6">
        <v>3497.85</v>
      </c>
      <c r="E682" s="6">
        <v>3489.61</v>
      </c>
      <c r="F682" s="34">
        <v>3489.61</v>
      </c>
      <c r="H682" s="45"/>
    </row>
    <row r="683" spans="1:8" x14ac:dyDescent="0.3">
      <c r="A683" s="35">
        <v>44820</v>
      </c>
      <c r="B683" s="32">
        <v>6.8099999999999994E-2</v>
      </c>
      <c r="C683" s="33">
        <v>6.93E-2</v>
      </c>
      <c r="D683" s="6">
        <v>3491.5</v>
      </c>
      <c r="E683" s="6">
        <v>3483.56</v>
      </c>
      <c r="F683" s="34">
        <v>3483.56</v>
      </c>
      <c r="H683" s="45"/>
    </row>
    <row r="684" spans="1:8" x14ac:dyDescent="0.3">
      <c r="A684" s="35">
        <v>44823</v>
      </c>
      <c r="B684" s="32">
        <v>6.7900000000000002E-2</v>
      </c>
      <c r="C684" s="33">
        <v>6.9099999999999995E-2</v>
      </c>
      <c r="D684" s="6">
        <v>3493.51</v>
      </c>
      <c r="E684" s="6">
        <v>3485.3</v>
      </c>
      <c r="F684" s="34">
        <v>3485.3</v>
      </c>
      <c r="H684" s="45"/>
    </row>
    <row r="685" spans="1:8" x14ac:dyDescent="0.3">
      <c r="A685" s="35">
        <v>44824</v>
      </c>
      <c r="B685" s="32">
        <v>6.83E-2</v>
      </c>
      <c r="C685" s="33">
        <v>6.9500000000000006E-2</v>
      </c>
      <c r="D685" s="6">
        <v>3491.81</v>
      </c>
      <c r="E685" s="6">
        <v>3483.62</v>
      </c>
      <c r="F685" s="34">
        <v>3483.62</v>
      </c>
      <c r="H685" s="45"/>
    </row>
    <row r="686" spans="1:8" x14ac:dyDescent="0.3">
      <c r="A686" s="35">
        <v>44825</v>
      </c>
      <c r="B686" s="32">
        <v>6.7900000000000002E-2</v>
      </c>
      <c r="C686" s="33">
        <v>6.9099999999999995E-2</v>
      </c>
      <c r="D686" s="6">
        <v>3495.05</v>
      </c>
      <c r="E686" s="6">
        <v>3486.87</v>
      </c>
      <c r="F686" s="34">
        <v>3486.87</v>
      </c>
      <c r="H686" s="45"/>
    </row>
    <row r="687" spans="1:8" x14ac:dyDescent="0.3">
      <c r="A687" s="35">
        <v>44826</v>
      </c>
      <c r="B687" s="32">
        <v>6.7099999999999993E-2</v>
      </c>
      <c r="C687" s="33">
        <v>6.83E-2</v>
      </c>
      <c r="D687" s="6">
        <v>3500.75</v>
      </c>
      <c r="E687" s="6">
        <v>3492.58</v>
      </c>
      <c r="F687" s="34">
        <v>3492.58</v>
      </c>
      <c r="H687" s="45"/>
    </row>
    <row r="688" spans="1:8" x14ac:dyDescent="0.3">
      <c r="A688" s="35">
        <v>44827</v>
      </c>
      <c r="B688" s="32">
        <v>6.5700000000000008E-2</v>
      </c>
      <c r="C688" s="33">
        <v>6.6900000000000001E-2</v>
      </c>
      <c r="D688" s="6">
        <v>3509.87</v>
      </c>
      <c r="E688" s="6">
        <v>3501.99</v>
      </c>
      <c r="F688" s="34">
        <v>3501.99</v>
      </c>
      <c r="H688" s="45"/>
    </row>
    <row r="689" spans="1:8" x14ac:dyDescent="0.3">
      <c r="A689" s="35">
        <v>44830</v>
      </c>
      <c r="B689" s="32">
        <v>6.7500000000000004E-2</v>
      </c>
      <c r="C689" s="33">
        <v>6.8699999999999997E-2</v>
      </c>
      <c r="D689" s="6">
        <v>3499.54</v>
      </c>
      <c r="E689" s="6">
        <v>3491.4</v>
      </c>
      <c r="F689" s="34">
        <v>3491.4</v>
      </c>
      <c r="H689" s="45"/>
    </row>
    <row r="690" spans="1:8" x14ac:dyDescent="0.3">
      <c r="A690" s="35">
        <v>44831</v>
      </c>
      <c r="B690" s="32">
        <v>6.6600000000000006E-2</v>
      </c>
      <c r="C690" s="33">
        <v>6.7799999999999999E-2</v>
      </c>
      <c r="D690" s="6">
        <v>3505.83</v>
      </c>
      <c r="E690" s="6">
        <v>3497.7</v>
      </c>
      <c r="F690" s="34">
        <v>3497.7</v>
      </c>
      <c r="H690" s="45"/>
    </row>
    <row r="691" spans="1:8" x14ac:dyDescent="0.3">
      <c r="A691" s="35">
        <v>44832</v>
      </c>
      <c r="B691" s="32">
        <v>6.7000000000000004E-2</v>
      </c>
      <c r="C691" s="33">
        <v>6.8199999999999997E-2</v>
      </c>
      <c r="D691" s="6">
        <v>3500.86</v>
      </c>
      <c r="E691" s="6">
        <v>3492.99</v>
      </c>
      <c r="F691" s="34">
        <v>3492.99</v>
      </c>
      <c r="H691" s="45"/>
    </row>
    <row r="692" spans="1:8" x14ac:dyDescent="0.3">
      <c r="A692" s="35">
        <v>44833</v>
      </c>
      <c r="B692" s="32">
        <v>6.6900000000000001E-2</v>
      </c>
      <c r="C692" s="33">
        <v>6.8099999999999994E-2</v>
      </c>
      <c r="D692" s="6">
        <v>3501.99</v>
      </c>
      <c r="E692" s="6">
        <v>3494.14</v>
      </c>
      <c r="F692" s="34">
        <v>3494.14</v>
      </c>
      <c r="H692" s="45"/>
    </row>
    <row r="693" spans="1:8" x14ac:dyDescent="0.3">
      <c r="A693" s="35">
        <v>44834</v>
      </c>
      <c r="B693" s="32">
        <v>6.5700000000000008E-2</v>
      </c>
      <c r="C693" s="33">
        <v>6.6900000000000001E-2</v>
      </c>
      <c r="D693" s="6">
        <v>3509.1</v>
      </c>
      <c r="E693" s="6">
        <v>3501.99</v>
      </c>
      <c r="F693" s="34">
        <v>3501.99</v>
      </c>
      <c r="H693" s="45"/>
    </row>
    <row r="694" spans="1:8" x14ac:dyDescent="0.3">
      <c r="A694" s="35">
        <v>44837</v>
      </c>
      <c r="B694" s="32">
        <v>6.480000000000001E-2</v>
      </c>
      <c r="C694" s="33">
        <v>6.6000000000000003E-2</v>
      </c>
      <c r="D694" s="6">
        <v>3515.11</v>
      </c>
      <c r="E694" s="6">
        <v>3507.26</v>
      </c>
      <c r="F694" s="34">
        <v>3507.26</v>
      </c>
      <c r="H694" s="45"/>
    </row>
    <row r="695" spans="1:8" x14ac:dyDescent="0.3">
      <c r="A695" s="35">
        <v>44838</v>
      </c>
      <c r="B695" s="32">
        <v>6.4500000000000002E-2</v>
      </c>
      <c r="C695" s="33">
        <v>6.5700000000000008E-2</v>
      </c>
      <c r="D695" s="6">
        <v>3517.44</v>
      </c>
      <c r="E695" s="6">
        <v>3509.61</v>
      </c>
      <c r="F695" s="34">
        <v>3509.61</v>
      </c>
      <c r="H695" s="45"/>
    </row>
    <row r="696" spans="1:8" x14ac:dyDescent="0.3">
      <c r="A696" s="35">
        <v>44839</v>
      </c>
      <c r="B696" s="32">
        <v>6.5799999999999997E-2</v>
      </c>
      <c r="C696" s="33">
        <v>6.7000000000000004E-2</v>
      </c>
      <c r="D696" s="6">
        <v>3510.03</v>
      </c>
      <c r="E696" s="6">
        <v>3502.22</v>
      </c>
      <c r="F696" s="34">
        <v>3502.22</v>
      </c>
      <c r="H696" s="45"/>
    </row>
    <row r="697" spans="1:8" x14ac:dyDescent="0.3">
      <c r="A697" s="35">
        <v>44840</v>
      </c>
      <c r="B697" s="32">
        <v>6.4600000000000005E-2</v>
      </c>
      <c r="C697" s="33">
        <v>6.5799999999999997E-2</v>
      </c>
      <c r="D697" s="6">
        <v>3517.83</v>
      </c>
      <c r="E697" s="6">
        <v>3510.03</v>
      </c>
      <c r="F697" s="34">
        <v>3510.03</v>
      </c>
      <c r="H697" s="45"/>
    </row>
    <row r="698" spans="1:8" x14ac:dyDescent="0.3">
      <c r="A698" s="35">
        <v>44841</v>
      </c>
      <c r="B698" s="32">
        <v>6.4199999999999993E-2</v>
      </c>
      <c r="C698" s="33">
        <v>6.54E-2</v>
      </c>
      <c r="D698" s="6">
        <v>3520</v>
      </c>
      <c r="E698" s="6">
        <v>3512.97</v>
      </c>
      <c r="F698" s="34">
        <v>3512.97</v>
      </c>
      <c r="H698" s="45"/>
    </row>
    <row r="699" spans="1:8" x14ac:dyDescent="0.3">
      <c r="A699" s="35">
        <v>44844</v>
      </c>
      <c r="B699" s="32">
        <v>6.3500000000000001E-2</v>
      </c>
      <c r="C699" s="33">
        <v>6.4699999999999994E-2</v>
      </c>
      <c r="D699" s="6">
        <v>3524.74</v>
      </c>
      <c r="E699" s="6">
        <v>3516.97</v>
      </c>
      <c r="F699" s="34">
        <v>3516.97</v>
      </c>
      <c r="H699" s="45"/>
    </row>
    <row r="700" spans="1:8" x14ac:dyDescent="0.3">
      <c r="A700" s="35">
        <v>44845</v>
      </c>
      <c r="B700" s="32">
        <v>6.4399999999999999E-2</v>
      </c>
      <c r="C700" s="33">
        <v>6.5599999999999992E-2</v>
      </c>
      <c r="D700" s="6">
        <v>3520.39</v>
      </c>
      <c r="E700" s="6">
        <v>3512.94</v>
      </c>
      <c r="F700" s="34">
        <v>3512.94</v>
      </c>
      <c r="H700" s="45"/>
    </row>
    <row r="701" spans="1:8" x14ac:dyDescent="0.3">
      <c r="A701" s="35">
        <v>44847</v>
      </c>
      <c r="B701" s="32">
        <v>6.3600000000000004E-2</v>
      </c>
      <c r="C701" s="33">
        <v>6.480000000000001E-2</v>
      </c>
      <c r="D701" s="6">
        <v>3525.76</v>
      </c>
      <c r="E701" s="6">
        <v>3517.97</v>
      </c>
      <c r="F701" s="34">
        <v>3517.97</v>
      </c>
      <c r="H701" s="45"/>
    </row>
    <row r="702" spans="1:8" x14ac:dyDescent="0.3">
      <c r="A702" s="35">
        <v>44848</v>
      </c>
      <c r="B702" s="32">
        <v>6.3399999999999998E-2</v>
      </c>
      <c r="C702" s="33">
        <v>6.4600000000000005E-2</v>
      </c>
      <c r="D702" s="6">
        <v>3528.23</v>
      </c>
      <c r="E702" s="6">
        <v>3519.71</v>
      </c>
      <c r="F702" s="34">
        <v>3519.71</v>
      </c>
      <c r="H702" s="45"/>
    </row>
    <row r="703" spans="1:8" x14ac:dyDescent="0.3">
      <c r="A703" s="35">
        <v>44851</v>
      </c>
      <c r="B703" s="32">
        <v>6.2600000000000003E-2</v>
      </c>
      <c r="C703" s="33">
        <v>6.3799999999999996E-2</v>
      </c>
      <c r="D703" s="6">
        <v>3534.3</v>
      </c>
      <c r="E703" s="6">
        <v>3525.82</v>
      </c>
      <c r="F703" s="34">
        <v>3525.82</v>
      </c>
      <c r="H703" s="45"/>
    </row>
    <row r="704" spans="1:8" x14ac:dyDescent="0.3">
      <c r="A704" s="35">
        <v>44852</v>
      </c>
      <c r="B704" s="32">
        <v>6.2699999999999992E-2</v>
      </c>
      <c r="C704" s="33">
        <v>6.3899999999999998E-2</v>
      </c>
      <c r="D704" s="6">
        <v>3534.93</v>
      </c>
      <c r="E704" s="6">
        <v>3526.46</v>
      </c>
      <c r="F704" s="34">
        <v>3526.46</v>
      </c>
      <c r="H704" s="45"/>
    </row>
    <row r="705" spans="1:8" x14ac:dyDescent="0.3">
      <c r="A705" s="35">
        <v>44853</v>
      </c>
      <c r="B705" s="32">
        <v>6.2300000000000001E-2</v>
      </c>
      <c r="C705" s="33">
        <v>6.3500000000000001E-2</v>
      </c>
      <c r="D705" s="6">
        <v>3538.57</v>
      </c>
      <c r="E705" s="6">
        <v>3530.11</v>
      </c>
      <c r="F705" s="34">
        <v>3530.11</v>
      </c>
      <c r="H705" s="45"/>
    </row>
    <row r="706" spans="1:8" x14ac:dyDescent="0.3">
      <c r="A706" s="35">
        <v>44854</v>
      </c>
      <c r="B706" s="32">
        <v>6.13E-2</v>
      </c>
      <c r="C706" s="33">
        <v>6.25E-2</v>
      </c>
      <c r="D706" s="6">
        <v>3545.81</v>
      </c>
      <c r="E706" s="6">
        <v>3537.36</v>
      </c>
      <c r="F706" s="34">
        <v>3537.36</v>
      </c>
      <c r="H706" s="45"/>
    </row>
    <row r="707" spans="1:8" x14ac:dyDescent="0.3">
      <c r="A707" s="35">
        <v>44855</v>
      </c>
      <c r="B707" s="32">
        <v>6.1100000000000002E-2</v>
      </c>
      <c r="C707" s="33">
        <v>6.2300000000000001E-2</v>
      </c>
      <c r="D707" s="6">
        <v>3548.99</v>
      </c>
      <c r="E707" s="6">
        <v>3539.79</v>
      </c>
      <c r="F707" s="34">
        <v>3539.79</v>
      </c>
      <c r="H707" s="45"/>
    </row>
    <row r="708" spans="1:8" x14ac:dyDescent="0.3">
      <c r="A708" s="35">
        <v>44858</v>
      </c>
      <c r="B708" s="32">
        <v>6.08E-2</v>
      </c>
      <c r="C708" s="33">
        <v>6.2E-2</v>
      </c>
      <c r="D708" s="6">
        <v>3552.01</v>
      </c>
      <c r="E708" s="6">
        <v>3543.57</v>
      </c>
      <c r="F708" s="34">
        <v>3543.57</v>
      </c>
      <c r="H708" s="45"/>
    </row>
    <row r="709" spans="1:8" x14ac:dyDescent="0.3">
      <c r="A709" s="35">
        <v>44859</v>
      </c>
      <c r="B709" s="32">
        <v>6.0199999999999997E-2</v>
      </c>
      <c r="C709" s="33">
        <v>6.1399999999999996E-2</v>
      </c>
      <c r="D709" s="6">
        <v>3556.82</v>
      </c>
      <c r="E709" s="6">
        <v>3548.4</v>
      </c>
      <c r="F709" s="34">
        <v>3548.4</v>
      </c>
      <c r="H709" s="45"/>
    </row>
    <row r="710" spans="1:8" x14ac:dyDescent="0.3">
      <c r="A710" s="35">
        <v>44860</v>
      </c>
      <c r="B710" s="32">
        <v>6.0700000000000004E-2</v>
      </c>
      <c r="C710" s="33">
        <v>6.1900000000000004E-2</v>
      </c>
      <c r="D710" s="6">
        <v>3556.53</v>
      </c>
      <c r="E710" s="6">
        <v>3548</v>
      </c>
      <c r="F710" s="34">
        <v>3548</v>
      </c>
      <c r="H710" s="45"/>
    </row>
    <row r="711" spans="1:8" x14ac:dyDescent="0.3">
      <c r="A711" s="35">
        <v>44861</v>
      </c>
      <c r="B711" s="32">
        <v>6.0599999999999994E-2</v>
      </c>
      <c r="C711" s="33">
        <v>6.1799999999999994E-2</v>
      </c>
      <c r="D711" s="6">
        <v>3558.47</v>
      </c>
      <c r="E711" s="6">
        <v>3549.94</v>
      </c>
      <c r="F711" s="34">
        <v>3549.94</v>
      </c>
      <c r="H711" s="45"/>
    </row>
    <row r="712" spans="1:8" x14ac:dyDescent="0.3">
      <c r="A712" s="35">
        <v>44862</v>
      </c>
      <c r="B712" s="32">
        <v>5.9500000000000004E-2</v>
      </c>
      <c r="C712" s="33">
        <v>6.0700000000000004E-2</v>
      </c>
      <c r="D712" s="6">
        <v>3567.4</v>
      </c>
      <c r="E712" s="6">
        <v>3557.87</v>
      </c>
      <c r="F712" s="34">
        <v>3557.87</v>
      </c>
      <c r="H712" s="45"/>
    </row>
    <row r="713" spans="1:8" x14ac:dyDescent="0.3">
      <c r="A713" s="35">
        <v>44865</v>
      </c>
      <c r="B713" s="32">
        <v>5.9699999999999996E-2</v>
      </c>
      <c r="C713" s="33">
        <v>6.0899999999999996E-2</v>
      </c>
      <c r="D713" s="6">
        <v>3567.53</v>
      </c>
      <c r="E713" s="6">
        <v>3559.02</v>
      </c>
      <c r="F713" s="34">
        <v>3559.02</v>
      </c>
      <c r="H713" s="45"/>
    </row>
    <row r="714" spans="1:8" x14ac:dyDescent="0.3">
      <c r="A714" s="35">
        <v>44866</v>
      </c>
      <c r="B714" s="32">
        <v>5.7699999999999994E-2</v>
      </c>
      <c r="C714" s="33">
        <v>5.8899999999999994E-2</v>
      </c>
      <c r="D714" s="6">
        <v>3581.34</v>
      </c>
      <c r="E714" s="6">
        <v>3572.32</v>
      </c>
      <c r="F714" s="34">
        <v>3572.32</v>
      </c>
      <c r="H714" s="45"/>
    </row>
    <row r="715" spans="1:8" x14ac:dyDescent="0.3">
      <c r="A715" s="35">
        <v>44868</v>
      </c>
      <c r="B715" s="32">
        <v>5.8200000000000002E-2</v>
      </c>
      <c r="C715" s="33">
        <v>5.9400000000000001E-2</v>
      </c>
      <c r="D715" s="6">
        <v>3579.65</v>
      </c>
      <c r="E715" s="6">
        <v>3571.15</v>
      </c>
      <c r="F715" s="34">
        <v>3571.15</v>
      </c>
      <c r="H715" s="45"/>
    </row>
    <row r="716" spans="1:8" x14ac:dyDescent="0.3">
      <c r="A716" s="35">
        <v>44869</v>
      </c>
      <c r="B716" s="32">
        <v>5.8099999999999999E-2</v>
      </c>
      <c r="C716" s="33">
        <v>5.9299999999999999E-2</v>
      </c>
      <c r="D716" s="6">
        <v>3582.57</v>
      </c>
      <c r="E716" s="6">
        <v>3573.07</v>
      </c>
      <c r="F716" s="34">
        <v>3573.07</v>
      </c>
      <c r="H716" s="45"/>
    </row>
    <row r="717" spans="1:8" x14ac:dyDescent="0.3">
      <c r="A717" s="35">
        <v>44872</v>
      </c>
      <c r="B717" s="32">
        <v>5.7999999999999996E-2</v>
      </c>
      <c r="C717" s="33">
        <v>5.9200000000000003E-2</v>
      </c>
      <c r="D717" s="6">
        <v>3584.48</v>
      </c>
      <c r="E717" s="6">
        <v>3576</v>
      </c>
      <c r="F717" s="34">
        <v>3576</v>
      </c>
      <c r="H717" s="45"/>
    </row>
    <row r="718" spans="1:8" x14ac:dyDescent="0.3">
      <c r="A718" s="35">
        <v>44873</v>
      </c>
      <c r="B718" s="32">
        <v>5.8799999999999998E-2</v>
      </c>
      <c r="C718" s="33">
        <v>0.06</v>
      </c>
      <c r="D718" s="6">
        <v>3581.03</v>
      </c>
      <c r="E718" s="6">
        <v>3572.57</v>
      </c>
      <c r="F718" s="34">
        <v>3572.57</v>
      </c>
      <c r="H718" s="45"/>
    </row>
    <row r="719" spans="1:8" x14ac:dyDescent="0.3">
      <c r="A719" s="35">
        <v>44874</v>
      </c>
      <c r="B719" s="32">
        <v>5.9000000000000004E-2</v>
      </c>
      <c r="C719" s="33">
        <v>6.0199999999999997E-2</v>
      </c>
      <c r="D719" s="6">
        <v>3581.16</v>
      </c>
      <c r="E719" s="6">
        <v>3572.72</v>
      </c>
      <c r="F719" s="34">
        <v>3572.72</v>
      </c>
      <c r="H719" s="45"/>
    </row>
    <row r="720" spans="1:8" x14ac:dyDescent="0.3">
      <c r="A720" s="35">
        <v>44875</v>
      </c>
      <c r="B720" s="32">
        <v>6.2199999999999998E-2</v>
      </c>
      <c r="C720" s="33">
        <v>6.3399999999999998E-2</v>
      </c>
      <c r="D720" s="6">
        <v>3568.25</v>
      </c>
      <c r="E720" s="6">
        <v>3559.67</v>
      </c>
      <c r="F720" s="34">
        <v>3559.67</v>
      </c>
      <c r="H720" s="45"/>
    </row>
    <row r="721" spans="1:8" x14ac:dyDescent="0.3">
      <c r="A721" s="35">
        <v>44876</v>
      </c>
      <c r="B721" s="32">
        <v>6.59E-2</v>
      </c>
      <c r="C721" s="33">
        <v>6.7099999999999993E-2</v>
      </c>
      <c r="D721" s="6">
        <v>3549.52</v>
      </c>
      <c r="E721" s="6">
        <v>3539.63</v>
      </c>
      <c r="F721" s="34">
        <v>3539.63</v>
      </c>
      <c r="H721" s="45"/>
    </row>
    <row r="722" spans="1:8" x14ac:dyDescent="0.3">
      <c r="A722" s="35">
        <v>44879</v>
      </c>
      <c r="B722" s="32">
        <v>6.4899999999999999E-2</v>
      </c>
      <c r="C722" s="33">
        <v>6.6100000000000006E-2</v>
      </c>
      <c r="D722" s="6">
        <v>3557.44</v>
      </c>
      <c r="E722" s="6">
        <v>3548.36</v>
      </c>
      <c r="F722" s="34">
        <v>3548.36</v>
      </c>
      <c r="H722" s="45"/>
    </row>
    <row r="723" spans="1:8" x14ac:dyDescent="0.3">
      <c r="A723" s="35">
        <v>44881</v>
      </c>
      <c r="B723" s="32">
        <v>6.4600000000000005E-2</v>
      </c>
      <c r="C723" s="33">
        <v>6.5799999999999997E-2</v>
      </c>
      <c r="D723" s="6">
        <v>3560.6</v>
      </c>
      <c r="E723" s="6">
        <v>3552.21</v>
      </c>
      <c r="F723" s="34">
        <v>3552.21</v>
      </c>
      <c r="H723" s="45"/>
    </row>
    <row r="724" spans="1:8" x14ac:dyDescent="0.3">
      <c r="A724" s="35">
        <v>44882</v>
      </c>
      <c r="B724" s="32">
        <v>6.7099999999999993E-2</v>
      </c>
      <c r="C724" s="33">
        <v>6.83E-2</v>
      </c>
      <c r="D724" s="6">
        <v>3547.57</v>
      </c>
      <c r="E724" s="6">
        <v>3539.2</v>
      </c>
      <c r="F724" s="34">
        <v>3539.2</v>
      </c>
      <c r="H724" s="45"/>
    </row>
    <row r="725" spans="1:8" x14ac:dyDescent="0.3">
      <c r="A725" s="35">
        <v>44883</v>
      </c>
      <c r="B725" s="32">
        <v>6.5199999999999994E-2</v>
      </c>
      <c r="C725" s="33">
        <v>6.6400000000000001E-2</v>
      </c>
      <c r="D725" s="6">
        <v>3561.04</v>
      </c>
      <c r="E725" s="6">
        <v>3551.6</v>
      </c>
      <c r="F725" s="34">
        <v>3551.6</v>
      </c>
      <c r="H725" s="45"/>
    </row>
    <row r="726" spans="1:8" x14ac:dyDescent="0.3">
      <c r="A726" s="35">
        <v>44886</v>
      </c>
      <c r="B726" s="32">
        <v>6.6400000000000001E-2</v>
      </c>
      <c r="C726" s="33">
        <v>6.7599999999999993E-2</v>
      </c>
      <c r="D726" s="6">
        <v>3555.54</v>
      </c>
      <c r="E726" s="6">
        <v>3547.2</v>
      </c>
      <c r="F726" s="34">
        <v>3547.2</v>
      </c>
      <c r="H726" s="45"/>
    </row>
    <row r="727" spans="1:8" x14ac:dyDescent="0.3">
      <c r="A727" s="35">
        <v>44887</v>
      </c>
      <c r="B727" s="32">
        <v>6.6199999999999995E-2</v>
      </c>
      <c r="C727" s="33">
        <v>6.7400000000000002E-2</v>
      </c>
      <c r="D727" s="6">
        <v>3558.13</v>
      </c>
      <c r="E727" s="6">
        <v>3549.8</v>
      </c>
      <c r="F727" s="34">
        <v>3549.8</v>
      </c>
      <c r="H727" s="45"/>
    </row>
    <row r="728" spans="1:8" x14ac:dyDescent="0.3">
      <c r="A728" s="35">
        <v>44888</v>
      </c>
      <c r="B728" s="32">
        <v>6.88E-2</v>
      </c>
      <c r="C728" s="33">
        <v>7.0000000000000007E-2</v>
      </c>
      <c r="D728" s="6">
        <v>3544.71</v>
      </c>
      <c r="E728" s="6">
        <v>3536.4</v>
      </c>
      <c r="F728" s="34">
        <v>3536.4</v>
      </c>
      <c r="H728" s="45"/>
    </row>
    <row r="729" spans="1:8" x14ac:dyDescent="0.3">
      <c r="A729" s="35">
        <v>44889</v>
      </c>
      <c r="B729" s="32">
        <v>6.9000000000000006E-2</v>
      </c>
      <c r="C729" s="33">
        <v>7.0199999999999999E-2</v>
      </c>
      <c r="D729" s="6">
        <v>3545.03</v>
      </c>
      <c r="E729" s="6">
        <v>3536.74</v>
      </c>
      <c r="F729" s="34">
        <v>3536.74</v>
      </c>
      <c r="H729" s="45"/>
    </row>
    <row r="730" spans="1:8" x14ac:dyDescent="0.3">
      <c r="A730" s="35">
        <v>44890</v>
      </c>
      <c r="B730" s="32">
        <v>6.9599999999999995E-2</v>
      </c>
      <c r="C730" s="33">
        <v>7.0800000000000002E-2</v>
      </c>
      <c r="D730" s="6">
        <v>3545.69</v>
      </c>
      <c r="E730" s="6">
        <v>3536</v>
      </c>
      <c r="F730" s="34">
        <v>3536</v>
      </c>
      <c r="H730" s="45"/>
    </row>
    <row r="731" spans="1:8" x14ac:dyDescent="0.3">
      <c r="A731" s="35">
        <v>44893</v>
      </c>
      <c r="B731" s="32">
        <v>7.0999999999999994E-2</v>
      </c>
      <c r="C731" s="33">
        <v>7.22E-2</v>
      </c>
      <c r="D731" s="6">
        <v>3539.38</v>
      </c>
      <c r="E731" s="6">
        <v>3531</v>
      </c>
      <c r="F731" s="34">
        <v>3531</v>
      </c>
      <c r="H731" s="45"/>
    </row>
    <row r="732" spans="1:8" x14ac:dyDescent="0.3">
      <c r="A732" s="35">
        <v>44894</v>
      </c>
      <c r="B732" s="32">
        <v>7.0999999999999994E-2</v>
      </c>
      <c r="C732" s="33">
        <v>7.22E-2</v>
      </c>
      <c r="D732" s="6">
        <v>3540.99</v>
      </c>
      <c r="E732" s="6">
        <v>3532.62</v>
      </c>
      <c r="F732" s="34">
        <v>3532.62</v>
      </c>
      <c r="H732" s="45"/>
    </row>
    <row r="733" spans="1:8" x14ac:dyDescent="0.3">
      <c r="A733" s="35">
        <v>44895</v>
      </c>
      <c r="B733" s="32">
        <v>6.9500000000000006E-2</v>
      </c>
      <c r="C733" s="33">
        <v>7.0699999999999999E-2</v>
      </c>
      <c r="D733" s="6">
        <v>3551.04</v>
      </c>
      <c r="E733" s="6">
        <v>3542.68</v>
      </c>
      <c r="F733" s="34">
        <v>3542.68</v>
      </c>
      <c r="H733" s="45"/>
    </row>
    <row r="734" spans="1:8" x14ac:dyDescent="0.3">
      <c r="A734" s="35">
        <v>44896</v>
      </c>
      <c r="B734" s="32">
        <v>6.88E-2</v>
      </c>
      <c r="C734" s="33">
        <v>7.0000000000000007E-2</v>
      </c>
      <c r="D734" s="6">
        <v>3556.58</v>
      </c>
      <c r="E734" s="6">
        <v>3548.23</v>
      </c>
      <c r="F734" s="34">
        <v>3548.23</v>
      </c>
      <c r="H734" s="45"/>
    </row>
    <row r="735" spans="1:8" x14ac:dyDescent="0.3">
      <c r="A735" s="35">
        <v>44897</v>
      </c>
      <c r="B735" s="32">
        <v>6.7799999999999999E-2</v>
      </c>
      <c r="C735" s="33">
        <v>6.9000000000000006E-2</v>
      </c>
      <c r="D735" s="6">
        <v>3565.11</v>
      </c>
      <c r="E735" s="6">
        <v>3555.46</v>
      </c>
      <c r="F735" s="34">
        <v>3555.46</v>
      </c>
      <c r="H735" s="45"/>
    </row>
    <row r="736" spans="1:8" x14ac:dyDescent="0.3">
      <c r="A736" s="35">
        <v>44900</v>
      </c>
      <c r="B736" s="32">
        <v>6.7599999999999993E-2</v>
      </c>
      <c r="C736" s="33">
        <v>6.88E-2</v>
      </c>
      <c r="D736" s="6">
        <v>3567.82</v>
      </c>
      <c r="E736" s="6">
        <v>3559.47</v>
      </c>
      <c r="F736" s="34">
        <v>3559.47</v>
      </c>
      <c r="H736" s="45"/>
    </row>
    <row r="737" spans="1:8" x14ac:dyDescent="0.3">
      <c r="A737" s="35">
        <v>44901</v>
      </c>
      <c r="B737" s="32">
        <v>6.7400000000000002E-2</v>
      </c>
      <c r="C737" s="33">
        <v>6.8600000000000008E-2</v>
      </c>
      <c r="D737" s="6">
        <v>3570.52</v>
      </c>
      <c r="E737" s="6">
        <v>3562.19</v>
      </c>
      <c r="F737" s="34">
        <v>3562.19</v>
      </c>
      <c r="H737" s="45"/>
    </row>
    <row r="738" spans="1:8" x14ac:dyDescent="0.3">
      <c r="A738" s="35">
        <v>44902</v>
      </c>
      <c r="B738" s="32">
        <v>6.7000000000000004E-2</v>
      </c>
      <c r="C738" s="33">
        <v>6.8199999999999997E-2</v>
      </c>
      <c r="D738" s="6">
        <v>3574.35</v>
      </c>
      <c r="E738" s="6">
        <v>3566.02</v>
      </c>
      <c r="F738" s="34">
        <v>3566.02</v>
      </c>
      <c r="H738" s="45"/>
    </row>
    <row r="739" spans="1:8" x14ac:dyDescent="0.3">
      <c r="A739" s="35">
        <v>44903</v>
      </c>
      <c r="B739" s="32">
        <v>6.6799999999999998E-2</v>
      </c>
      <c r="C739" s="33">
        <v>6.8000000000000005E-2</v>
      </c>
      <c r="D739" s="6">
        <v>3577.05</v>
      </c>
      <c r="E739" s="6">
        <v>3568.73</v>
      </c>
      <c r="F739" s="34">
        <v>3568.73</v>
      </c>
      <c r="H739" s="45"/>
    </row>
    <row r="740" spans="1:8" x14ac:dyDescent="0.3">
      <c r="A740" s="35">
        <v>44904</v>
      </c>
      <c r="B740" s="32">
        <v>6.5000000000000002E-2</v>
      </c>
      <c r="C740" s="33">
        <v>6.6199999999999995E-2</v>
      </c>
      <c r="D740" s="6">
        <v>3585.54</v>
      </c>
      <c r="E740" s="6">
        <v>3576.43</v>
      </c>
      <c r="F740" s="34">
        <v>3576.43</v>
      </c>
      <c r="H740" s="45"/>
    </row>
    <row r="741" spans="1:8" x14ac:dyDescent="0.3">
      <c r="A741" s="35">
        <v>44907</v>
      </c>
      <c r="B741" s="32">
        <v>6.59E-2</v>
      </c>
      <c r="C741" s="33">
        <v>6.7099999999999993E-2</v>
      </c>
      <c r="D741" s="6">
        <v>3581.88</v>
      </c>
      <c r="E741" s="6">
        <v>3573.76</v>
      </c>
      <c r="F741" s="34">
        <v>3573.76</v>
      </c>
      <c r="H741" s="45"/>
    </row>
    <row r="742" spans="1:8" x14ac:dyDescent="0.3">
      <c r="A742" s="35">
        <v>44908</v>
      </c>
      <c r="B742" s="32">
        <v>6.7500000000000004E-2</v>
      </c>
      <c r="C742" s="33">
        <v>6.8699999999999997E-2</v>
      </c>
      <c r="D742" s="6">
        <v>3574.35</v>
      </c>
      <c r="E742" s="6">
        <v>3566.25</v>
      </c>
      <c r="F742" s="34">
        <v>3566.25</v>
      </c>
      <c r="H742" s="45"/>
    </row>
    <row r="743" spans="1:8" x14ac:dyDescent="0.3">
      <c r="A743" s="35">
        <v>44909</v>
      </c>
      <c r="B743" s="32">
        <v>7.0099999999999996E-2</v>
      </c>
      <c r="C743" s="33">
        <v>7.1300000000000002E-2</v>
      </c>
      <c r="D743" s="6">
        <v>3561.36</v>
      </c>
      <c r="E743" s="6">
        <v>3553.29</v>
      </c>
      <c r="F743" s="34">
        <v>3553.29</v>
      </c>
      <c r="H743" s="45"/>
    </row>
    <row r="744" spans="1:8" x14ac:dyDescent="0.3">
      <c r="A744" s="35">
        <v>44910</v>
      </c>
      <c r="B744" s="32">
        <v>6.9000000000000006E-2</v>
      </c>
      <c r="C744" s="33">
        <v>7.0199999999999999E-2</v>
      </c>
      <c r="D744" s="6">
        <v>3569.02</v>
      </c>
      <c r="E744" s="6">
        <v>3560.81</v>
      </c>
      <c r="F744" s="34">
        <v>3560.81</v>
      </c>
      <c r="H744" s="45"/>
    </row>
    <row r="745" spans="1:8" x14ac:dyDescent="0.3">
      <c r="A745" s="35">
        <v>44911</v>
      </c>
      <c r="B745" s="32">
        <v>6.93E-2</v>
      </c>
      <c r="C745" s="33">
        <v>7.0499999999999993E-2</v>
      </c>
      <c r="D745" s="6">
        <v>3570.21</v>
      </c>
      <c r="E745" s="6">
        <v>3560.75</v>
      </c>
      <c r="F745" s="34">
        <v>3560.75</v>
      </c>
      <c r="H745" s="45"/>
    </row>
    <row r="746" spans="1:8" x14ac:dyDescent="0.3">
      <c r="A746" s="35">
        <v>44914</v>
      </c>
      <c r="B746" s="32">
        <v>6.9500000000000006E-2</v>
      </c>
      <c r="C746" s="33">
        <v>7.0699999999999999E-2</v>
      </c>
      <c r="D746" s="6">
        <v>3570.69</v>
      </c>
      <c r="E746" s="6">
        <v>3562.51</v>
      </c>
      <c r="F746" s="34">
        <v>3562.51</v>
      </c>
      <c r="H746" s="45"/>
    </row>
    <row r="747" spans="1:8" x14ac:dyDescent="0.3">
      <c r="A747" s="35">
        <v>44915</v>
      </c>
      <c r="B747" s="32">
        <v>6.9000000000000006E-2</v>
      </c>
      <c r="C747" s="33">
        <v>7.0199999999999999E-2</v>
      </c>
      <c r="D747" s="6">
        <v>3575.02</v>
      </c>
      <c r="E747" s="6">
        <v>3566.84</v>
      </c>
      <c r="F747" s="34">
        <v>3566.84</v>
      </c>
      <c r="H747" s="45"/>
    </row>
    <row r="748" spans="1:8" x14ac:dyDescent="0.3">
      <c r="A748" s="35">
        <v>44916</v>
      </c>
      <c r="B748" s="32">
        <v>6.7099999999999993E-2</v>
      </c>
      <c r="C748" s="33">
        <v>6.83E-2</v>
      </c>
      <c r="D748" s="6">
        <v>3587.04</v>
      </c>
      <c r="E748" s="6">
        <v>3578.87</v>
      </c>
      <c r="F748" s="34">
        <v>3578.87</v>
      </c>
      <c r="H748" s="45"/>
    </row>
    <row r="749" spans="1:8" x14ac:dyDescent="0.3">
      <c r="A749" s="35">
        <v>44917</v>
      </c>
      <c r="B749" s="32">
        <v>6.7799999999999999E-2</v>
      </c>
      <c r="C749" s="33">
        <v>6.9000000000000006E-2</v>
      </c>
      <c r="D749" s="6">
        <v>3584.75</v>
      </c>
      <c r="E749" s="6">
        <v>3576.6</v>
      </c>
      <c r="F749" s="34">
        <v>3576.6</v>
      </c>
      <c r="H749" s="45"/>
    </row>
    <row r="750" spans="1:8" x14ac:dyDescent="0.3">
      <c r="A750" s="35">
        <v>44918</v>
      </c>
      <c r="B750" s="32">
        <v>6.7199999999999996E-2</v>
      </c>
      <c r="C750" s="33">
        <v>6.8400000000000002E-2</v>
      </c>
      <c r="D750" s="6">
        <v>3590.88</v>
      </c>
      <c r="E750" s="6">
        <v>3581.46</v>
      </c>
      <c r="F750" s="34">
        <v>3581.46</v>
      </c>
      <c r="H750" s="45"/>
    </row>
    <row r="751" spans="1:8" x14ac:dyDescent="0.3">
      <c r="A751" s="35">
        <v>44921</v>
      </c>
      <c r="B751" s="32">
        <v>6.7400000000000002E-2</v>
      </c>
      <c r="C751" s="33">
        <v>6.8600000000000008E-2</v>
      </c>
      <c r="D751" s="6">
        <v>3589.69</v>
      </c>
      <c r="E751" s="6">
        <v>3581.69</v>
      </c>
      <c r="F751" s="34">
        <v>3581.69</v>
      </c>
      <c r="H751" s="45"/>
    </row>
    <row r="752" spans="1:8" x14ac:dyDescent="0.3">
      <c r="A752" s="35">
        <v>44922</v>
      </c>
      <c r="B752" s="32">
        <v>6.7400000000000002E-2</v>
      </c>
      <c r="C752" s="33">
        <v>6.8600000000000008E-2</v>
      </c>
      <c r="D752" s="6">
        <v>3591.12</v>
      </c>
      <c r="E752" s="6">
        <v>3583.13</v>
      </c>
      <c r="F752" s="34">
        <v>3583.13</v>
      </c>
      <c r="H752" s="45"/>
    </row>
    <row r="753" spans="1:8" x14ac:dyDescent="0.3">
      <c r="A753" s="35">
        <v>44923</v>
      </c>
      <c r="B753" s="32">
        <v>6.7400000000000002E-2</v>
      </c>
      <c r="C753" s="33">
        <v>6.8600000000000008E-2</v>
      </c>
      <c r="D753" s="6">
        <v>3592.54</v>
      </c>
      <c r="E753" s="6">
        <v>3584.57</v>
      </c>
      <c r="F753" s="34">
        <v>3584.57</v>
      </c>
      <c r="H753" s="45"/>
    </row>
    <row r="754" spans="1:8" x14ac:dyDescent="0.3">
      <c r="A754" s="35">
        <v>44924</v>
      </c>
      <c r="B754" s="32">
        <v>6.5299999999999997E-2</v>
      </c>
      <c r="C754" s="33">
        <v>6.6500000000000004E-2</v>
      </c>
      <c r="D754" s="6">
        <v>3607.82</v>
      </c>
      <c r="E754" s="6">
        <v>3597.45</v>
      </c>
      <c r="F754" s="34">
        <v>3597.45</v>
      </c>
      <c r="H754" s="45"/>
    </row>
    <row r="755" spans="1:8" x14ac:dyDescent="0.3">
      <c r="A755" s="54">
        <v>44925</v>
      </c>
      <c r="B755" s="55">
        <v>6.5299999999999997E-2</v>
      </c>
      <c r="C755" s="56">
        <v>6.6500000000000004E-2</v>
      </c>
      <c r="D755" s="57"/>
      <c r="E755" s="57"/>
      <c r="F755" s="58"/>
      <c r="H755" s="45"/>
    </row>
    <row r="756" spans="1:8" x14ac:dyDescent="0.3">
      <c r="A756" s="35">
        <v>44928</v>
      </c>
      <c r="B756" s="32">
        <v>6.6299999999999998E-2</v>
      </c>
      <c r="C756" s="33">
        <v>6.7500000000000004E-2</v>
      </c>
      <c r="D756" s="6">
        <v>3603.79</v>
      </c>
      <c r="E756" s="6">
        <v>3595.85</v>
      </c>
      <c r="F756" s="34">
        <v>3595.85</v>
      </c>
      <c r="H756" s="45"/>
    </row>
    <row r="757" spans="1:8" x14ac:dyDescent="0.3">
      <c r="A757" s="35">
        <v>44929</v>
      </c>
      <c r="B757" s="32">
        <v>6.7400000000000002E-2</v>
      </c>
      <c r="C757" s="33">
        <v>6.8600000000000008E-2</v>
      </c>
      <c r="D757" s="6">
        <v>3599.25</v>
      </c>
      <c r="E757" s="6">
        <v>3591.33</v>
      </c>
      <c r="F757" s="34">
        <v>3591.33</v>
      </c>
      <c r="H757" s="45"/>
    </row>
    <row r="758" spans="1:8" x14ac:dyDescent="0.3">
      <c r="A758" s="35">
        <v>44930</v>
      </c>
      <c r="B758" s="32">
        <v>6.8600000000000008E-2</v>
      </c>
      <c r="C758" s="33">
        <v>6.9800000000000001E-2</v>
      </c>
      <c r="D758" s="6">
        <v>3594.22</v>
      </c>
      <c r="E758" s="6">
        <v>3586.31</v>
      </c>
      <c r="F758" s="34">
        <v>3586.31</v>
      </c>
      <c r="H758" s="45"/>
    </row>
    <row r="759" spans="1:8" x14ac:dyDescent="0.3">
      <c r="A759" s="35">
        <v>44931</v>
      </c>
      <c r="B759" s="32">
        <v>6.83E-2</v>
      </c>
      <c r="C759" s="33">
        <v>6.9500000000000006E-2</v>
      </c>
      <c r="D759" s="6">
        <v>3597.27</v>
      </c>
      <c r="E759" s="6">
        <v>3589.38</v>
      </c>
      <c r="F759" s="34">
        <v>3589.38</v>
      </c>
      <c r="H759" s="45"/>
    </row>
    <row r="760" spans="1:8" x14ac:dyDescent="0.3">
      <c r="A760" s="35">
        <v>44932</v>
      </c>
      <c r="B760" s="32">
        <v>6.7900000000000002E-2</v>
      </c>
      <c r="C760" s="33">
        <v>6.9099999999999995E-2</v>
      </c>
      <c r="D760" s="6">
        <v>3601.86</v>
      </c>
      <c r="E760" s="6">
        <v>3592.98</v>
      </c>
      <c r="F760" s="34">
        <v>3592.98</v>
      </c>
      <c r="H760" s="45"/>
    </row>
    <row r="761" spans="1:8" x14ac:dyDescent="0.3">
      <c r="A761" s="35">
        <v>44935</v>
      </c>
      <c r="B761" s="32">
        <v>6.8400000000000002E-2</v>
      </c>
      <c r="C761" s="33">
        <v>6.9599999999999995E-2</v>
      </c>
      <c r="D761" s="6">
        <v>3600.62</v>
      </c>
      <c r="E761" s="6">
        <v>3592.75</v>
      </c>
      <c r="F761" s="34">
        <v>3592.75</v>
      </c>
      <c r="H761" s="45"/>
    </row>
    <row r="762" spans="1:8" x14ac:dyDescent="0.3">
      <c r="A762" s="35">
        <v>44936</v>
      </c>
      <c r="B762" s="32">
        <v>6.83E-2</v>
      </c>
      <c r="C762" s="33">
        <v>6.9500000000000006E-2</v>
      </c>
      <c r="D762" s="6">
        <v>3608.53</v>
      </c>
      <c r="E762" s="6">
        <v>3600.44</v>
      </c>
      <c r="F762" s="34">
        <v>3600.44</v>
      </c>
      <c r="H762" s="45"/>
    </row>
    <row r="763" spans="1:8" x14ac:dyDescent="0.3">
      <c r="A763" s="35">
        <v>44937</v>
      </c>
      <c r="B763" s="32">
        <v>6.7599999999999993E-2</v>
      </c>
      <c r="C763" s="33">
        <v>6.88E-2</v>
      </c>
      <c r="D763" s="6">
        <v>3613.94</v>
      </c>
      <c r="E763" s="6">
        <v>3605.86</v>
      </c>
      <c r="F763" s="34">
        <v>3605.86</v>
      </c>
      <c r="H763" s="45"/>
    </row>
    <row r="764" spans="1:8" x14ac:dyDescent="0.3">
      <c r="A764" s="35">
        <v>44938</v>
      </c>
      <c r="B764" s="32">
        <v>6.5700000000000008E-2</v>
      </c>
      <c r="C764" s="33">
        <v>6.6900000000000001E-2</v>
      </c>
      <c r="D764" s="6">
        <v>3625.76</v>
      </c>
      <c r="E764" s="6">
        <v>3617.68</v>
      </c>
      <c r="F764" s="34">
        <v>3617.68</v>
      </c>
      <c r="H764" s="45"/>
    </row>
    <row r="765" spans="1:8" x14ac:dyDescent="0.3">
      <c r="A765" s="35">
        <v>44939</v>
      </c>
      <c r="B765" s="32">
        <v>6.59E-2</v>
      </c>
      <c r="C765" s="33">
        <v>6.7099999999999993E-2</v>
      </c>
      <c r="D765" s="6">
        <v>3627.66</v>
      </c>
      <c r="E765" s="6">
        <v>3618.26</v>
      </c>
      <c r="F765" s="34">
        <v>3618.26</v>
      </c>
      <c r="H765" s="45"/>
    </row>
    <row r="766" spans="1:8" x14ac:dyDescent="0.3">
      <c r="A766" s="35">
        <v>44942</v>
      </c>
      <c r="B766" s="32">
        <v>6.6199999999999995E-2</v>
      </c>
      <c r="C766" s="33">
        <v>6.7400000000000002E-2</v>
      </c>
      <c r="D766" s="6">
        <v>3627.58</v>
      </c>
      <c r="E766" s="6">
        <v>3619.65</v>
      </c>
      <c r="F766" s="34">
        <v>3619.65</v>
      </c>
      <c r="H766" s="45"/>
    </row>
    <row r="767" spans="1:8" x14ac:dyDescent="0.3">
      <c r="A767" s="35">
        <v>44943</v>
      </c>
      <c r="B767" s="32">
        <v>6.6600000000000006E-2</v>
      </c>
      <c r="C767" s="33">
        <v>6.7799999999999999E-2</v>
      </c>
      <c r="D767" s="6">
        <v>3626.98</v>
      </c>
      <c r="E767" s="6">
        <v>3619.06</v>
      </c>
      <c r="F767" s="34">
        <v>3619.06</v>
      </c>
      <c r="H767" s="45"/>
    </row>
    <row r="768" spans="1:8" x14ac:dyDescent="0.3">
      <c r="A768" s="35">
        <v>44944</v>
      </c>
      <c r="B768" s="32">
        <v>6.5299999999999997E-2</v>
      </c>
      <c r="C768" s="33">
        <v>6.6500000000000004E-2</v>
      </c>
      <c r="D768" s="6">
        <v>3635.42</v>
      </c>
      <c r="E768" s="6">
        <v>3627.51</v>
      </c>
      <c r="F768" s="34">
        <v>3627.51</v>
      </c>
      <c r="H768" s="45"/>
    </row>
    <row r="769" spans="1:8" x14ac:dyDescent="0.3">
      <c r="A769" s="35">
        <v>44945</v>
      </c>
      <c r="B769" s="32">
        <v>6.7000000000000004E-2</v>
      </c>
      <c r="C769" s="33">
        <v>6.8199999999999997E-2</v>
      </c>
      <c r="D769" s="6">
        <v>3627.94</v>
      </c>
      <c r="E769" s="6">
        <v>3620.04</v>
      </c>
      <c r="F769" s="34">
        <v>3620.04</v>
      </c>
      <c r="H769" s="45"/>
    </row>
    <row r="770" spans="1:8" x14ac:dyDescent="0.3">
      <c r="A770" s="35">
        <v>44946</v>
      </c>
      <c r="B770" s="32">
        <v>6.5099999999999991E-2</v>
      </c>
      <c r="C770" s="33">
        <v>6.6299999999999998E-2</v>
      </c>
      <c r="D770" s="6">
        <v>3640.74</v>
      </c>
      <c r="E770" s="6">
        <v>3631.64</v>
      </c>
      <c r="F770" s="34">
        <v>3631.64</v>
      </c>
      <c r="H770" s="45"/>
    </row>
    <row r="771" spans="1:8" x14ac:dyDescent="0.3">
      <c r="A771" s="35">
        <v>44949</v>
      </c>
      <c r="B771" s="32">
        <v>6.5099999999999991E-2</v>
      </c>
      <c r="C771" s="33">
        <v>6.6299999999999998E-2</v>
      </c>
      <c r="D771" s="6">
        <v>3642.26</v>
      </c>
      <c r="E771" s="6">
        <v>3634.39</v>
      </c>
      <c r="F771" s="34">
        <v>3634.39</v>
      </c>
      <c r="H771" s="45"/>
    </row>
    <row r="772" spans="1:8" x14ac:dyDescent="0.3">
      <c r="A772" s="35">
        <v>44950</v>
      </c>
      <c r="B772" s="32">
        <v>6.3899999999999998E-2</v>
      </c>
      <c r="C772" s="33">
        <v>6.5099999999999991E-2</v>
      </c>
      <c r="D772" s="6">
        <v>3650.14</v>
      </c>
      <c r="E772" s="6">
        <v>3642.26</v>
      </c>
      <c r="F772" s="34">
        <v>3642.26</v>
      </c>
      <c r="H772" s="45"/>
    </row>
    <row r="773" spans="1:8" x14ac:dyDescent="0.3">
      <c r="A773" s="35">
        <v>44951</v>
      </c>
      <c r="B773" s="32">
        <v>6.2600000000000003E-2</v>
      </c>
      <c r="C773" s="33">
        <v>6.3799999999999996E-2</v>
      </c>
      <c r="D773" s="6">
        <v>3659.04</v>
      </c>
      <c r="E773" s="6">
        <v>3651.13</v>
      </c>
      <c r="F773" s="34">
        <v>3651.13</v>
      </c>
      <c r="H773" s="45"/>
    </row>
    <row r="774" spans="1:8" x14ac:dyDescent="0.3">
      <c r="A774" s="35">
        <v>44952</v>
      </c>
      <c r="B774" s="32">
        <v>6.3099999999999989E-2</v>
      </c>
      <c r="C774" s="33">
        <v>6.4299999999999996E-2</v>
      </c>
      <c r="D774" s="6">
        <v>3657.93</v>
      </c>
      <c r="E774" s="6">
        <v>3650.04</v>
      </c>
      <c r="F774" s="34">
        <v>3650.04</v>
      </c>
      <c r="H774" s="45"/>
    </row>
    <row r="775" spans="1:8" x14ac:dyDescent="0.3">
      <c r="A775" s="35">
        <v>44953</v>
      </c>
      <c r="B775" s="32">
        <v>6.4199999999999993E-2</v>
      </c>
      <c r="C775" s="33">
        <v>6.54E-2</v>
      </c>
      <c r="D775" s="6">
        <v>3655.01</v>
      </c>
      <c r="E775" s="6">
        <v>3645.82</v>
      </c>
      <c r="F775" s="34">
        <v>3645.82</v>
      </c>
      <c r="H775" s="45"/>
    </row>
    <row r="776" spans="1:8" x14ac:dyDescent="0.3">
      <c r="A776" s="35">
        <v>44956</v>
      </c>
      <c r="B776" s="32">
        <v>6.4100000000000004E-2</v>
      </c>
      <c r="C776" s="33">
        <v>6.5299999999999997E-2</v>
      </c>
      <c r="D776" s="6">
        <v>3657.09</v>
      </c>
      <c r="E776" s="6">
        <v>3649.23</v>
      </c>
      <c r="F776" s="34">
        <v>3649.23</v>
      </c>
      <c r="H776" s="45"/>
    </row>
    <row r="777" spans="1:8" x14ac:dyDescent="0.3">
      <c r="A777" s="35">
        <v>44957</v>
      </c>
      <c r="B777" s="32">
        <v>6.3700000000000007E-2</v>
      </c>
      <c r="C777" s="33">
        <v>6.4899999999999999E-2</v>
      </c>
      <c r="D777" s="6">
        <v>3660.75</v>
      </c>
      <c r="E777" s="6">
        <v>3652.9</v>
      </c>
      <c r="F777" s="34">
        <v>3652.9</v>
      </c>
      <c r="H777" s="45"/>
    </row>
    <row r="778" spans="1:8" x14ac:dyDescent="0.3">
      <c r="A778" s="35">
        <v>44958</v>
      </c>
      <c r="B778" s="32">
        <v>6.4299999999999996E-2</v>
      </c>
      <c r="C778" s="33">
        <v>6.5500000000000003E-2</v>
      </c>
      <c r="D778" s="6">
        <v>3659.17</v>
      </c>
      <c r="E778" s="6">
        <v>3651.33</v>
      </c>
      <c r="F778" s="34">
        <v>3651.33</v>
      </c>
      <c r="H778" s="45"/>
    </row>
    <row r="779" spans="1:8" x14ac:dyDescent="0.3">
      <c r="A779" s="35">
        <v>44959</v>
      </c>
      <c r="B779" s="32">
        <v>6.5599999999999992E-2</v>
      </c>
      <c r="C779" s="33">
        <v>6.6799999999999998E-2</v>
      </c>
      <c r="D779" s="6">
        <v>3653.97</v>
      </c>
      <c r="E779" s="6">
        <v>3646.15</v>
      </c>
      <c r="F779" s="34">
        <v>3646.15</v>
      </c>
      <c r="H779" s="45"/>
    </row>
    <row r="780" spans="1:8" x14ac:dyDescent="0.3">
      <c r="A780" s="35">
        <v>44960</v>
      </c>
      <c r="B780" s="32">
        <v>6.7299999999999999E-2</v>
      </c>
      <c r="C780" s="33">
        <v>6.8499999999999991E-2</v>
      </c>
      <c r="D780" s="6">
        <v>3648.06</v>
      </c>
      <c r="E780" s="6">
        <v>3638.94</v>
      </c>
      <c r="F780" s="34">
        <v>3638.94</v>
      </c>
      <c r="H780" s="45"/>
    </row>
    <row r="781" spans="1:8" x14ac:dyDescent="0.3">
      <c r="A781" s="35">
        <v>44963</v>
      </c>
      <c r="B781" s="32">
        <v>6.7900000000000002E-2</v>
      </c>
      <c r="C781" s="33">
        <v>6.9099999999999995E-2</v>
      </c>
      <c r="D781" s="6">
        <v>3646.57</v>
      </c>
      <c r="E781" s="6">
        <v>3638.78</v>
      </c>
      <c r="F781" s="34">
        <v>3638.78</v>
      </c>
      <c r="H781" s="45"/>
    </row>
    <row r="782" spans="1:8" x14ac:dyDescent="0.3">
      <c r="A782" s="35">
        <v>44964</v>
      </c>
      <c r="B782" s="32">
        <v>6.6799999999999998E-2</v>
      </c>
      <c r="C782" s="33">
        <v>6.8000000000000005E-2</v>
      </c>
      <c r="D782" s="6">
        <v>3653.84</v>
      </c>
      <c r="E782" s="6">
        <v>3646.06</v>
      </c>
      <c r="F782" s="34">
        <v>3646.06</v>
      </c>
      <c r="H782" s="45"/>
    </row>
    <row r="783" spans="1:8" x14ac:dyDescent="0.3">
      <c r="A783" s="35">
        <v>44965</v>
      </c>
      <c r="B783" s="32">
        <v>6.6799999999999998E-2</v>
      </c>
      <c r="C783" s="33">
        <v>6.8000000000000005E-2</v>
      </c>
      <c r="D783" s="6">
        <v>3655.43</v>
      </c>
      <c r="E783" s="6">
        <v>3647.66</v>
      </c>
      <c r="F783" s="34">
        <v>3647.66</v>
      </c>
      <c r="H783" s="45"/>
    </row>
    <row r="784" spans="1:8" x14ac:dyDescent="0.3">
      <c r="A784" s="35">
        <v>44966</v>
      </c>
      <c r="B784" s="32">
        <v>6.5599999999999992E-2</v>
      </c>
      <c r="C784" s="33">
        <v>6.6799999999999998E-2</v>
      </c>
      <c r="D784" s="6">
        <v>3662.28</v>
      </c>
      <c r="E784" s="6">
        <v>3654.56</v>
      </c>
      <c r="F784" s="34">
        <v>3654.56</v>
      </c>
      <c r="H784" s="45"/>
    </row>
    <row r="785" spans="1:8" x14ac:dyDescent="0.3">
      <c r="A785" s="35">
        <v>44967</v>
      </c>
      <c r="B785" s="32">
        <v>6.4500000000000002E-2</v>
      </c>
      <c r="C785" s="33">
        <v>6.5700000000000008E-2</v>
      </c>
      <c r="D785" s="6">
        <v>3670.73</v>
      </c>
      <c r="E785" s="6">
        <v>3661.76</v>
      </c>
      <c r="F785" s="34">
        <v>3661.76</v>
      </c>
      <c r="H785" s="45"/>
    </row>
    <row r="786" spans="1:8" x14ac:dyDescent="0.3">
      <c r="A786" s="35">
        <v>44970</v>
      </c>
      <c r="B786" s="32">
        <v>6.3E-2</v>
      </c>
      <c r="C786" s="33">
        <v>6.4199999999999993E-2</v>
      </c>
      <c r="D786" s="6">
        <v>3679.98</v>
      </c>
      <c r="E786" s="6">
        <v>3672.27</v>
      </c>
      <c r="F786" s="34">
        <v>3672.27</v>
      </c>
      <c r="H786" s="45"/>
    </row>
    <row r="787" spans="1:8" x14ac:dyDescent="0.3">
      <c r="A787" s="35">
        <v>44971</v>
      </c>
      <c r="B787" s="32">
        <v>6.2899999999999998E-2</v>
      </c>
      <c r="C787" s="33">
        <v>6.4100000000000004E-2</v>
      </c>
      <c r="D787" s="6">
        <v>3682.01</v>
      </c>
      <c r="E787" s="6">
        <v>3674.32</v>
      </c>
      <c r="F787" s="34">
        <v>3674.32</v>
      </c>
      <c r="H787" s="45"/>
    </row>
    <row r="788" spans="1:8" x14ac:dyDescent="0.3">
      <c r="A788" s="35">
        <v>44972</v>
      </c>
      <c r="B788" s="32">
        <v>6.1900000000000004E-2</v>
      </c>
      <c r="C788" s="33">
        <v>6.3099999999999989E-2</v>
      </c>
      <c r="D788" s="6">
        <v>3689.1</v>
      </c>
      <c r="E788" s="6">
        <v>3680.98</v>
      </c>
      <c r="F788" s="34">
        <v>3680.98</v>
      </c>
      <c r="H788" s="45"/>
    </row>
    <row r="789" spans="1:8" x14ac:dyDescent="0.3">
      <c r="A789" s="35">
        <v>44973</v>
      </c>
      <c r="B789" s="32">
        <v>5.9800000000000006E-2</v>
      </c>
      <c r="C789" s="33">
        <v>6.0999999999999999E-2</v>
      </c>
      <c r="D789" s="6">
        <v>3701.84</v>
      </c>
      <c r="E789" s="6">
        <v>3693.73</v>
      </c>
      <c r="F789" s="34">
        <v>3693.73</v>
      </c>
      <c r="H789" s="45"/>
    </row>
    <row r="790" spans="1:8" x14ac:dyDescent="0.3">
      <c r="A790" s="35">
        <v>44974</v>
      </c>
      <c r="B790" s="32">
        <v>5.9299999999999999E-2</v>
      </c>
      <c r="C790" s="33">
        <v>6.0499999999999998E-2</v>
      </c>
      <c r="D790" s="6">
        <v>3710.61</v>
      </c>
      <c r="E790" s="6">
        <v>3698.23</v>
      </c>
      <c r="F790" s="34">
        <v>3698.23</v>
      </c>
      <c r="H790" s="45"/>
    </row>
    <row r="791" spans="1:8" x14ac:dyDescent="0.3">
      <c r="A791" s="35">
        <v>44979</v>
      </c>
      <c r="B791" s="32">
        <v>0.06</v>
      </c>
      <c r="C791" s="33">
        <v>6.1200000000000004E-2</v>
      </c>
      <c r="D791" s="6">
        <v>3708.93</v>
      </c>
      <c r="E791" s="6">
        <v>3700.84</v>
      </c>
      <c r="F791" s="34">
        <v>3700.84</v>
      </c>
      <c r="H791" s="45"/>
    </row>
    <row r="792" spans="1:8" x14ac:dyDescent="0.3">
      <c r="A792" s="35">
        <v>44980</v>
      </c>
      <c r="B792" s="32">
        <v>6.1200000000000004E-2</v>
      </c>
      <c r="C792" s="33">
        <v>6.2400000000000004E-2</v>
      </c>
      <c r="D792" s="6">
        <v>3704.72</v>
      </c>
      <c r="E792" s="6">
        <v>3696.63</v>
      </c>
      <c r="F792" s="34">
        <v>3696.63</v>
      </c>
      <c r="H792" s="45"/>
    </row>
    <row r="793" spans="1:8" x14ac:dyDescent="0.3">
      <c r="A793" s="35">
        <v>44981</v>
      </c>
      <c r="B793" s="32">
        <v>6.0999999999999999E-2</v>
      </c>
      <c r="C793" s="33">
        <v>6.2199999999999998E-2</v>
      </c>
      <c r="D793" s="6">
        <v>3709.81</v>
      </c>
      <c r="E793" s="6">
        <v>3699.61</v>
      </c>
      <c r="F793" s="34">
        <v>3699.61</v>
      </c>
      <c r="H793" s="45"/>
    </row>
    <row r="794" spans="1:8" x14ac:dyDescent="0.3">
      <c r="A794" s="35">
        <v>44984</v>
      </c>
      <c r="B794" s="32">
        <v>6.1799999999999994E-2</v>
      </c>
      <c r="C794" s="33">
        <v>6.3E-2</v>
      </c>
      <c r="D794" s="6">
        <v>3707</v>
      </c>
      <c r="E794" s="6">
        <v>3698.99</v>
      </c>
      <c r="F794" s="34">
        <v>3698.99</v>
      </c>
      <c r="H794" s="45"/>
    </row>
    <row r="795" spans="1:8" x14ac:dyDescent="0.3">
      <c r="A795" s="35"/>
      <c r="H795" s="45"/>
    </row>
  </sheetData>
  <mergeCells count="1">
    <mergeCell ref="B1:F1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</sheetPr>
  <dimension ref="A1:F794"/>
  <sheetViews>
    <sheetView workbookViewId="0">
      <selection activeCell="A3" sqref="A3"/>
    </sheetView>
  </sheetViews>
  <sheetFormatPr defaultRowHeight="14.4" x14ac:dyDescent="0.3"/>
  <cols>
    <col min="1" max="1" width="15.33203125" customWidth="1"/>
    <col min="2" max="2" width="12" customWidth="1"/>
    <col min="3" max="5" width="9.33203125" customWidth="1"/>
    <col min="6" max="6" width="13.33203125" bestFit="1" customWidth="1"/>
  </cols>
  <sheetData>
    <row r="1" spans="1:6" ht="26.4" x14ac:dyDescent="0.3">
      <c r="A1" s="41" t="s">
        <v>24</v>
      </c>
      <c r="B1" s="41" t="s">
        <v>25</v>
      </c>
      <c r="C1" s="41" t="s">
        <v>26</v>
      </c>
      <c r="D1" s="42" t="s">
        <v>27</v>
      </c>
      <c r="E1" s="43" t="s">
        <v>28</v>
      </c>
      <c r="F1" s="41" t="s">
        <v>29</v>
      </c>
    </row>
    <row r="2" spans="1:6" x14ac:dyDescent="0.3">
      <c r="A2" s="44">
        <v>760199</v>
      </c>
      <c r="B2" s="45">
        <v>43830</v>
      </c>
      <c r="C2" s="46">
        <v>3274.641482</v>
      </c>
      <c r="D2" s="44">
        <v>1.05</v>
      </c>
      <c r="E2" s="44" t="s">
        <v>31</v>
      </c>
      <c r="F2" s="45">
        <v>43822</v>
      </c>
    </row>
    <row r="3" spans="1:6" x14ac:dyDescent="0.3">
      <c r="A3" s="44">
        <v>760199</v>
      </c>
      <c r="B3" s="45">
        <v>43832</v>
      </c>
      <c r="C3" s="46">
        <v>3276.3521529999998</v>
      </c>
      <c r="D3" s="44">
        <v>1.05</v>
      </c>
      <c r="E3" s="44" t="s">
        <v>31</v>
      </c>
      <c r="F3" s="45">
        <v>43822</v>
      </c>
    </row>
    <row r="4" spans="1:6" x14ac:dyDescent="0.3">
      <c r="A4" s="44">
        <v>760199</v>
      </c>
      <c r="B4" s="45">
        <v>43833</v>
      </c>
      <c r="C4" s="46">
        <v>3278.063717</v>
      </c>
      <c r="D4" s="44">
        <v>1.05</v>
      </c>
      <c r="E4" s="44" t="s">
        <v>31</v>
      </c>
      <c r="F4" s="45">
        <v>43822</v>
      </c>
    </row>
    <row r="5" spans="1:6" x14ac:dyDescent="0.3">
      <c r="A5" s="44">
        <v>760199</v>
      </c>
      <c r="B5" s="45">
        <v>43836</v>
      </c>
      <c r="C5" s="46">
        <v>3279.776175</v>
      </c>
      <c r="D5" s="44">
        <v>1.05</v>
      </c>
      <c r="E5" s="44" t="s">
        <v>31</v>
      </c>
      <c r="F5" s="45">
        <v>43822</v>
      </c>
    </row>
    <row r="6" spans="1:6" x14ac:dyDescent="0.3">
      <c r="A6" s="44">
        <v>760199</v>
      </c>
      <c r="B6" s="45">
        <v>43837</v>
      </c>
      <c r="C6" s="46">
        <v>3281.4895280000001</v>
      </c>
      <c r="D6" s="44">
        <v>1.05</v>
      </c>
      <c r="E6" s="44" t="s">
        <v>31</v>
      </c>
      <c r="F6" s="45">
        <v>43822</v>
      </c>
    </row>
    <row r="7" spans="1:6" x14ac:dyDescent="0.3">
      <c r="A7" s="44">
        <v>760199</v>
      </c>
      <c r="B7" s="45">
        <v>43838</v>
      </c>
      <c r="C7" s="46">
        <v>3283.203775</v>
      </c>
      <c r="D7" s="44">
        <v>1.05</v>
      </c>
      <c r="E7" s="44" t="s">
        <v>31</v>
      </c>
      <c r="F7" s="45">
        <v>43822</v>
      </c>
    </row>
    <row r="8" spans="1:6" x14ac:dyDescent="0.3">
      <c r="A8" s="44">
        <v>760199</v>
      </c>
      <c r="B8" s="45">
        <v>43839</v>
      </c>
      <c r="C8" s="46">
        <v>3284.9189190000002</v>
      </c>
      <c r="D8" s="44">
        <v>1.05</v>
      </c>
      <c r="E8" s="44" t="s">
        <v>31</v>
      </c>
      <c r="F8" s="45">
        <v>43822</v>
      </c>
    </row>
    <row r="9" spans="1:6" x14ac:dyDescent="0.3">
      <c r="A9" s="44">
        <v>760199</v>
      </c>
      <c r="B9" s="45">
        <v>43840</v>
      </c>
      <c r="C9" s="46">
        <v>3289.400815</v>
      </c>
      <c r="D9" s="44">
        <v>1.1499999999999999</v>
      </c>
      <c r="E9" s="44" t="s">
        <v>30</v>
      </c>
      <c r="F9" s="45">
        <v>43840</v>
      </c>
    </row>
    <row r="10" spans="1:6" x14ac:dyDescent="0.3">
      <c r="A10" s="44">
        <v>760199</v>
      </c>
      <c r="B10" s="45">
        <v>43843</v>
      </c>
      <c r="C10" s="46">
        <v>3291.2820499999998</v>
      </c>
      <c r="D10" s="44">
        <v>1.1499999999999999</v>
      </c>
      <c r="E10" s="44" t="s">
        <v>30</v>
      </c>
      <c r="F10" s="45">
        <v>43840</v>
      </c>
    </row>
    <row r="11" spans="1:6" x14ac:dyDescent="0.3">
      <c r="A11" s="44">
        <v>760199</v>
      </c>
      <c r="B11" s="45">
        <v>43844</v>
      </c>
      <c r="C11" s="46">
        <v>3293.164362</v>
      </c>
      <c r="D11" s="44">
        <v>1.1499999999999999</v>
      </c>
      <c r="E11" s="44" t="s">
        <v>30</v>
      </c>
      <c r="F11" s="45">
        <v>43840</v>
      </c>
    </row>
    <row r="12" spans="1:6" x14ac:dyDescent="0.3">
      <c r="A12" s="44">
        <v>760199</v>
      </c>
      <c r="B12" s="45">
        <v>43845</v>
      </c>
      <c r="C12" s="46">
        <v>3295.0477510000001</v>
      </c>
      <c r="D12" s="44">
        <v>1.1499999999999999</v>
      </c>
      <c r="E12" s="44" t="s">
        <v>30</v>
      </c>
      <c r="F12" s="45">
        <v>43840</v>
      </c>
    </row>
    <row r="13" spans="1:6" x14ac:dyDescent="0.3">
      <c r="A13" s="44">
        <v>760199</v>
      </c>
      <c r="B13" s="45">
        <v>43846</v>
      </c>
      <c r="C13" s="46">
        <v>3295.5340540000002</v>
      </c>
      <c r="D13" s="44">
        <v>0.34</v>
      </c>
      <c r="E13" s="44" t="s">
        <v>31</v>
      </c>
      <c r="F13" s="45">
        <v>43846</v>
      </c>
    </row>
    <row r="14" spans="1:6" x14ac:dyDescent="0.3">
      <c r="A14" s="44">
        <v>760199</v>
      </c>
      <c r="B14" s="45">
        <v>43847</v>
      </c>
      <c r="C14" s="46">
        <v>3296.02043</v>
      </c>
      <c r="D14" s="44">
        <v>0.34</v>
      </c>
      <c r="E14" s="44" t="s">
        <v>31</v>
      </c>
      <c r="F14" s="45">
        <v>43846</v>
      </c>
    </row>
    <row r="15" spans="1:6" x14ac:dyDescent="0.3">
      <c r="A15" s="44">
        <v>760199</v>
      </c>
      <c r="B15" s="45">
        <v>43850</v>
      </c>
      <c r="C15" s="46">
        <v>3296.5068769999998</v>
      </c>
      <c r="D15" s="44">
        <v>0.34</v>
      </c>
      <c r="E15" s="44" t="s">
        <v>31</v>
      </c>
      <c r="F15" s="45">
        <v>43846</v>
      </c>
    </row>
    <row r="16" spans="1:6" x14ac:dyDescent="0.3">
      <c r="A16" s="44">
        <v>760199</v>
      </c>
      <c r="B16" s="45">
        <v>43851</v>
      </c>
      <c r="C16" s="46">
        <v>3296.9933959999998</v>
      </c>
      <c r="D16" s="44">
        <v>0.34</v>
      </c>
      <c r="E16" s="44" t="s">
        <v>31</v>
      </c>
      <c r="F16" s="45">
        <v>43846</v>
      </c>
    </row>
    <row r="17" spans="1:6" x14ac:dyDescent="0.3">
      <c r="A17" s="44">
        <v>760199</v>
      </c>
      <c r="B17" s="45">
        <v>43852</v>
      </c>
      <c r="C17" s="46">
        <v>3297.4799870000002</v>
      </c>
      <c r="D17" s="44">
        <v>0.34</v>
      </c>
      <c r="E17" s="44" t="s">
        <v>31</v>
      </c>
      <c r="F17" s="45">
        <v>43846</v>
      </c>
    </row>
    <row r="18" spans="1:6" x14ac:dyDescent="0.3">
      <c r="A18" s="44">
        <v>760199</v>
      </c>
      <c r="B18" s="45">
        <v>43853</v>
      </c>
      <c r="C18" s="46">
        <v>3297.9666499999998</v>
      </c>
      <c r="D18" s="44">
        <v>0.34</v>
      </c>
      <c r="E18" s="44" t="s">
        <v>31</v>
      </c>
      <c r="F18" s="45">
        <v>43846</v>
      </c>
    </row>
    <row r="19" spans="1:6" x14ac:dyDescent="0.3">
      <c r="A19" s="44">
        <v>760199</v>
      </c>
      <c r="B19" s="45">
        <v>43854</v>
      </c>
      <c r="C19" s="46">
        <v>3298.253275</v>
      </c>
      <c r="D19" s="44">
        <v>0.32</v>
      </c>
      <c r="E19" s="44" t="s">
        <v>31</v>
      </c>
      <c r="F19" s="45">
        <v>43854</v>
      </c>
    </row>
    <row r="20" spans="1:6" x14ac:dyDescent="0.3">
      <c r="A20" s="44">
        <v>760199</v>
      </c>
      <c r="B20" s="45">
        <v>43857</v>
      </c>
      <c r="C20" s="46">
        <v>3298.7114620000002</v>
      </c>
      <c r="D20" s="44">
        <v>0.32</v>
      </c>
      <c r="E20" s="44" t="s">
        <v>31</v>
      </c>
      <c r="F20" s="45">
        <v>43854</v>
      </c>
    </row>
    <row r="21" spans="1:6" x14ac:dyDescent="0.3">
      <c r="A21" s="44">
        <v>760199</v>
      </c>
      <c r="B21" s="45">
        <v>43858</v>
      </c>
      <c r="C21" s="46">
        <v>3299.1697119999999</v>
      </c>
      <c r="D21" s="44">
        <v>0.32</v>
      </c>
      <c r="E21" s="44" t="s">
        <v>31</v>
      </c>
      <c r="F21" s="45">
        <v>43854</v>
      </c>
    </row>
    <row r="22" spans="1:6" x14ac:dyDescent="0.3">
      <c r="A22" s="44">
        <v>760199</v>
      </c>
      <c r="B22" s="45">
        <v>43859</v>
      </c>
      <c r="C22" s="46">
        <v>3299.6280259999999</v>
      </c>
      <c r="D22" s="44">
        <v>0.32</v>
      </c>
      <c r="E22" s="44" t="s">
        <v>31</v>
      </c>
      <c r="F22" s="45">
        <v>43854</v>
      </c>
    </row>
    <row r="23" spans="1:6" x14ac:dyDescent="0.3">
      <c r="A23" s="44">
        <v>760199</v>
      </c>
      <c r="B23" s="45">
        <v>43860</v>
      </c>
      <c r="C23" s="46">
        <v>3300.0864029999998</v>
      </c>
      <c r="D23" s="44">
        <v>0.32</v>
      </c>
      <c r="E23" s="44" t="s">
        <v>31</v>
      </c>
      <c r="F23" s="45">
        <v>43854</v>
      </c>
    </row>
    <row r="24" spans="1:6" x14ac:dyDescent="0.3">
      <c r="A24" s="44">
        <v>760199</v>
      </c>
      <c r="B24" s="45">
        <v>43861</v>
      </c>
      <c r="C24" s="46">
        <v>3300.5448449999999</v>
      </c>
      <c r="D24" s="44">
        <v>0.32</v>
      </c>
      <c r="E24" s="44" t="s">
        <v>31</v>
      </c>
      <c r="F24" s="45">
        <v>43854</v>
      </c>
    </row>
    <row r="25" spans="1:6" x14ac:dyDescent="0.3">
      <c r="A25" s="44">
        <v>760199</v>
      </c>
      <c r="B25" s="45">
        <v>43864</v>
      </c>
      <c r="C25" s="46">
        <v>3301.0033490000001</v>
      </c>
      <c r="D25" s="44">
        <v>0.32</v>
      </c>
      <c r="E25" s="44" t="s">
        <v>31</v>
      </c>
      <c r="F25" s="45">
        <v>43854</v>
      </c>
    </row>
    <row r="26" spans="1:6" x14ac:dyDescent="0.3">
      <c r="A26" s="44">
        <v>760199</v>
      </c>
      <c r="B26" s="45">
        <v>43865</v>
      </c>
      <c r="C26" s="46">
        <v>3301.461918</v>
      </c>
      <c r="D26" s="44">
        <v>0.32</v>
      </c>
      <c r="E26" s="44" t="s">
        <v>31</v>
      </c>
      <c r="F26" s="45">
        <v>43854</v>
      </c>
    </row>
    <row r="27" spans="1:6" x14ac:dyDescent="0.3">
      <c r="A27" s="44">
        <v>760199</v>
      </c>
      <c r="B27" s="45">
        <v>43866</v>
      </c>
      <c r="C27" s="46">
        <v>3301.9205499999998</v>
      </c>
      <c r="D27" s="44">
        <v>0.32</v>
      </c>
      <c r="E27" s="44" t="s">
        <v>31</v>
      </c>
      <c r="F27" s="45">
        <v>43854</v>
      </c>
    </row>
    <row r="28" spans="1:6" x14ac:dyDescent="0.3">
      <c r="A28" s="44">
        <v>760199</v>
      </c>
      <c r="B28" s="45">
        <v>43867</v>
      </c>
      <c r="C28" s="46">
        <v>3302.379246</v>
      </c>
      <c r="D28" s="44">
        <v>0.32</v>
      </c>
      <c r="E28" s="44" t="s">
        <v>31</v>
      </c>
      <c r="F28" s="45">
        <v>43854</v>
      </c>
    </row>
    <row r="29" spans="1:6" x14ac:dyDescent="0.3">
      <c r="A29" s="44">
        <v>760199</v>
      </c>
      <c r="B29" s="45">
        <v>43868</v>
      </c>
      <c r="C29" s="46">
        <v>3300.1596829999999</v>
      </c>
      <c r="D29" s="44">
        <v>0.21</v>
      </c>
      <c r="E29" s="44" t="s">
        <v>30</v>
      </c>
      <c r="F29" s="45">
        <v>43868</v>
      </c>
    </row>
    <row r="30" spans="1:6" x14ac:dyDescent="0.3">
      <c r="A30" s="44">
        <v>760199</v>
      </c>
      <c r="B30" s="45">
        <v>43871</v>
      </c>
      <c r="C30" s="46">
        <v>3300.4606309999999</v>
      </c>
      <c r="D30" s="44">
        <v>0.21</v>
      </c>
      <c r="E30" s="44" t="s">
        <v>30</v>
      </c>
      <c r="F30" s="45">
        <v>43868</v>
      </c>
    </row>
    <row r="31" spans="1:6" x14ac:dyDescent="0.3">
      <c r="A31" s="44">
        <v>760199</v>
      </c>
      <c r="B31" s="45">
        <v>43872</v>
      </c>
      <c r="C31" s="46">
        <v>3300.7616079999998</v>
      </c>
      <c r="D31" s="44">
        <v>0.21</v>
      </c>
      <c r="E31" s="44" t="s">
        <v>30</v>
      </c>
      <c r="F31" s="45">
        <v>43868</v>
      </c>
    </row>
    <row r="32" spans="1:6" x14ac:dyDescent="0.3">
      <c r="A32" s="44">
        <v>760199</v>
      </c>
      <c r="B32" s="45">
        <v>43873</v>
      </c>
      <c r="C32" s="46">
        <v>3301.0626109999998</v>
      </c>
      <c r="D32" s="44">
        <v>0.21</v>
      </c>
      <c r="E32" s="44" t="s">
        <v>30</v>
      </c>
      <c r="F32" s="45">
        <v>43868</v>
      </c>
    </row>
    <row r="33" spans="1:6" x14ac:dyDescent="0.3">
      <c r="A33" s="44">
        <v>760199</v>
      </c>
      <c r="B33" s="45">
        <v>43874</v>
      </c>
      <c r="C33" s="46">
        <v>3301.3636419999998</v>
      </c>
      <c r="D33" s="44">
        <v>0.21</v>
      </c>
      <c r="E33" s="44" t="s">
        <v>30</v>
      </c>
      <c r="F33" s="45">
        <v>43868</v>
      </c>
    </row>
    <row r="34" spans="1:6" x14ac:dyDescent="0.3">
      <c r="A34" s="44">
        <v>760199</v>
      </c>
      <c r="B34" s="45">
        <v>43875</v>
      </c>
      <c r="C34" s="46">
        <v>3301.6647010000002</v>
      </c>
      <c r="D34" s="44">
        <v>0.21</v>
      </c>
      <c r="E34" s="44" t="s">
        <v>30</v>
      </c>
      <c r="F34" s="45">
        <v>43868</v>
      </c>
    </row>
    <row r="35" spans="1:6" x14ac:dyDescent="0.3">
      <c r="A35" s="44">
        <v>760199</v>
      </c>
      <c r="B35" s="45">
        <v>43878</v>
      </c>
      <c r="C35" s="46">
        <v>3301.9657870000001</v>
      </c>
      <c r="D35" s="44">
        <v>0.21</v>
      </c>
      <c r="E35" s="44" t="s">
        <v>30</v>
      </c>
      <c r="F35" s="45">
        <v>43868</v>
      </c>
    </row>
    <row r="36" spans="1:6" x14ac:dyDescent="0.3">
      <c r="A36" s="44">
        <v>760199</v>
      </c>
      <c r="B36" s="45">
        <v>43879</v>
      </c>
      <c r="C36" s="46">
        <v>3302.222436</v>
      </c>
      <c r="D36" s="44">
        <v>0.14000000000000001</v>
      </c>
      <c r="E36" s="44" t="s">
        <v>31</v>
      </c>
      <c r="F36" s="45">
        <v>43879</v>
      </c>
    </row>
    <row r="37" spans="1:6" x14ac:dyDescent="0.3">
      <c r="A37" s="44">
        <v>760199</v>
      </c>
      <c r="B37" s="45">
        <v>43880</v>
      </c>
      <c r="C37" s="46">
        <v>3302.4791059999998</v>
      </c>
      <c r="D37" s="44">
        <v>0.14000000000000001</v>
      </c>
      <c r="E37" s="44" t="s">
        <v>31</v>
      </c>
      <c r="F37" s="45">
        <v>43879</v>
      </c>
    </row>
    <row r="38" spans="1:6" x14ac:dyDescent="0.3">
      <c r="A38" s="44">
        <v>760199</v>
      </c>
      <c r="B38" s="45">
        <v>43881</v>
      </c>
      <c r="C38" s="46">
        <v>3302.7357959999999</v>
      </c>
      <c r="D38" s="44">
        <v>0.14000000000000001</v>
      </c>
      <c r="E38" s="44" t="s">
        <v>31</v>
      </c>
      <c r="F38" s="45">
        <v>43879</v>
      </c>
    </row>
    <row r="39" spans="1:6" x14ac:dyDescent="0.3">
      <c r="A39" s="44">
        <v>760199</v>
      </c>
      <c r="B39" s="45">
        <v>43882</v>
      </c>
      <c r="C39" s="46">
        <v>3303.0657999999999</v>
      </c>
      <c r="D39" s="44">
        <v>0.15</v>
      </c>
      <c r="E39" s="44" t="s">
        <v>31</v>
      </c>
      <c r="F39" s="45">
        <v>43882</v>
      </c>
    </row>
    <row r="40" spans="1:6" x14ac:dyDescent="0.3">
      <c r="A40" s="44">
        <v>760199</v>
      </c>
      <c r="B40" s="45">
        <v>43887</v>
      </c>
      <c r="C40" s="46">
        <v>3303.3408610000001</v>
      </c>
      <c r="D40" s="44">
        <v>0.15</v>
      </c>
      <c r="E40" s="44" t="s">
        <v>31</v>
      </c>
      <c r="F40" s="45">
        <v>43882</v>
      </c>
    </row>
    <row r="41" spans="1:6" x14ac:dyDescent="0.3">
      <c r="A41" s="44">
        <v>760199</v>
      </c>
      <c r="B41" s="45">
        <v>43888</v>
      </c>
      <c r="C41" s="46">
        <v>3303.615945</v>
      </c>
      <c r="D41" s="44">
        <v>0.15</v>
      </c>
      <c r="E41" s="44" t="s">
        <v>31</v>
      </c>
      <c r="F41" s="45">
        <v>43882</v>
      </c>
    </row>
    <row r="42" spans="1:6" x14ac:dyDescent="0.3">
      <c r="A42" s="44">
        <v>760199</v>
      </c>
      <c r="B42" s="45">
        <v>43889</v>
      </c>
      <c r="C42" s="46">
        <v>3303.8910510000001</v>
      </c>
      <c r="D42" s="44">
        <v>0.15</v>
      </c>
      <c r="E42" s="44" t="s">
        <v>31</v>
      </c>
      <c r="F42" s="45">
        <v>43882</v>
      </c>
    </row>
    <row r="43" spans="1:6" x14ac:dyDescent="0.3">
      <c r="A43" s="44">
        <v>760199</v>
      </c>
      <c r="B43" s="45">
        <v>43892</v>
      </c>
      <c r="C43" s="46">
        <v>3304.1661810000001</v>
      </c>
      <c r="D43" s="44">
        <v>0.15</v>
      </c>
      <c r="E43" s="44" t="s">
        <v>31</v>
      </c>
      <c r="F43" s="45">
        <v>43882</v>
      </c>
    </row>
    <row r="44" spans="1:6" x14ac:dyDescent="0.3">
      <c r="A44" s="44">
        <v>760199</v>
      </c>
      <c r="B44" s="45">
        <v>43893</v>
      </c>
      <c r="C44" s="46">
        <v>3304.4413330000002</v>
      </c>
      <c r="D44" s="44">
        <v>0.15</v>
      </c>
      <c r="E44" s="44" t="s">
        <v>31</v>
      </c>
      <c r="F44" s="45">
        <v>43882</v>
      </c>
    </row>
    <row r="45" spans="1:6" x14ac:dyDescent="0.3">
      <c r="A45" s="44">
        <v>760199</v>
      </c>
      <c r="B45" s="45">
        <v>43894</v>
      </c>
      <c r="C45" s="46">
        <v>3304.716508</v>
      </c>
      <c r="D45" s="44">
        <v>0.15</v>
      </c>
      <c r="E45" s="44" t="s">
        <v>31</v>
      </c>
      <c r="F45" s="45">
        <v>43882</v>
      </c>
    </row>
    <row r="46" spans="1:6" x14ac:dyDescent="0.3">
      <c r="A46" s="44">
        <v>760199</v>
      </c>
      <c r="B46" s="45">
        <v>43895</v>
      </c>
      <c r="C46" s="46">
        <v>3304.9917059999998</v>
      </c>
      <c r="D46" s="44">
        <v>0.15</v>
      </c>
      <c r="E46" s="44" t="s">
        <v>31</v>
      </c>
      <c r="F46" s="45">
        <v>43882</v>
      </c>
    </row>
    <row r="47" spans="1:6" x14ac:dyDescent="0.3">
      <c r="A47" s="44">
        <v>760199</v>
      </c>
      <c r="B47" s="45">
        <v>43896</v>
      </c>
      <c r="C47" s="46">
        <v>3305.2669270000001</v>
      </c>
      <c r="D47" s="44">
        <v>0.15</v>
      </c>
      <c r="E47" s="44" t="s">
        <v>31</v>
      </c>
      <c r="F47" s="45">
        <v>43882</v>
      </c>
    </row>
    <row r="48" spans="1:6" x14ac:dyDescent="0.3">
      <c r="A48" s="44">
        <v>760199</v>
      </c>
      <c r="B48" s="45">
        <v>43899</v>
      </c>
      <c r="C48" s="46">
        <v>3305.5421710000001</v>
      </c>
      <c r="D48" s="44">
        <v>0.15</v>
      </c>
      <c r="E48" s="44" t="s">
        <v>31</v>
      </c>
      <c r="F48" s="45">
        <v>43882</v>
      </c>
    </row>
    <row r="49" spans="1:6" x14ac:dyDescent="0.3">
      <c r="A49" s="44">
        <v>760199</v>
      </c>
      <c r="B49" s="45">
        <v>43900</v>
      </c>
      <c r="C49" s="46">
        <v>3305.817438</v>
      </c>
      <c r="D49" s="44">
        <v>0.15</v>
      </c>
      <c r="E49" s="44" t="s">
        <v>31</v>
      </c>
      <c r="F49" s="45">
        <v>43882</v>
      </c>
    </row>
    <row r="50" spans="1:6" x14ac:dyDescent="0.3">
      <c r="A50" s="44">
        <v>760199</v>
      </c>
      <c r="B50" s="45">
        <v>43901</v>
      </c>
      <c r="C50" s="46">
        <v>3308.8441979999998</v>
      </c>
      <c r="D50" s="44">
        <v>0.25</v>
      </c>
      <c r="E50" s="44" t="s">
        <v>30</v>
      </c>
      <c r="F50" s="45">
        <v>43901</v>
      </c>
    </row>
    <row r="51" spans="1:6" x14ac:dyDescent="0.3">
      <c r="A51" s="44">
        <v>760199</v>
      </c>
      <c r="B51" s="45">
        <v>43902</v>
      </c>
      <c r="C51" s="46">
        <v>3309.3032680000001</v>
      </c>
      <c r="D51" s="44">
        <v>0.25</v>
      </c>
      <c r="E51" s="44" t="s">
        <v>30</v>
      </c>
      <c r="F51" s="45">
        <v>43901</v>
      </c>
    </row>
    <row r="52" spans="1:6" x14ac:dyDescent="0.3">
      <c r="A52" s="44">
        <v>760199</v>
      </c>
      <c r="B52" s="45">
        <v>43903</v>
      </c>
      <c r="C52" s="46">
        <v>3309.7624019999998</v>
      </c>
      <c r="D52" s="44">
        <v>0.25</v>
      </c>
      <c r="E52" s="44" t="s">
        <v>30</v>
      </c>
      <c r="F52" s="45">
        <v>43901</v>
      </c>
    </row>
    <row r="53" spans="1:6" x14ac:dyDescent="0.3">
      <c r="A53" s="44">
        <v>760199</v>
      </c>
      <c r="B53" s="45">
        <v>43906</v>
      </c>
      <c r="C53" s="46">
        <v>3310.2215999999999</v>
      </c>
      <c r="D53" s="44">
        <v>0.25</v>
      </c>
      <c r="E53" s="44" t="s">
        <v>30</v>
      </c>
      <c r="F53" s="45">
        <v>43901</v>
      </c>
    </row>
    <row r="54" spans="1:6" x14ac:dyDescent="0.3">
      <c r="A54" s="44">
        <v>760199</v>
      </c>
      <c r="B54" s="45">
        <v>43907</v>
      </c>
      <c r="C54" s="46">
        <v>3310.3949010000001</v>
      </c>
      <c r="D54" s="44">
        <v>0.11</v>
      </c>
      <c r="E54" s="44" t="s">
        <v>31</v>
      </c>
      <c r="F54" s="45">
        <v>43907</v>
      </c>
    </row>
    <row r="55" spans="1:6" x14ac:dyDescent="0.3">
      <c r="A55" s="44">
        <v>760199</v>
      </c>
      <c r="B55" s="45">
        <v>43908</v>
      </c>
      <c r="C55" s="46">
        <v>3310.5682120000001</v>
      </c>
      <c r="D55" s="44">
        <v>0.11</v>
      </c>
      <c r="E55" s="44" t="s">
        <v>31</v>
      </c>
      <c r="F55" s="45">
        <v>43907</v>
      </c>
    </row>
    <row r="56" spans="1:6" x14ac:dyDescent="0.3">
      <c r="A56" s="44">
        <v>760199</v>
      </c>
      <c r="B56" s="45">
        <v>43909</v>
      </c>
      <c r="C56" s="46">
        <v>3310.741532</v>
      </c>
      <c r="D56" s="44">
        <v>0.11</v>
      </c>
      <c r="E56" s="44" t="s">
        <v>31</v>
      </c>
      <c r="F56" s="45">
        <v>43907</v>
      </c>
    </row>
    <row r="57" spans="1:6" x14ac:dyDescent="0.3">
      <c r="A57" s="44">
        <v>760199</v>
      </c>
      <c r="B57" s="45">
        <v>43910</v>
      </c>
      <c r="C57" s="46">
        <v>3310.9148610000002</v>
      </c>
      <c r="D57" s="44">
        <v>0.11</v>
      </c>
      <c r="E57" s="44" t="s">
        <v>31</v>
      </c>
      <c r="F57" s="45">
        <v>43907</v>
      </c>
    </row>
    <row r="58" spans="1:6" x14ac:dyDescent="0.3">
      <c r="A58" s="44">
        <v>760199</v>
      </c>
      <c r="B58" s="45">
        <v>43913</v>
      </c>
      <c r="C58" s="46">
        <v>3311.0881989999998</v>
      </c>
      <c r="D58" s="44">
        <v>0.11</v>
      </c>
      <c r="E58" s="44" t="s">
        <v>31</v>
      </c>
      <c r="F58" s="45">
        <v>43907</v>
      </c>
    </row>
    <row r="59" spans="1:6" x14ac:dyDescent="0.3">
      <c r="A59" s="44">
        <v>760199</v>
      </c>
      <c r="B59" s="45">
        <v>43914</v>
      </c>
      <c r="C59" s="46">
        <v>3311.2615460000002</v>
      </c>
      <c r="D59" s="44">
        <v>0.11</v>
      </c>
      <c r="E59" s="44" t="s">
        <v>31</v>
      </c>
      <c r="F59" s="45">
        <v>43907</v>
      </c>
    </row>
    <row r="60" spans="1:6" x14ac:dyDescent="0.3">
      <c r="A60" s="44">
        <v>760199</v>
      </c>
      <c r="B60" s="45">
        <v>43915</v>
      </c>
      <c r="C60" s="46">
        <v>3311.4349029999998</v>
      </c>
      <c r="D60" s="44">
        <v>0.11</v>
      </c>
      <c r="E60" s="44" t="s">
        <v>31</v>
      </c>
      <c r="F60" s="45">
        <v>43907</v>
      </c>
    </row>
    <row r="61" spans="1:6" x14ac:dyDescent="0.3">
      <c r="A61" s="44">
        <v>760199</v>
      </c>
      <c r="B61" s="45">
        <v>43916</v>
      </c>
      <c r="C61" s="46">
        <v>3311.608268</v>
      </c>
      <c r="D61" s="44">
        <v>0.11</v>
      </c>
      <c r="E61" s="44" t="s">
        <v>31</v>
      </c>
      <c r="F61" s="45">
        <v>43916</v>
      </c>
    </row>
    <row r="62" spans="1:6" x14ac:dyDescent="0.3">
      <c r="A62" s="44">
        <v>760199</v>
      </c>
      <c r="B62" s="45">
        <v>43917</v>
      </c>
      <c r="C62" s="46">
        <v>3311.7816419999999</v>
      </c>
      <c r="D62" s="44">
        <v>0.11</v>
      </c>
      <c r="E62" s="44" t="s">
        <v>31</v>
      </c>
      <c r="F62" s="45">
        <v>43916</v>
      </c>
    </row>
    <row r="63" spans="1:6" x14ac:dyDescent="0.3">
      <c r="A63" s="44">
        <v>760199</v>
      </c>
      <c r="B63" s="45">
        <v>43920</v>
      </c>
      <c r="C63" s="46">
        <v>3311.9550260000001</v>
      </c>
      <c r="D63" s="44">
        <v>0.11</v>
      </c>
      <c r="E63" s="44" t="s">
        <v>31</v>
      </c>
      <c r="F63" s="45">
        <v>43916</v>
      </c>
    </row>
    <row r="64" spans="1:6" x14ac:dyDescent="0.3">
      <c r="A64" s="44">
        <v>760199</v>
      </c>
      <c r="B64" s="45">
        <v>43921</v>
      </c>
      <c r="C64" s="46">
        <v>3312.1284179999998</v>
      </c>
      <c r="D64" s="44">
        <v>0.11</v>
      </c>
      <c r="E64" s="44" t="s">
        <v>31</v>
      </c>
      <c r="F64" s="45">
        <v>43916</v>
      </c>
    </row>
    <row r="65" spans="1:6" x14ac:dyDescent="0.3">
      <c r="A65" s="44">
        <v>760199</v>
      </c>
      <c r="B65" s="45">
        <v>43922</v>
      </c>
      <c r="C65" s="46">
        <v>3312.3018200000001</v>
      </c>
      <c r="D65" s="44">
        <v>0.11</v>
      </c>
      <c r="E65" s="44" t="s">
        <v>31</v>
      </c>
      <c r="F65" s="45">
        <v>43916</v>
      </c>
    </row>
    <row r="66" spans="1:6" x14ac:dyDescent="0.3">
      <c r="A66" s="44">
        <v>760199</v>
      </c>
      <c r="B66" s="45">
        <v>43923</v>
      </c>
      <c r="C66" s="46">
        <v>3312.4752309999999</v>
      </c>
      <c r="D66" s="44">
        <v>0.11</v>
      </c>
      <c r="E66" s="44" t="s">
        <v>31</v>
      </c>
      <c r="F66" s="45">
        <v>43916</v>
      </c>
    </row>
    <row r="67" spans="1:6" x14ac:dyDescent="0.3">
      <c r="A67" s="44">
        <v>760199</v>
      </c>
      <c r="B67" s="45">
        <v>43924</v>
      </c>
      <c r="C67" s="46">
        <v>3312.648651</v>
      </c>
      <c r="D67" s="44">
        <v>0.11</v>
      </c>
      <c r="E67" s="44" t="s">
        <v>31</v>
      </c>
      <c r="F67" s="45">
        <v>43916</v>
      </c>
    </row>
    <row r="68" spans="1:6" x14ac:dyDescent="0.3">
      <c r="A68" s="44">
        <v>760199</v>
      </c>
      <c r="B68" s="45">
        <v>43927</v>
      </c>
      <c r="C68" s="46">
        <v>3312.822079</v>
      </c>
      <c r="D68" s="44">
        <v>0.11</v>
      </c>
      <c r="E68" s="44" t="s">
        <v>31</v>
      </c>
      <c r="F68" s="45">
        <v>43916</v>
      </c>
    </row>
    <row r="69" spans="1:6" x14ac:dyDescent="0.3">
      <c r="A69" s="44">
        <v>760199</v>
      </c>
      <c r="B69" s="45">
        <v>43928</v>
      </c>
      <c r="C69" s="46">
        <v>3312.9955169999998</v>
      </c>
      <c r="D69" s="44">
        <v>0.11</v>
      </c>
      <c r="E69" s="44" t="s">
        <v>31</v>
      </c>
      <c r="F69" s="45">
        <v>43916</v>
      </c>
    </row>
    <row r="70" spans="1:6" x14ac:dyDescent="0.3">
      <c r="A70" s="44">
        <v>760199</v>
      </c>
      <c r="B70" s="45">
        <v>43929</v>
      </c>
      <c r="C70" s="46">
        <v>3313.168964</v>
      </c>
      <c r="D70" s="44">
        <v>0.11</v>
      </c>
      <c r="E70" s="44" t="s">
        <v>31</v>
      </c>
      <c r="F70" s="45">
        <v>43916</v>
      </c>
    </row>
    <row r="71" spans="1:6" x14ac:dyDescent="0.3">
      <c r="A71" s="44">
        <v>760199</v>
      </c>
      <c r="B71" s="45">
        <v>43930</v>
      </c>
      <c r="C71" s="46">
        <v>3312.2069299999998</v>
      </c>
      <c r="D71" s="44">
        <v>7.0000000000000007E-2</v>
      </c>
      <c r="E71" s="44" t="s">
        <v>30</v>
      </c>
      <c r="F71" s="45">
        <v>43930</v>
      </c>
    </row>
    <row r="72" spans="1:6" x14ac:dyDescent="0.3">
      <c r="A72" s="44">
        <v>760199</v>
      </c>
      <c r="B72" s="45">
        <v>43934</v>
      </c>
      <c r="C72" s="46">
        <v>3312.3172610000001</v>
      </c>
      <c r="D72" s="44">
        <v>7.0000000000000007E-2</v>
      </c>
      <c r="E72" s="44" t="s">
        <v>30</v>
      </c>
      <c r="F72" s="45">
        <v>43930</v>
      </c>
    </row>
    <row r="73" spans="1:6" x14ac:dyDescent="0.3">
      <c r="A73" s="44">
        <v>760199</v>
      </c>
      <c r="B73" s="45">
        <v>43935</v>
      </c>
      <c r="C73" s="46">
        <v>3312.427596</v>
      </c>
      <c r="D73" s="44">
        <v>7.0000000000000007E-2</v>
      </c>
      <c r="E73" s="44" t="s">
        <v>30</v>
      </c>
      <c r="F73" s="45">
        <v>43930</v>
      </c>
    </row>
    <row r="74" spans="1:6" x14ac:dyDescent="0.3">
      <c r="A74" s="44">
        <v>760199</v>
      </c>
      <c r="B74" s="45">
        <v>43936</v>
      </c>
      <c r="C74" s="46">
        <v>3312.537934</v>
      </c>
      <c r="D74" s="44">
        <v>7.0000000000000007E-2</v>
      </c>
      <c r="E74" s="44" t="s">
        <v>30</v>
      </c>
      <c r="F74" s="45">
        <v>43930</v>
      </c>
    </row>
    <row r="75" spans="1:6" x14ac:dyDescent="0.3">
      <c r="A75" s="44">
        <v>760199</v>
      </c>
      <c r="B75" s="45">
        <v>43937</v>
      </c>
      <c r="C75" s="46">
        <v>3312.4716699999999</v>
      </c>
      <c r="D75" s="44">
        <v>-0.04</v>
      </c>
      <c r="E75" s="44" t="s">
        <v>31</v>
      </c>
      <c r="F75" s="45">
        <v>43937</v>
      </c>
    </row>
    <row r="76" spans="1:6" x14ac:dyDescent="0.3">
      <c r="A76" s="44">
        <v>760199</v>
      </c>
      <c r="B76" s="45">
        <v>43938</v>
      </c>
      <c r="C76" s="46">
        <v>3312.4054080000001</v>
      </c>
      <c r="D76" s="44">
        <v>-0.04</v>
      </c>
      <c r="E76" s="44" t="s">
        <v>31</v>
      </c>
      <c r="F76" s="45">
        <v>43937</v>
      </c>
    </row>
    <row r="77" spans="1:6" x14ac:dyDescent="0.3">
      <c r="A77" s="44">
        <v>760199</v>
      </c>
      <c r="B77" s="45">
        <v>43941</v>
      </c>
      <c r="C77" s="46">
        <v>3312.3391470000001</v>
      </c>
      <c r="D77" s="44">
        <v>-0.04</v>
      </c>
      <c r="E77" s="44" t="s">
        <v>31</v>
      </c>
      <c r="F77" s="45">
        <v>43937</v>
      </c>
    </row>
    <row r="78" spans="1:6" x14ac:dyDescent="0.3">
      <c r="A78" s="44">
        <v>760199</v>
      </c>
      <c r="B78" s="45">
        <v>43943</v>
      </c>
      <c r="C78" s="46">
        <v>3312.272888</v>
      </c>
      <c r="D78" s="44">
        <v>-0.04</v>
      </c>
      <c r="E78" s="44" t="s">
        <v>31</v>
      </c>
      <c r="F78" s="45">
        <v>43937</v>
      </c>
    </row>
    <row r="79" spans="1:6" x14ac:dyDescent="0.3">
      <c r="A79" s="44">
        <v>760199</v>
      </c>
      <c r="B79" s="45">
        <v>43944</v>
      </c>
      <c r="C79" s="46">
        <v>3312.2066300000001</v>
      </c>
      <c r="D79" s="44">
        <v>-0.04</v>
      </c>
      <c r="E79" s="44" t="s">
        <v>31</v>
      </c>
      <c r="F79" s="45">
        <v>43937</v>
      </c>
    </row>
    <row r="80" spans="1:6" x14ac:dyDescent="0.3">
      <c r="A80" s="44">
        <v>760199</v>
      </c>
      <c r="B80" s="45">
        <v>43945</v>
      </c>
      <c r="C80" s="46">
        <v>3312.1403730000002</v>
      </c>
      <c r="D80" s="44">
        <v>-0.04</v>
      </c>
      <c r="E80" s="44" t="s">
        <v>31</v>
      </c>
      <c r="F80" s="45">
        <v>43937</v>
      </c>
    </row>
    <row r="81" spans="1:6" x14ac:dyDescent="0.3">
      <c r="A81" s="44">
        <v>760199</v>
      </c>
      <c r="B81" s="45">
        <v>43948</v>
      </c>
      <c r="C81" s="46">
        <v>3312.074118</v>
      </c>
      <c r="D81" s="44">
        <v>-0.04</v>
      </c>
      <c r="E81" s="44" t="s">
        <v>31</v>
      </c>
      <c r="F81" s="45">
        <v>43937</v>
      </c>
    </row>
    <row r="82" spans="1:6" x14ac:dyDescent="0.3">
      <c r="A82" s="44">
        <v>760199</v>
      </c>
      <c r="B82" s="45">
        <v>43949</v>
      </c>
      <c r="C82" s="46">
        <v>3312.0078640000002</v>
      </c>
      <c r="D82" s="44">
        <v>-0.04</v>
      </c>
      <c r="E82" s="44" t="s">
        <v>31</v>
      </c>
      <c r="F82" s="45">
        <v>43937</v>
      </c>
    </row>
    <row r="83" spans="1:6" x14ac:dyDescent="0.3">
      <c r="A83" s="44">
        <v>760199</v>
      </c>
      <c r="B83" s="45">
        <v>43950</v>
      </c>
      <c r="C83" s="46">
        <v>3309.4057750000002</v>
      </c>
      <c r="D83" s="44">
        <v>-0.21</v>
      </c>
      <c r="E83" s="44" t="s">
        <v>31</v>
      </c>
      <c r="F83" s="45">
        <v>43950</v>
      </c>
    </row>
    <row r="84" spans="1:6" x14ac:dyDescent="0.3">
      <c r="A84" s="44">
        <v>760199</v>
      </c>
      <c r="B84" s="45">
        <v>43951</v>
      </c>
      <c r="C84" s="46">
        <v>3309.057941</v>
      </c>
      <c r="D84" s="44">
        <v>-0.21</v>
      </c>
      <c r="E84" s="44" t="s">
        <v>31</v>
      </c>
      <c r="F84" s="45">
        <v>43950</v>
      </c>
    </row>
    <row r="85" spans="1:6" x14ac:dyDescent="0.3">
      <c r="A85" s="44">
        <v>760199</v>
      </c>
      <c r="B85" s="45">
        <v>43955</v>
      </c>
      <c r="C85" s="46">
        <v>3308.7101429999998</v>
      </c>
      <c r="D85" s="44">
        <v>-0.21</v>
      </c>
      <c r="E85" s="44" t="s">
        <v>31</v>
      </c>
      <c r="F85" s="45">
        <v>43950</v>
      </c>
    </row>
    <row r="86" spans="1:6" x14ac:dyDescent="0.3">
      <c r="A86" s="44">
        <v>760199</v>
      </c>
      <c r="B86" s="45">
        <v>43956</v>
      </c>
      <c r="C86" s="46">
        <v>3308.3623809999999</v>
      </c>
      <c r="D86" s="44">
        <v>-0.21</v>
      </c>
      <c r="E86" s="44" t="s">
        <v>31</v>
      </c>
      <c r="F86" s="45">
        <v>43950</v>
      </c>
    </row>
    <row r="87" spans="1:6" x14ac:dyDescent="0.3">
      <c r="A87" s="44">
        <v>760199</v>
      </c>
      <c r="B87" s="45">
        <v>43957</v>
      </c>
      <c r="C87" s="46">
        <v>3308.0146559999998</v>
      </c>
      <c r="D87" s="44">
        <v>-0.21</v>
      </c>
      <c r="E87" s="44" t="s">
        <v>31</v>
      </c>
      <c r="F87" s="45">
        <v>43950</v>
      </c>
    </row>
    <row r="88" spans="1:6" x14ac:dyDescent="0.3">
      <c r="A88" s="44">
        <v>760199</v>
      </c>
      <c r="B88" s="45">
        <v>43958</v>
      </c>
      <c r="C88" s="46">
        <v>3307.6669670000001</v>
      </c>
      <c r="D88" s="44">
        <v>-0.21</v>
      </c>
      <c r="E88" s="44" t="s">
        <v>31</v>
      </c>
      <c r="F88" s="45">
        <v>43950</v>
      </c>
    </row>
    <row r="89" spans="1:6" x14ac:dyDescent="0.3">
      <c r="A89" s="44">
        <v>760199</v>
      </c>
      <c r="B89" s="45">
        <v>43959</v>
      </c>
      <c r="C89" s="46">
        <v>3304.833443</v>
      </c>
      <c r="D89" s="44">
        <v>-0.31</v>
      </c>
      <c r="E89" s="44" t="s">
        <v>30</v>
      </c>
      <c r="F89" s="45">
        <v>43959</v>
      </c>
    </row>
    <row r="90" spans="1:6" x14ac:dyDescent="0.3">
      <c r="A90" s="44">
        <v>760199</v>
      </c>
      <c r="B90" s="45">
        <v>43962</v>
      </c>
      <c r="C90" s="46">
        <v>3304.3204479999999</v>
      </c>
      <c r="D90" s="44">
        <v>-0.31</v>
      </c>
      <c r="E90" s="44" t="s">
        <v>30</v>
      </c>
      <c r="F90" s="45">
        <v>43959</v>
      </c>
    </row>
    <row r="91" spans="1:6" x14ac:dyDescent="0.3">
      <c r="A91" s="44">
        <v>760199</v>
      </c>
      <c r="B91" s="45">
        <v>43963</v>
      </c>
      <c r="C91" s="46">
        <v>3303.8075319999998</v>
      </c>
      <c r="D91" s="44">
        <v>-0.31</v>
      </c>
      <c r="E91" s="44" t="s">
        <v>30</v>
      </c>
      <c r="F91" s="45">
        <v>43959</v>
      </c>
    </row>
    <row r="92" spans="1:6" x14ac:dyDescent="0.3">
      <c r="A92" s="44">
        <v>760199</v>
      </c>
      <c r="B92" s="45">
        <v>43964</v>
      </c>
      <c r="C92" s="46">
        <v>3303.2946959999999</v>
      </c>
      <c r="D92" s="44">
        <v>-0.31</v>
      </c>
      <c r="E92" s="44" t="s">
        <v>30</v>
      </c>
      <c r="F92" s="45">
        <v>43959</v>
      </c>
    </row>
    <row r="93" spans="1:6" x14ac:dyDescent="0.3">
      <c r="A93" s="44">
        <v>760199</v>
      </c>
      <c r="B93" s="45">
        <v>43965</v>
      </c>
      <c r="C93" s="46">
        <v>3302.7819399999998</v>
      </c>
      <c r="D93" s="44">
        <v>-0.31</v>
      </c>
      <c r="E93" s="44" t="s">
        <v>30</v>
      </c>
      <c r="F93" s="45">
        <v>43959</v>
      </c>
    </row>
    <row r="94" spans="1:6" x14ac:dyDescent="0.3">
      <c r="A94" s="44">
        <v>760199</v>
      </c>
      <c r="B94" s="45">
        <v>43966</v>
      </c>
      <c r="C94" s="46">
        <v>3302.269264</v>
      </c>
      <c r="D94" s="44">
        <v>-0.31</v>
      </c>
      <c r="E94" s="44" t="s">
        <v>30</v>
      </c>
      <c r="F94" s="45">
        <v>43959</v>
      </c>
    </row>
    <row r="95" spans="1:6" x14ac:dyDescent="0.3">
      <c r="A95" s="44">
        <v>760199</v>
      </c>
      <c r="B95" s="45">
        <v>43969</v>
      </c>
      <c r="C95" s="46">
        <v>3301.657267</v>
      </c>
      <c r="D95" s="44">
        <v>-0.37</v>
      </c>
      <c r="E95" s="44" t="s">
        <v>31</v>
      </c>
      <c r="F95" s="45">
        <v>43969</v>
      </c>
    </row>
    <row r="96" spans="1:6" x14ac:dyDescent="0.3">
      <c r="A96" s="44">
        <v>760199</v>
      </c>
      <c r="B96" s="45">
        <v>43970</v>
      </c>
      <c r="C96" s="46">
        <v>3301.0453849999999</v>
      </c>
      <c r="D96" s="44">
        <v>-0.37</v>
      </c>
      <c r="E96" s="44" t="s">
        <v>31</v>
      </c>
      <c r="F96" s="45">
        <v>43969</v>
      </c>
    </row>
    <row r="97" spans="1:6" x14ac:dyDescent="0.3">
      <c r="A97" s="44">
        <v>760199</v>
      </c>
      <c r="B97" s="45">
        <v>43971</v>
      </c>
      <c r="C97" s="46">
        <v>3300.4336149999999</v>
      </c>
      <c r="D97" s="44">
        <v>-0.37</v>
      </c>
      <c r="E97" s="44" t="s">
        <v>31</v>
      </c>
      <c r="F97" s="45">
        <v>43969</v>
      </c>
    </row>
    <row r="98" spans="1:6" x14ac:dyDescent="0.3">
      <c r="A98" s="44">
        <v>760199</v>
      </c>
      <c r="B98" s="45">
        <v>43972</v>
      </c>
      <c r="C98" s="46">
        <v>3299.8219600000002</v>
      </c>
      <c r="D98" s="44">
        <v>-0.37</v>
      </c>
      <c r="E98" s="44" t="s">
        <v>31</v>
      </c>
      <c r="F98" s="45">
        <v>43969</v>
      </c>
    </row>
    <row r="99" spans="1:6" x14ac:dyDescent="0.3">
      <c r="A99" s="44">
        <v>760199</v>
      </c>
      <c r="B99" s="45">
        <v>43973</v>
      </c>
      <c r="C99" s="46">
        <v>3299.2104169999998</v>
      </c>
      <c r="D99" s="44">
        <v>-0.37</v>
      </c>
      <c r="E99" s="44" t="s">
        <v>31</v>
      </c>
      <c r="F99" s="45">
        <v>43969</v>
      </c>
    </row>
    <row r="100" spans="1:6" x14ac:dyDescent="0.3">
      <c r="A100" s="44">
        <v>760199</v>
      </c>
      <c r="B100" s="45">
        <v>43976</v>
      </c>
      <c r="C100" s="46">
        <v>3298.5989880000002</v>
      </c>
      <c r="D100" s="44">
        <v>-0.37</v>
      </c>
      <c r="E100" s="44" t="s">
        <v>31</v>
      </c>
      <c r="F100" s="45">
        <v>43969</v>
      </c>
    </row>
    <row r="101" spans="1:6" x14ac:dyDescent="0.3">
      <c r="A101" s="44">
        <v>760199</v>
      </c>
      <c r="B101" s="45">
        <v>43977</v>
      </c>
      <c r="C101" s="46">
        <v>3297.9876720000002</v>
      </c>
      <c r="D101" s="44">
        <v>-0.37</v>
      </c>
      <c r="E101" s="44" t="s">
        <v>31</v>
      </c>
      <c r="F101" s="45">
        <v>43969</v>
      </c>
    </row>
    <row r="102" spans="1:6" x14ac:dyDescent="0.3">
      <c r="A102" s="44">
        <v>760199</v>
      </c>
      <c r="B102" s="45">
        <v>43978</v>
      </c>
      <c r="C102" s="46">
        <v>3296.3171349999998</v>
      </c>
      <c r="D102" s="44">
        <v>-0.45</v>
      </c>
      <c r="E102" s="44" t="s">
        <v>31</v>
      </c>
      <c r="F102" s="45">
        <v>43978</v>
      </c>
    </row>
    <row r="103" spans="1:6" x14ac:dyDescent="0.3">
      <c r="A103" s="44">
        <v>760199</v>
      </c>
      <c r="B103" s="45">
        <v>43979</v>
      </c>
      <c r="C103" s="46">
        <v>3295.5738740000002</v>
      </c>
      <c r="D103" s="44">
        <v>-0.45</v>
      </c>
      <c r="E103" s="44" t="s">
        <v>31</v>
      </c>
      <c r="F103" s="45">
        <v>43978</v>
      </c>
    </row>
    <row r="104" spans="1:6" x14ac:dyDescent="0.3">
      <c r="A104" s="44">
        <v>760199</v>
      </c>
      <c r="B104" s="45">
        <v>43980</v>
      </c>
      <c r="C104" s="46">
        <v>3294.8307799999998</v>
      </c>
      <c r="D104" s="44">
        <v>-0.45</v>
      </c>
      <c r="E104" s="44" t="s">
        <v>31</v>
      </c>
      <c r="F104" s="45">
        <v>43978</v>
      </c>
    </row>
    <row r="105" spans="1:6" x14ac:dyDescent="0.3">
      <c r="A105" s="44">
        <v>760199</v>
      </c>
      <c r="B105" s="45">
        <v>43983</v>
      </c>
      <c r="C105" s="46">
        <v>3294.0878539999999</v>
      </c>
      <c r="D105" s="44">
        <v>-0.45</v>
      </c>
      <c r="E105" s="44" t="s">
        <v>31</v>
      </c>
      <c r="F105" s="45">
        <v>43978</v>
      </c>
    </row>
    <row r="106" spans="1:6" x14ac:dyDescent="0.3">
      <c r="A106" s="44">
        <v>760199</v>
      </c>
      <c r="B106" s="45">
        <v>43984</v>
      </c>
      <c r="C106" s="46">
        <v>3293.3450950000001</v>
      </c>
      <c r="D106" s="44">
        <v>-0.45</v>
      </c>
      <c r="E106" s="44" t="s">
        <v>31</v>
      </c>
      <c r="F106" s="45">
        <v>43978</v>
      </c>
    </row>
    <row r="107" spans="1:6" x14ac:dyDescent="0.3">
      <c r="A107" s="44">
        <v>760199</v>
      </c>
      <c r="B107" s="45">
        <v>43985</v>
      </c>
      <c r="C107" s="46">
        <v>3292.602504</v>
      </c>
      <c r="D107" s="44">
        <v>-0.45</v>
      </c>
      <c r="E107" s="44" t="s">
        <v>31</v>
      </c>
      <c r="F107" s="45">
        <v>43978</v>
      </c>
    </row>
    <row r="108" spans="1:6" x14ac:dyDescent="0.3">
      <c r="A108" s="44">
        <v>760199</v>
      </c>
      <c r="B108" s="45">
        <v>43986</v>
      </c>
      <c r="C108" s="46">
        <v>3291.8600799999999</v>
      </c>
      <c r="D108" s="44">
        <v>-0.45</v>
      </c>
      <c r="E108" s="44" t="s">
        <v>31</v>
      </c>
      <c r="F108" s="45">
        <v>43978</v>
      </c>
    </row>
    <row r="109" spans="1:6" x14ac:dyDescent="0.3">
      <c r="A109" s="44">
        <v>760199</v>
      </c>
      <c r="B109" s="45">
        <v>43987</v>
      </c>
      <c r="C109" s="46">
        <v>3291.1178239999999</v>
      </c>
      <c r="D109" s="44">
        <v>-0.45</v>
      </c>
      <c r="E109" s="44" t="s">
        <v>31</v>
      </c>
      <c r="F109" s="45">
        <v>43978</v>
      </c>
    </row>
    <row r="110" spans="1:6" x14ac:dyDescent="0.3">
      <c r="A110" s="44">
        <v>760199</v>
      </c>
      <c r="B110" s="45">
        <v>43990</v>
      </c>
      <c r="C110" s="46">
        <v>3290.3757350000001</v>
      </c>
      <c r="D110" s="44">
        <v>-0.45</v>
      </c>
      <c r="E110" s="44" t="s">
        <v>31</v>
      </c>
      <c r="F110" s="45">
        <v>43978</v>
      </c>
    </row>
    <row r="111" spans="1:6" x14ac:dyDescent="0.3">
      <c r="A111" s="44">
        <v>760199</v>
      </c>
      <c r="B111" s="45">
        <v>43991</v>
      </c>
      <c r="C111" s="46">
        <v>3289.6338129999999</v>
      </c>
      <c r="D111" s="44">
        <v>-0.45</v>
      </c>
      <c r="E111" s="44" t="s">
        <v>31</v>
      </c>
      <c r="F111" s="45">
        <v>43978</v>
      </c>
    </row>
    <row r="112" spans="1:6" x14ac:dyDescent="0.3">
      <c r="A112" s="44">
        <v>760199</v>
      </c>
      <c r="B112" s="45">
        <v>43992</v>
      </c>
      <c r="C112" s="46">
        <v>3290.9740550000001</v>
      </c>
      <c r="D112" s="44">
        <v>-0.38</v>
      </c>
      <c r="E112" s="44" t="s">
        <v>30</v>
      </c>
      <c r="F112" s="45">
        <v>43992</v>
      </c>
    </row>
    <row r="113" spans="1:6" x14ac:dyDescent="0.3">
      <c r="A113" s="44">
        <v>760199</v>
      </c>
      <c r="B113" s="45">
        <v>43994</v>
      </c>
      <c r="C113" s="46">
        <v>3290.3476780000001</v>
      </c>
      <c r="D113" s="44">
        <v>-0.38</v>
      </c>
      <c r="E113" s="44" t="s">
        <v>30</v>
      </c>
      <c r="F113" s="45">
        <v>43992</v>
      </c>
    </row>
    <row r="114" spans="1:6" x14ac:dyDescent="0.3">
      <c r="A114" s="44">
        <v>760199</v>
      </c>
      <c r="B114" s="45">
        <v>43997</v>
      </c>
      <c r="C114" s="46">
        <v>3289.7214199999999</v>
      </c>
      <c r="D114" s="44">
        <v>-0.38</v>
      </c>
      <c r="E114" s="44" t="s">
        <v>30</v>
      </c>
      <c r="F114" s="45">
        <v>43992</v>
      </c>
    </row>
    <row r="115" spans="1:6" x14ac:dyDescent="0.3">
      <c r="A115" s="44">
        <v>760199</v>
      </c>
      <c r="B115" s="45">
        <v>43998</v>
      </c>
      <c r="C115" s="46">
        <v>3290.0500470000002</v>
      </c>
      <c r="D115" s="44">
        <v>0.22</v>
      </c>
      <c r="E115" s="44" t="s">
        <v>31</v>
      </c>
      <c r="F115" s="45">
        <v>43998</v>
      </c>
    </row>
    <row r="116" spans="1:6" x14ac:dyDescent="0.3">
      <c r="A116" s="44">
        <v>760199</v>
      </c>
      <c r="B116" s="45">
        <v>43999</v>
      </c>
      <c r="C116" s="46">
        <v>3290.3787069999998</v>
      </c>
      <c r="D116" s="44">
        <v>0.22</v>
      </c>
      <c r="E116" s="44" t="s">
        <v>31</v>
      </c>
      <c r="F116" s="45">
        <v>43998</v>
      </c>
    </row>
    <row r="117" spans="1:6" x14ac:dyDescent="0.3">
      <c r="A117" s="44">
        <v>760199</v>
      </c>
      <c r="B117" s="45">
        <v>44000</v>
      </c>
      <c r="C117" s="46">
        <v>3290.7073999999998</v>
      </c>
      <c r="D117" s="44">
        <v>0.22</v>
      </c>
      <c r="E117" s="44" t="s">
        <v>31</v>
      </c>
      <c r="F117" s="45">
        <v>43998</v>
      </c>
    </row>
    <row r="118" spans="1:6" x14ac:dyDescent="0.3">
      <c r="A118" s="44">
        <v>760199</v>
      </c>
      <c r="B118" s="45">
        <v>44001</v>
      </c>
      <c r="C118" s="46">
        <v>3291.0361250000001</v>
      </c>
      <c r="D118" s="44">
        <v>0.22</v>
      </c>
      <c r="E118" s="44" t="s">
        <v>31</v>
      </c>
      <c r="F118" s="45">
        <v>43998</v>
      </c>
    </row>
    <row r="119" spans="1:6" x14ac:dyDescent="0.3">
      <c r="A119" s="44">
        <v>760199</v>
      </c>
      <c r="B119" s="45">
        <v>44004</v>
      </c>
      <c r="C119" s="46">
        <v>3291.3648840000001</v>
      </c>
      <c r="D119" s="44">
        <v>0.22</v>
      </c>
      <c r="E119" s="44" t="s">
        <v>31</v>
      </c>
      <c r="F119" s="45">
        <v>43998</v>
      </c>
    </row>
    <row r="120" spans="1:6" x14ac:dyDescent="0.3">
      <c r="A120" s="44">
        <v>760199</v>
      </c>
      <c r="B120" s="45">
        <v>44005</v>
      </c>
      <c r="C120" s="46">
        <v>3291.693675</v>
      </c>
      <c r="D120" s="44">
        <v>0.22</v>
      </c>
      <c r="E120" s="44" t="s">
        <v>31</v>
      </c>
      <c r="F120" s="45">
        <v>43998</v>
      </c>
    </row>
    <row r="121" spans="1:6" x14ac:dyDescent="0.3">
      <c r="A121" s="44">
        <v>760199</v>
      </c>
      <c r="B121" s="45">
        <v>44006</v>
      </c>
      <c r="C121" s="46">
        <v>3292.0225</v>
      </c>
      <c r="D121" s="44">
        <v>0.22</v>
      </c>
      <c r="E121" s="44" t="s">
        <v>31</v>
      </c>
      <c r="F121" s="45">
        <v>43998</v>
      </c>
    </row>
    <row r="122" spans="1:6" x14ac:dyDescent="0.3">
      <c r="A122" s="44">
        <v>760199</v>
      </c>
      <c r="B122" s="45">
        <v>44007</v>
      </c>
      <c r="C122" s="46">
        <v>3292.351357</v>
      </c>
      <c r="D122" s="44">
        <v>0.22</v>
      </c>
      <c r="E122" s="44" t="s">
        <v>31</v>
      </c>
      <c r="F122" s="45">
        <v>43998</v>
      </c>
    </row>
    <row r="123" spans="1:6" x14ac:dyDescent="0.3">
      <c r="A123" s="44">
        <v>760199</v>
      </c>
      <c r="B123" s="45">
        <v>44008</v>
      </c>
      <c r="C123" s="46">
        <v>3293.3521719999999</v>
      </c>
      <c r="D123" s="44">
        <v>0.27</v>
      </c>
      <c r="E123" s="44" t="s">
        <v>31</v>
      </c>
      <c r="F123" s="45">
        <v>44008</v>
      </c>
    </row>
    <row r="124" spans="1:6" x14ac:dyDescent="0.3">
      <c r="A124" s="44">
        <v>760199</v>
      </c>
      <c r="B124" s="45">
        <v>44011</v>
      </c>
      <c r="C124" s="46">
        <v>3293.7558359999998</v>
      </c>
      <c r="D124" s="44">
        <v>0.27</v>
      </c>
      <c r="E124" s="44" t="s">
        <v>31</v>
      </c>
      <c r="F124" s="45">
        <v>44008</v>
      </c>
    </row>
    <row r="125" spans="1:6" x14ac:dyDescent="0.3">
      <c r="A125" s="44">
        <v>760199</v>
      </c>
      <c r="B125" s="45">
        <v>44012</v>
      </c>
      <c r="C125" s="46">
        <v>3294.1595499999999</v>
      </c>
      <c r="D125" s="44">
        <v>0.27</v>
      </c>
      <c r="E125" s="44" t="s">
        <v>31</v>
      </c>
      <c r="F125" s="45">
        <v>44008</v>
      </c>
    </row>
    <row r="126" spans="1:6" x14ac:dyDescent="0.3">
      <c r="A126" s="44">
        <v>760199</v>
      </c>
      <c r="B126" s="45">
        <v>44013</v>
      </c>
      <c r="C126" s="46">
        <v>3294.5633130000001</v>
      </c>
      <c r="D126" s="44">
        <v>0.27</v>
      </c>
      <c r="E126" s="44" t="s">
        <v>31</v>
      </c>
      <c r="F126" s="45">
        <v>44008</v>
      </c>
    </row>
    <row r="127" spans="1:6" x14ac:dyDescent="0.3">
      <c r="A127" s="44">
        <v>760199</v>
      </c>
      <c r="B127" s="45">
        <v>44014</v>
      </c>
      <c r="C127" s="46">
        <v>3294.967126</v>
      </c>
      <c r="D127" s="44">
        <v>0.27</v>
      </c>
      <c r="E127" s="44" t="s">
        <v>31</v>
      </c>
      <c r="F127" s="45">
        <v>44008</v>
      </c>
    </row>
    <row r="128" spans="1:6" x14ac:dyDescent="0.3">
      <c r="A128" s="44">
        <v>760199</v>
      </c>
      <c r="B128" s="45">
        <v>44015</v>
      </c>
      <c r="C128" s="46">
        <v>3295.3709880000001</v>
      </c>
      <c r="D128" s="44">
        <v>0.27</v>
      </c>
      <c r="E128" s="44" t="s">
        <v>31</v>
      </c>
      <c r="F128" s="45">
        <v>44008</v>
      </c>
    </row>
    <row r="129" spans="1:6" x14ac:dyDescent="0.3">
      <c r="A129" s="44">
        <v>760199</v>
      </c>
      <c r="B129" s="45">
        <v>44018</v>
      </c>
      <c r="C129" s="46">
        <v>3295.774899</v>
      </c>
      <c r="D129" s="44">
        <v>0.27</v>
      </c>
      <c r="E129" s="44" t="s">
        <v>31</v>
      </c>
      <c r="F129" s="45">
        <v>44008</v>
      </c>
    </row>
    <row r="130" spans="1:6" x14ac:dyDescent="0.3">
      <c r="A130" s="44">
        <v>760199</v>
      </c>
      <c r="B130" s="45">
        <v>44019</v>
      </c>
      <c r="C130" s="46">
        <v>3296.17886</v>
      </c>
      <c r="D130" s="44">
        <v>0.27</v>
      </c>
      <c r="E130" s="44" t="s">
        <v>31</v>
      </c>
      <c r="F130" s="45">
        <v>44008</v>
      </c>
    </row>
    <row r="131" spans="1:6" x14ac:dyDescent="0.3">
      <c r="A131" s="44">
        <v>760199</v>
      </c>
      <c r="B131" s="45">
        <v>44020</v>
      </c>
      <c r="C131" s="46">
        <v>3296.5828710000001</v>
      </c>
      <c r="D131" s="44">
        <v>0.27</v>
      </c>
      <c r="E131" s="44" t="s">
        <v>31</v>
      </c>
      <c r="F131" s="45">
        <v>44008</v>
      </c>
    </row>
    <row r="132" spans="1:6" x14ac:dyDescent="0.3">
      <c r="A132" s="44">
        <v>760199</v>
      </c>
      <c r="B132" s="45">
        <v>44021</v>
      </c>
      <c r="C132" s="46">
        <v>3296.9869309999999</v>
      </c>
      <c r="D132" s="44">
        <v>0.27</v>
      </c>
      <c r="E132" s="44" t="s">
        <v>31</v>
      </c>
      <c r="F132" s="45">
        <v>44008</v>
      </c>
    </row>
    <row r="133" spans="1:6" x14ac:dyDescent="0.3">
      <c r="A133" s="44">
        <v>760199</v>
      </c>
      <c r="B133" s="45">
        <v>44022</v>
      </c>
      <c r="C133" s="46">
        <v>3297.1068759999998</v>
      </c>
      <c r="D133" s="44">
        <v>0.26</v>
      </c>
      <c r="E133" s="44" t="s">
        <v>30</v>
      </c>
      <c r="F133" s="45">
        <v>44022</v>
      </c>
    </row>
    <row r="134" spans="1:6" x14ac:dyDescent="0.3">
      <c r="A134" s="44">
        <v>760199</v>
      </c>
      <c r="B134" s="45">
        <v>44025</v>
      </c>
      <c r="C134" s="46">
        <v>3297.4960430000001</v>
      </c>
      <c r="D134" s="44">
        <v>0.26</v>
      </c>
      <c r="E134" s="44" t="s">
        <v>30</v>
      </c>
      <c r="F134" s="45">
        <v>44022</v>
      </c>
    </row>
    <row r="135" spans="1:6" x14ac:dyDescent="0.3">
      <c r="A135" s="44">
        <v>760199</v>
      </c>
      <c r="B135" s="45">
        <v>44026</v>
      </c>
      <c r="C135" s="46">
        <v>3297.885256</v>
      </c>
      <c r="D135" s="44">
        <v>0.26</v>
      </c>
      <c r="E135" s="44" t="s">
        <v>30</v>
      </c>
      <c r="F135" s="45">
        <v>44022</v>
      </c>
    </row>
    <row r="136" spans="1:6" x14ac:dyDescent="0.3">
      <c r="A136" s="44">
        <v>760199</v>
      </c>
      <c r="B136" s="45">
        <v>44027</v>
      </c>
      <c r="C136" s="46">
        <v>3298.2745159999999</v>
      </c>
      <c r="D136" s="44">
        <v>0.26</v>
      </c>
      <c r="E136" s="44" t="s">
        <v>30</v>
      </c>
      <c r="F136" s="45">
        <v>44022</v>
      </c>
    </row>
    <row r="137" spans="1:6" x14ac:dyDescent="0.3">
      <c r="A137" s="44">
        <v>760199</v>
      </c>
      <c r="B137" s="45">
        <v>44028</v>
      </c>
      <c r="C137" s="46">
        <v>3299.0040939999999</v>
      </c>
      <c r="D137" s="44">
        <v>0.51</v>
      </c>
      <c r="E137" s="44" t="s">
        <v>31</v>
      </c>
      <c r="F137" s="45">
        <v>44028</v>
      </c>
    </row>
    <row r="138" spans="1:6" x14ac:dyDescent="0.3">
      <c r="A138" s="44">
        <v>760199</v>
      </c>
      <c r="B138" s="45">
        <v>44029</v>
      </c>
      <c r="C138" s="46">
        <v>3299.7338340000001</v>
      </c>
      <c r="D138" s="44">
        <v>0.51</v>
      </c>
      <c r="E138" s="44" t="s">
        <v>31</v>
      </c>
      <c r="F138" s="45">
        <v>44028</v>
      </c>
    </row>
    <row r="139" spans="1:6" x14ac:dyDescent="0.3">
      <c r="A139" s="44">
        <v>760199</v>
      </c>
      <c r="B139" s="45">
        <v>44032</v>
      </c>
      <c r="C139" s="46">
        <v>3300.4637349999998</v>
      </c>
      <c r="D139" s="44">
        <v>0.51</v>
      </c>
      <c r="E139" s="44" t="s">
        <v>31</v>
      </c>
      <c r="F139" s="45">
        <v>44028</v>
      </c>
    </row>
    <row r="140" spans="1:6" x14ac:dyDescent="0.3">
      <c r="A140" s="44">
        <v>760199</v>
      </c>
      <c r="B140" s="45">
        <v>44033</v>
      </c>
      <c r="C140" s="46">
        <v>3301.1937979999998</v>
      </c>
      <c r="D140" s="44">
        <v>0.51</v>
      </c>
      <c r="E140" s="44" t="s">
        <v>31</v>
      </c>
      <c r="F140" s="45">
        <v>44028</v>
      </c>
    </row>
    <row r="141" spans="1:6" x14ac:dyDescent="0.3">
      <c r="A141" s="44">
        <v>760199</v>
      </c>
      <c r="B141" s="45">
        <v>44034</v>
      </c>
      <c r="C141" s="46">
        <v>3301.9240220000002</v>
      </c>
      <c r="D141" s="44">
        <v>0.51</v>
      </c>
      <c r="E141" s="44" t="s">
        <v>31</v>
      </c>
      <c r="F141" s="45">
        <v>44028</v>
      </c>
    </row>
    <row r="142" spans="1:6" x14ac:dyDescent="0.3">
      <c r="A142" s="44">
        <v>760199</v>
      </c>
      <c r="B142" s="45">
        <v>44035</v>
      </c>
      <c r="C142" s="46">
        <v>3302.6544079999999</v>
      </c>
      <c r="D142" s="44">
        <v>0.51</v>
      </c>
      <c r="E142" s="44" t="s">
        <v>31</v>
      </c>
      <c r="F142" s="45">
        <v>44028</v>
      </c>
    </row>
    <row r="143" spans="1:6" x14ac:dyDescent="0.3">
      <c r="A143" s="44">
        <v>760199</v>
      </c>
      <c r="B143" s="45">
        <v>44036</v>
      </c>
      <c r="C143" s="46">
        <v>3303.3849559999999</v>
      </c>
      <c r="D143" s="44">
        <v>0.51</v>
      </c>
      <c r="E143" s="44" t="s">
        <v>31</v>
      </c>
      <c r="F143" s="45">
        <v>44028</v>
      </c>
    </row>
    <row r="144" spans="1:6" x14ac:dyDescent="0.3">
      <c r="A144" s="44">
        <v>760199</v>
      </c>
      <c r="B144" s="45">
        <v>44039</v>
      </c>
      <c r="C144" s="46">
        <v>3302.5141400000002</v>
      </c>
      <c r="D144" s="44">
        <v>0.37</v>
      </c>
      <c r="E144" s="44" t="s">
        <v>31</v>
      </c>
      <c r="F144" s="45">
        <v>44039</v>
      </c>
    </row>
    <row r="145" spans="1:6" x14ac:dyDescent="0.3">
      <c r="A145" s="44">
        <v>760199</v>
      </c>
      <c r="B145" s="45">
        <v>44040</v>
      </c>
      <c r="C145" s="46">
        <v>3303.0444769999999</v>
      </c>
      <c r="D145" s="44">
        <v>0.37</v>
      </c>
      <c r="E145" s="44" t="s">
        <v>31</v>
      </c>
      <c r="F145" s="45">
        <v>44039</v>
      </c>
    </row>
    <row r="146" spans="1:6" x14ac:dyDescent="0.3">
      <c r="A146" s="44">
        <v>760199</v>
      </c>
      <c r="B146" s="45">
        <v>44041</v>
      </c>
      <c r="C146" s="46">
        <v>3303.5748979999998</v>
      </c>
      <c r="D146" s="44">
        <v>0.37</v>
      </c>
      <c r="E146" s="44" t="s">
        <v>31</v>
      </c>
      <c r="F146" s="45">
        <v>44039</v>
      </c>
    </row>
    <row r="147" spans="1:6" x14ac:dyDescent="0.3">
      <c r="A147" s="44">
        <v>760199</v>
      </c>
      <c r="B147" s="45">
        <v>44042</v>
      </c>
      <c r="C147" s="46">
        <v>3304.1054039999999</v>
      </c>
      <c r="D147" s="44">
        <v>0.37</v>
      </c>
      <c r="E147" s="44" t="s">
        <v>31</v>
      </c>
      <c r="F147" s="45">
        <v>44039</v>
      </c>
    </row>
    <row r="148" spans="1:6" x14ac:dyDescent="0.3">
      <c r="A148" s="44">
        <v>760199</v>
      </c>
      <c r="B148" s="45">
        <v>44043</v>
      </c>
      <c r="C148" s="46">
        <v>3304.635996</v>
      </c>
      <c r="D148" s="44">
        <v>0.37</v>
      </c>
      <c r="E148" s="44" t="s">
        <v>31</v>
      </c>
      <c r="F148" s="45">
        <v>44039</v>
      </c>
    </row>
    <row r="149" spans="1:6" x14ac:dyDescent="0.3">
      <c r="A149" s="44">
        <v>760199</v>
      </c>
      <c r="B149" s="45">
        <v>44046</v>
      </c>
      <c r="C149" s="46">
        <v>3305.1666730000002</v>
      </c>
      <c r="D149" s="44">
        <v>0.37</v>
      </c>
      <c r="E149" s="44" t="s">
        <v>31</v>
      </c>
      <c r="F149" s="45">
        <v>44039</v>
      </c>
    </row>
    <row r="150" spans="1:6" x14ac:dyDescent="0.3">
      <c r="A150" s="44">
        <v>760199</v>
      </c>
      <c r="B150" s="45">
        <v>44047</v>
      </c>
      <c r="C150" s="46">
        <v>3305.697435</v>
      </c>
      <c r="D150" s="44">
        <v>0.37</v>
      </c>
      <c r="E150" s="44" t="s">
        <v>31</v>
      </c>
      <c r="F150" s="45">
        <v>44039</v>
      </c>
    </row>
    <row r="151" spans="1:6" x14ac:dyDescent="0.3">
      <c r="A151" s="44">
        <v>760199</v>
      </c>
      <c r="B151" s="45">
        <v>44048</v>
      </c>
      <c r="C151" s="46">
        <v>3306.228282</v>
      </c>
      <c r="D151" s="44">
        <v>0.37</v>
      </c>
      <c r="E151" s="44" t="s">
        <v>31</v>
      </c>
      <c r="F151" s="45">
        <v>44039</v>
      </c>
    </row>
    <row r="152" spans="1:6" x14ac:dyDescent="0.3">
      <c r="A152" s="44">
        <v>760199</v>
      </c>
      <c r="B152" s="45">
        <v>44049</v>
      </c>
      <c r="C152" s="46">
        <v>3306.759215</v>
      </c>
      <c r="D152" s="44">
        <v>0.37</v>
      </c>
      <c r="E152" s="44" t="s">
        <v>31</v>
      </c>
      <c r="F152" s="45">
        <v>44039</v>
      </c>
    </row>
    <row r="153" spans="1:6" x14ac:dyDescent="0.3">
      <c r="A153" s="44">
        <v>760199</v>
      </c>
      <c r="B153" s="45">
        <v>44050</v>
      </c>
      <c r="C153" s="46">
        <v>3307.0459219999998</v>
      </c>
      <c r="D153" s="44">
        <v>0.36</v>
      </c>
      <c r="E153" s="44" t="s">
        <v>30</v>
      </c>
      <c r="F153" s="45">
        <v>44050</v>
      </c>
    </row>
    <row r="154" spans="1:6" x14ac:dyDescent="0.3">
      <c r="A154" s="44">
        <v>760199</v>
      </c>
      <c r="B154" s="45">
        <v>44053</v>
      </c>
      <c r="C154" s="46">
        <v>3307.5626120000002</v>
      </c>
      <c r="D154" s="44">
        <v>0.36</v>
      </c>
      <c r="E154" s="44" t="s">
        <v>30</v>
      </c>
      <c r="F154" s="45">
        <v>44050</v>
      </c>
    </row>
    <row r="155" spans="1:6" x14ac:dyDescent="0.3">
      <c r="A155" s="44">
        <v>760199</v>
      </c>
      <c r="B155" s="45">
        <v>44054</v>
      </c>
      <c r="C155" s="46">
        <v>3308.0793840000001</v>
      </c>
      <c r="D155" s="44">
        <v>0.36</v>
      </c>
      <c r="E155" s="44" t="s">
        <v>30</v>
      </c>
      <c r="F155" s="45">
        <v>44050</v>
      </c>
    </row>
    <row r="156" spans="1:6" x14ac:dyDescent="0.3">
      <c r="A156" s="44">
        <v>760199</v>
      </c>
      <c r="B156" s="45">
        <v>44055</v>
      </c>
      <c r="C156" s="46">
        <v>3308.5962359999999</v>
      </c>
      <c r="D156" s="44">
        <v>0.36</v>
      </c>
      <c r="E156" s="44" t="s">
        <v>30</v>
      </c>
      <c r="F156" s="45">
        <v>44050</v>
      </c>
    </row>
    <row r="157" spans="1:6" x14ac:dyDescent="0.3">
      <c r="A157" s="44">
        <v>760199</v>
      </c>
      <c r="B157" s="45">
        <v>44056</v>
      </c>
      <c r="C157" s="46">
        <v>3309.1131700000001</v>
      </c>
      <c r="D157" s="44">
        <v>0.36</v>
      </c>
      <c r="E157" s="44" t="s">
        <v>30</v>
      </c>
      <c r="F157" s="45">
        <v>44050</v>
      </c>
    </row>
    <row r="158" spans="1:6" x14ac:dyDescent="0.3">
      <c r="A158" s="44">
        <v>760199</v>
      </c>
      <c r="B158" s="45">
        <v>44057</v>
      </c>
      <c r="C158" s="46">
        <v>3309.6301830000002</v>
      </c>
      <c r="D158" s="44">
        <v>0.36</v>
      </c>
      <c r="E158" s="44" t="s">
        <v>30</v>
      </c>
      <c r="F158" s="45">
        <v>44050</v>
      </c>
    </row>
    <row r="159" spans="1:6" x14ac:dyDescent="0.3">
      <c r="A159" s="44">
        <v>760199</v>
      </c>
      <c r="B159" s="45">
        <v>44060</v>
      </c>
      <c r="C159" s="46">
        <v>3310.1472789999998</v>
      </c>
      <c r="D159" s="44">
        <v>0.36</v>
      </c>
      <c r="E159" s="44" t="s">
        <v>30</v>
      </c>
      <c r="F159" s="45">
        <v>44050</v>
      </c>
    </row>
    <row r="160" spans="1:6" x14ac:dyDescent="0.3">
      <c r="A160" s="44">
        <v>760199</v>
      </c>
      <c r="B160" s="45">
        <v>44061</v>
      </c>
      <c r="C160" s="46">
        <v>3310.3457739999999</v>
      </c>
      <c r="D160" s="44">
        <v>0.12</v>
      </c>
      <c r="E160" s="44" t="s">
        <v>31</v>
      </c>
      <c r="F160" s="45">
        <v>44061</v>
      </c>
    </row>
    <row r="161" spans="1:6" x14ac:dyDescent="0.3">
      <c r="A161" s="44">
        <v>760199</v>
      </c>
      <c r="B161" s="45">
        <v>44062</v>
      </c>
      <c r="C161" s="46">
        <v>3310.5442819999998</v>
      </c>
      <c r="D161" s="44">
        <v>0.12</v>
      </c>
      <c r="E161" s="44" t="s">
        <v>31</v>
      </c>
      <c r="F161" s="45">
        <v>44061</v>
      </c>
    </row>
    <row r="162" spans="1:6" x14ac:dyDescent="0.3">
      <c r="A162" s="44">
        <v>760199</v>
      </c>
      <c r="B162" s="45">
        <v>44063</v>
      </c>
      <c r="C162" s="46">
        <v>3310.7428009999999</v>
      </c>
      <c r="D162" s="44">
        <v>0.12</v>
      </c>
      <c r="E162" s="44" t="s">
        <v>31</v>
      </c>
      <c r="F162" s="45">
        <v>44061</v>
      </c>
    </row>
    <row r="163" spans="1:6" x14ac:dyDescent="0.3">
      <c r="A163" s="44">
        <v>760199</v>
      </c>
      <c r="B163" s="45">
        <v>44064</v>
      </c>
      <c r="C163" s="46">
        <v>3310.9413330000002</v>
      </c>
      <c r="D163" s="44">
        <v>0.12</v>
      </c>
      <c r="E163" s="44" t="s">
        <v>31</v>
      </c>
      <c r="F163" s="45">
        <v>44061</v>
      </c>
    </row>
    <row r="164" spans="1:6" x14ac:dyDescent="0.3">
      <c r="A164" s="44">
        <v>760199</v>
      </c>
      <c r="B164" s="45">
        <v>44067</v>
      </c>
      <c r="C164" s="46">
        <v>3311.1398760000002</v>
      </c>
      <c r="D164" s="44">
        <v>0.12</v>
      </c>
      <c r="E164" s="44" t="s">
        <v>31</v>
      </c>
      <c r="F164" s="45">
        <v>44061</v>
      </c>
    </row>
    <row r="165" spans="1:6" x14ac:dyDescent="0.3">
      <c r="A165" s="44">
        <v>760199</v>
      </c>
      <c r="B165" s="45">
        <v>44068</v>
      </c>
      <c r="C165" s="46">
        <v>3311.3384310000001</v>
      </c>
      <c r="D165" s="44">
        <v>0.12</v>
      </c>
      <c r="E165" s="44" t="s">
        <v>31</v>
      </c>
      <c r="F165" s="45">
        <v>44061</v>
      </c>
    </row>
    <row r="166" spans="1:6" x14ac:dyDescent="0.3">
      <c r="A166" s="44">
        <v>760199</v>
      </c>
      <c r="B166" s="45">
        <v>44069</v>
      </c>
      <c r="C166" s="46">
        <v>3312.5785780000001</v>
      </c>
      <c r="D166" s="44">
        <v>0.21</v>
      </c>
      <c r="E166" s="44" t="s">
        <v>31</v>
      </c>
      <c r="F166" s="45">
        <v>44069</v>
      </c>
    </row>
    <row r="167" spans="1:6" x14ac:dyDescent="0.3">
      <c r="A167" s="44">
        <v>760199</v>
      </c>
      <c r="B167" s="45">
        <v>44070</v>
      </c>
      <c r="C167" s="46">
        <v>3312.9260519999998</v>
      </c>
      <c r="D167" s="44">
        <v>0.21</v>
      </c>
      <c r="E167" s="44" t="s">
        <v>31</v>
      </c>
      <c r="F167" s="45">
        <v>44069</v>
      </c>
    </row>
    <row r="168" spans="1:6" x14ac:dyDescent="0.3">
      <c r="A168" s="44">
        <v>760199</v>
      </c>
      <c r="B168" s="45">
        <v>44071</v>
      </c>
      <c r="C168" s="46">
        <v>3313.2735630000002</v>
      </c>
      <c r="D168" s="44">
        <v>0.21</v>
      </c>
      <c r="E168" s="44" t="s">
        <v>31</v>
      </c>
      <c r="F168" s="45">
        <v>44069</v>
      </c>
    </row>
    <row r="169" spans="1:6" x14ac:dyDescent="0.3">
      <c r="A169" s="44">
        <v>760199</v>
      </c>
      <c r="B169" s="45">
        <v>44074</v>
      </c>
      <c r="C169" s="46">
        <v>3313.62111</v>
      </c>
      <c r="D169" s="44">
        <v>0.21</v>
      </c>
      <c r="E169" s="44" t="s">
        <v>31</v>
      </c>
      <c r="F169" s="45">
        <v>44069</v>
      </c>
    </row>
    <row r="170" spans="1:6" x14ac:dyDescent="0.3">
      <c r="A170" s="44">
        <v>760199</v>
      </c>
      <c r="B170" s="45">
        <v>44075</v>
      </c>
      <c r="C170" s="46">
        <v>3313.9686940000001</v>
      </c>
      <c r="D170" s="44">
        <v>0.21</v>
      </c>
      <c r="E170" s="44" t="s">
        <v>31</v>
      </c>
      <c r="F170" s="45">
        <v>44069</v>
      </c>
    </row>
    <row r="171" spans="1:6" x14ac:dyDescent="0.3">
      <c r="A171" s="44">
        <v>760199</v>
      </c>
      <c r="B171" s="45">
        <v>44076</v>
      </c>
      <c r="C171" s="46">
        <v>3314.3163140000001</v>
      </c>
      <c r="D171" s="44">
        <v>0.21</v>
      </c>
      <c r="E171" s="44" t="s">
        <v>31</v>
      </c>
      <c r="F171" s="45">
        <v>44069</v>
      </c>
    </row>
    <row r="172" spans="1:6" x14ac:dyDescent="0.3">
      <c r="A172" s="44">
        <v>760199</v>
      </c>
      <c r="B172" s="45">
        <v>44077</v>
      </c>
      <c r="C172" s="46">
        <v>3314.6639709999999</v>
      </c>
      <c r="D172" s="44">
        <v>0.21</v>
      </c>
      <c r="E172" s="44" t="s">
        <v>31</v>
      </c>
      <c r="F172" s="45">
        <v>44069</v>
      </c>
    </row>
    <row r="173" spans="1:6" x14ac:dyDescent="0.3">
      <c r="A173" s="44">
        <v>760199</v>
      </c>
      <c r="B173" s="45">
        <v>44078</v>
      </c>
      <c r="C173" s="46">
        <v>3315.0116640000001</v>
      </c>
      <c r="D173" s="44">
        <v>0.21</v>
      </c>
      <c r="E173" s="44" t="s">
        <v>31</v>
      </c>
      <c r="F173" s="45">
        <v>44069</v>
      </c>
    </row>
    <row r="174" spans="1:6" x14ac:dyDescent="0.3">
      <c r="A174" s="44">
        <v>760199</v>
      </c>
      <c r="B174" s="45">
        <v>44082</v>
      </c>
      <c r="C174" s="46">
        <v>3315.3593930000002</v>
      </c>
      <c r="D174" s="44">
        <v>0.21</v>
      </c>
      <c r="E174" s="44" t="s">
        <v>31</v>
      </c>
      <c r="F174" s="45">
        <v>44069</v>
      </c>
    </row>
    <row r="175" spans="1:6" x14ac:dyDescent="0.3">
      <c r="A175" s="44">
        <v>760199</v>
      </c>
      <c r="B175" s="45">
        <v>44083</v>
      </c>
      <c r="C175" s="46">
        <v>3316.5026680000001</v>
      </c>
      <c r="D175" s="44">
        <v>0.24</v>
      </c>
      <c r="E175" s="44" t="s">
        <v>30</v>
      </c>
      <c r="F175" s="45">
        <v>44083</v>
      </c>
    </row>
    <row r="176" spans="1:6" x14ac:dyDescent="0.3">
      <c r="A176" s="44">
        <v>760199</v>
      </c>
      <c r="B176" s="45">
        <v>44084</v>
      </c>
      <c r="C176" s="46">
        <v>3316.9002839999998</v>
      </c>
      <c r="D176" s="44">
        <v>0.24</v>
      </c>
      <c r="E176" s="44" t="s">
        <v>30</v>
      </c>
      <c r="F176" s="45">
        <v>44083</v>
      </c>
    </row>
    <row r="177" spans="1:6" x14ac:dyDescent="0.3">
      <c r="A177" s="44">
        <v>760199</v>
      </c>
      <c r="B177" s="45">
        <v>44085</v>
      </c>
      <c r="C177" s="46">
        <v>3317.2979489999998</v>
      </c>
      <c r="D177" s="44">
        <v>0.24</v>
      </c>
      <c r="E177" s="44" t="s">
        <v>30</v>
      </c>
      <c r="F177" s="45">
        <v>44083</v>
      </c>
    </row>
    <row r="178" spans="1:6" x14ac:dyDescent="0.3">
      <c r="A178" s="44">
        <v>760199</v>
      </c>
      <c r="B178" s="45">
        <v>44088</v>
      </c>
      <c r="C178" s="46">
        <v>3317.6956610000002</v>
      </c>
      <c r="D178" s="44">
        <v>0.24</v>
      </c>
      <c r="E178" s="44" t="s">
        <v>30</v>
      </c>
      <c r="F178" s="45">
        <v>44083</v>
      </c>
    </row>
    <row r="179" spans="1:6" x14ac:dyDescent="0.3">
      <c r="A179" s="44">
        <v>760199</v>
      </c>
      <c r="B179" s="45">
        <v>44089</v>
      </c>
      <c r="C179" s="46">
        <v>3318.093421</v>
      </c>
      <c r="D179" s="44">
        <v>0.24</v>
      </c>
      <c r="E179" s="44" t="s">
        <v>30</v>
      </c>
      <c r="F179" s="45">
        <v>44083</v>
      </c>
    </row>
    <row r="180" spans="1:6" x14ac:dyDescent="0.3">
      <c r="A180" s="44">
        <v>760199</v>
      </c>
      <c r="B180" s="45">
        <v>44090</v>
      </c>
      <c r="C180" s="46">
        <v>3318.4879620000002</v>
      </c>
      <c r="D180" s="44">
        <v>0.25</v>
      </c>
      <c r="E180" s="44" t="s">
        <v>31</v>
      </c>
      <c r="F180" s="45">
        <v>44090</v>
      </c>
    </row>
    <row r="181" spans="1:6" x14ac:dyDescent="0.3">
      <c r="A181" s="44">
        <v>760199</v>
      </c>
      <c r="B181" s="45">
        <v>44091</v>
      </c>
      <c r="C181" s="46">
        <v>3318.8825510000001</v>
      </c>
      <c r="D181" s="44">
        <v>0.25</v>
      </c>
      <c r="E181" s="44" t="s">
        <v>31</v>
      </c>
      <c r="F181" s="45">
        <v>44090</v>
      </c>
    </row>
    <row r="182" spans="1:6" x14ac:dyDescent="0.3">
      <c r="A182" s="44">
        <v>760199</v>
      </c>
      <c r="B182" s="45">
        <v>44092</v>
      </c>
      <c r="C182" s="46">
        <v>3319.2771859999998</v>
      </c>
      <c r="D182" s="44">
        <v>0.25</v>
      </c>
      <c r="E182" s="44" t="s">
        <v>31</v>
      </c>
      <c r="F182" s="45">
        <v>44090</v>
      </c>
    </row>
    <row r="183" spans="1:6" x14ac:dyDescent="0.3">
      <c r="A183" s="44">
        <v>760199</v>
      </c>
      <c r="B183" s="45">
        <v>44095</v>
      </c>
      <c r="C183" s="46">
        <v>3319.6718689999998</v>
      </c>
      <c r="D183" s="44">
        <v>0.25</v>
      </c>
      <c r="E183" s="44" t="s">
        <v>31</v>
      </c>
      <c r="F183" s="45">
        <v>44090</v>
      </c>
    </row>
    <row r="184" spans="1:6" x14ac:dyDescent="0.3">
      <c r="A184" s="44">
        <v>760199</v>
      </c>
      <c r="B184" s="45">
        <v>44096</v>
      </c>
      <c r="C184" s="46">
        <v>3320.0665979999999</v>
      </c>
      <c r="D184" s="44">
        <v>0.25</v>
      </c>
      <c r="E184" s="44" t="s">
        <v>31</v>
      </c>
      <c r="F184" s="45">
        <v>44090</v>
      </c>
    </row>
    <row r="185" spans="1:6" x14ac:dyDescent="0.3">
      <c r="A185" s="44">
        <v>760199</v>
      </c>
      <c r="B185" s="45">
        <v>44097</v>
      </c>
      <c r="C185" s="46">
        <v>3320.461374</v>
      </c>
      <c r="D185" s="44">
        <v>0.25</v>
      </c>
      <c r="E185" s="44" t="s">
        <v>31</v>
      </c>
      <c r="F185" s="45">
        <v>44090</v>
      </c>
    </row>
    <row r="186" spans="1:6" x14ac:dyDescent="0.3">
      <c r="A186" s="44">
        <v>760199</v>
      </c>
      <c r="B186" s="45">
        <v>44098</v>
      </c>
      <c r="C186" s="46">
        <v>3323.5041449999999</v>
      </c>
      <c r="D186" s="44">
        <v>0.49</v>
      </c>
      <c r="E186" s="44" t="s">
        <v>31</v>
      </c>
      <c r="F186" s="45">
        <v>44098</v>
      </c>
    </row>
    <row r="187" spans="1:6" x14ac:dyDescent="0.3">
      <c r="A187" s="44">
        <v>760199</v>
      </c>
      <c r="B187" s="45">
        <v>44099</v>
      </c>
      <c r="C187" s="46">
        <v>3324.277826</v>
      </c>
      <c r="D187" s="44">
        <v>0.49</v>
      </c>
      <c r="E187" s="44" t="s">
        <v>31</v>
      </c>
      <c r="F187" s="45">
        <v>44098</v>
      </c>
    </row>
    <row r="188" spans="1:6" x14ac:dyDescent="0.3">
      <c r="A188" s="44">
        <v>760199</v>
      </c>
      <c r="B188" s="45">
        <v>44102</v>
      </c>
      <c r="C188" s="46">
        <v>3325.0516859999998</v>
      </c>
      <c r="D188" s="44">
        <v>0.49</v>
      </c>
      <c r="E188" s="44" t="s">
        <v>31</v>
      </c>
      <c r="F188" s="45">
        <v>44098</v>
      </c>
    </row>
    <row r="189" spans="1:6" x14ac:dyDescent="0.3">
      <c r="A189" s="44">
        <v>760199</v>
      </c>
      <c r="B189" s="45">
        <v>44103</v>
      </c>
      <c r="C189" s="46">
        <v>3325.8257269999999</v>
      </c>
      <c r="D189" s="44">
        <v>0.49</v>
      </c>
      <c r="E189" s="44" t="s">
        <v>31</v>
      </c>
      <c r="F189" s="45">
        <v>44098</v>
      </c>
    </row>
    <row r="190" spans="1:6" x14ac:dyDescent="0.3">
      <c r="A190" s="44">
        <v>760199</v>
      </c>
      <c r="B190" s="45">
        <v>44104</v>
      </c>
      <c r="C190" s="46">
        <v>3326.599948</v>
      </c>
      <c r="D190" s="44">
        <v>0.49</v>
      </c>
      <c r="E190" s="44" t="s">
        <v>31</v>
      </c>
      <c r="F190" s="45">
        <v>44098</v>
      </c>
    </row>
    <row r="191" spans="1:6" x14ac:dyDescent="0.3">
      <c r="A191" s="44">
        <v>760199</v>
      </c>
      <c r="B191" s="45">
        <v>44105</v>
      </c>
      <c r="C191" s="46">
        <v>3327.37435</v>
      </c>
      <c r="D191" s="44">
        <v>0.49</v>
      </c>
      <c r="E191" s="44" t="s">
        <v>31</v>
      </c>
      <c r="F191" s="45">
        <v>44098</v>
      </c>
    </row>
    <row r="192" spans="1:6" x14ac:dyDescent="0.3">
      <c r="A192" s="44">
        <v>760199</v>
      </c>
      <c r="B192" s="45">
        <v>44106</v>
      </c>
      <c r="C192" s="46">
        <v>3328.1489310000002</v>
      </c>
      <c r="D192" s="44">
        <v>0.49</v>
      </c>
      <c r="E192" s="44" t="s">
        <v>31</v>
      </c>
      <c r="F192" s="45">
        <v>44098</v>
      </c>
    </row>
    <row r="193" spans="1:6" x14ac:dyDescent="0.3">
      <c r="A193" s="44">
        <v>760199</v>
      </c>
      <c r="B193" s="45">
        <v>44109</v>
      </c>
      <c r="C193" s="46">
        <v>3328.9236930000002</v>
      </c>
      <c r="D193" s="44">
        <v>0.49</v>
      </c>
      <c r="E193" s="44" t="s">
        <v>31</v>
      </c>
      <c r="F193" s="45">
        <v>44098</v>
      </c>
    </row>
    <row r="194" spans="1:6" x14ac:dyDescent="0.3">
      <c r="A194" s="44">
        <v>760199</v>
      </c>
      <c r="B194" s="45">
        <v>44110</v>
      </c>
      <c r="C194" s="46">
        <v>3329.6986350000002</v>
      </c>
      <c r="D194" s="44">
        <v>0.49</v>
      </c>
      <c r="E194" s="44" t="s">
        <v>31</v>
      </c>
      <c r="F194" s="45">
        <v>44098</v>
      </c>
    </row>
    <row r="195" spans="1:6" x14ac:dyDescent="0.3">
      <c r="A195" s="44">
        <v>760199</v>
      </c>
      <c r="B195" s="45">
        <v>44111</v>
      </c>
      <c r="C195" s="46">
        <v>3330.4737580000001</v>
      </c>
      <c r="D195" s="44">
        <v>0.49</v>
      </c>
      <c r="E195" s="44" t="s">
        <v>31</v>
      </c>
      <c r="F195" s="45">
        <v>44098</v>
      </c>
    </row>
    <row r="196" spans="1:6" x14ac:dyDescent="0.3">
      <c r="A196" s="44">
        <v>760199</v>
      </c>
      <c r="B196" s="45">
        <v>44112</v>
      </c>
      <c r="C196" s="46">
        <v>3331.249061</v>
      </c>
      <c r="D196" s="44">
        <v>0.49</v>
      </c>
      <c r="E196" s="44" t="s">
        <v>31</v>
      </c>
      <c r="F196" s="45">
        <v>44098</v>
      </c>
    </row>
    <row r="197" spans="1:6" x14ac:dyDescent="0.3">
      <c r="A197" s="44">
        <v>760199</v>
      </c>
      <c r="B197" s="45">
        <v>44113</v>
      </c>
      <c r="C197" s="46">
        <v>3336.2884290000002</v>
      </c>
      <c r="D197" s="44">
        <v>0.64</v>
      </c>
      <c r="E197" s="44" t="s">
        <v>30</v>
      </c>
      <c r="F197" s="45">
        <v>44113</v>
      </c>
    </row>
    <row r="198" spans="1:6" x14ac:dyDescent="0.3">
      <c r="A198" s="44">
        <v>760199</v>
      </c>
      <c r="B198" s="45">
        <v>44117</v>
      </c>
      <c r="C198" s="46">
        <v>3337.3021829999998</v>
      </c>
      <c r="D198" s="44">
        <v>0.64</v>
      </c>
      <c r="E198" s="44" t="s">
        <v>30</v>
      </c>
      <c r="F198" s="45">
        <v>44113</v>
      </c>
    </row>
    <row r="199" spans="1:6" x14ac:dyDescent="0.3">
      <c r="A199" s="44">
        <v>760199</v>
      </c>
      <c r="B199" s="45">
        <v>44118</v>
      </c>
      <c r="C199" s="46">
        <v>3338.316245</v>
      </c>
      <c r="D199" s="44">
        <v>0.64</v>
      </c>
      <c r="E199" s="44" t="s">
        <v>30</v>
      </c>
      <c r="F199" s="45">
        <v>44113</v>
      </c>
    </row>
    <row r="200" spans="1:6" x14ac:dyDescent="0.3">
      <c r="A200" s="44">
        <v>760199</v>
      </c>
      <c r="B200" s="45">
        <v>44119</v>
      </c>
      <c r="C200" s="46">
        <v>3339.3306160000002</v>
      </c>
      <c r="D200" s="44">
        <v>0.64</v>
      </c>
      <c r="E200" s="44" t="s">
        <v>30</v>
      </c>
      <c r="F200" s="45">
        <v>44113</v>
      </c>
    </row>
    <row r="201" spans="1:6" x14ac:dyDescent="0.3">
      <c r="A201" s="44">
        <v>760199</v>
      </c>
      <c r="B201" s="45">
        <v>44120</v>
      </c>
      <c r="C201" s="46">
        <v>3340.3452280000001</v>
      </c>
      <c r="D201" s="44">
        <v>0.64</v>
      </c>
      <c r="E201" s="44" t="s">
        <v>31</v>
      </c>
      <c r="F201" s="45">
        <v>44120</v>
      </c>
    </row>
    <row r="202" spans="1:6" x14ac:dyDescent="0.3">
      <c r="A202" s="44">
        <v>760199</v>
      </c>
      <c r="B202" s="45">
        <v>44123</v>
      </c>
      <c r="C202" s="46">
        <v>3341.3601480000002</v>
      </c>
      <c r="D202" s="44">
        <v>0.64</v>
      </c>
      <c r="E202" s="44" t="s">
        <v>31</v>
      </c>
      <c r="F202" s="45">
        <v>44120</v>
      </c>
    </row>
    <row r="203" spans="1:6" x14ac:dyDescent="0.3">
      <c r="A203" s="44">
        <v>760199</v>
      </c>
      <c r="B203" s="45">
        <v>44124</v>
      </c>
      <c r="C203" s="46">
        <v>3342.3753769999998</v>
      </c>
      <c r="D203" s="44">
        <v>0.64</v>
      </c>
      <c r="E203" s="44" t="s">
        <v>31</v>
      </c>
      <c r="F203" s="45">
        <v>44120</v>
      </c>
    </row>
    <row r="204" spans="1:6" x14ac:dyDescent="0.3">
      <c r="A204" s="44">
        <v>760199</v>
      </c>
      <c r="B204" s="45">
        <v>44125</v>
      </c>
      <c r="C204" s="46">
        <v>3343.3909140000001</v>
      </c>
      <c r="D204" s="44">
        <v>0.64</v>
      </c>
      <c r="E204" s="44" t="s">
        <v>31</v>
      </c>
      <c r="F204" s="45">
        <v>44120</v>
      </c>
    </row>
    <row r="205" spans="1:6" x14ac:dyDescent="0.3">
      <c r="A205" s="44">
        <v>760199</v>
      </c>
      <c r="B205" s="45">
        <v>44126</v>
      </c>
      <c r="C205" s="46">
        <v>3344.406759</v>
      </c>
      <c r="D205" s="44">
        <v>0.64</v>
      </c>
      <c r="E205" s="44" t="s">
        <v>31</v>
      </c>
      <c r="F205" s="45">
        <v>44120</v>
      </c>
    </row>
    <row r="206" spans="1:6" x14ac:dyDescent="0.3">
      <c r="A206" s="44">
        <v>760199</v>
      </c>
      <c r="B206" s="45">
        <v>44127</v>
      </c>
      <c r="C206" s="46">
        <v>3345.4229140000002</v>
      </c>
      <c r="D206" s="44">
        <v>0.64</v>
      </c>
      <c r="E206" s="44" t="s">
        <v>31</v>
      </c>
      <c r="F206" s="45">
        <v>44120</v>
      </c>
    </row>
    <row r="207" spans="1:6" x14ac:dyDescent="0.3">
      <c r="A207" s="44">
        <v>760199</v>
      </c>
      <c r="B207" s="45">
        <v>44130</v>
      </c>
      <c r="C207" s="46">
        <v>3348.3225729999999</v>
      </c>
      <c r="D207" s="44">
        <v>0.81</v>
      </c>
      <c r="E207" s="44" t="s">
        <v>31</v>
      </c>
      <c r="F207" s="45">
        <v>44130</v>
      </c>
    </row>
    <row r="208" spans="1:6" x14ac:dyDescent="0.3">
      <c r="A208" s="44">
        <v>760199</v>
      </c>
      <c r="B208" s="45">
        <v>44131</v>
      </c>
      <c r="C208" s="46">
        <v>3349.6091139999999</v>
      </c>
      <c r="D208" s="44">
        <v>0.81</v>
      </c>
      <c r="E208" s="44" t="s">
        <v>31</v>
      </c>
      <c r="F208" s="45">
        <v>44130</v>
      </c>
    </row>
    <row r="209" spans="1:6" x14ac:dyDescent="0.3">
      <c r="A209" s="44">
        <v>760199</v>
      </c>
      <c r="B209" s="45">
        <v>44132</v>
      </c>
      <c r="C209" s="46">
        <v>3350.8961490000002</v>
      </c>
      <c r="D209" s="44">
        <v>0.81</v>
      </c>
      <c r="E209" s="44" t="s">
        <v>31</v>
      </c>
      <c r="F209" s="45">
        <v>44130</v>
      </c>
    </row>
    <row r="210" spans="1:6" x14ac:dyDescent="0.3">
      <c r="A210" s="44">
        <v>760199</v>
      </c>
      <c r="B210" s="45">
        <v>44133</v>
      </c>
      <c r="C210" s="46">
        <v>3352.1836779999999</v>
      </c>
      <c r="D210" s="44">
        <v>0.81</v>
      </c>
      <c r="E210" s="44" t="s">
        <v>31</v>
      </c>
      <c r="F210" s="45">
        <v>44130</v>
      </c>
    </row>
    <row r="211" spans="1:6" x14ac:dyDescent="0.3">
      <c r="A211" s="44">
        <v>760199</v>
      </c>
      <c r="B211" s="45">
        <v>44134</v>
      </c>
      <c r="C211" s="46">
        <v>3353.4717019999998</v>
      </c>
      <c r="D211" s="44">
        <v>0.81</v>
      </c>
      <c r="E211" s="44" t="s">
        <v>31</v>
      </c>
      <c r="F211" s="45">
        <v>44130</v>
      </c>
    </row>
    <row r="212" spans="1:6" x14ac:dyDescent="0.3">
      <c r="A212" s="44">
        <v>760199</v>
      </c>
      <c r="B212" s="45">
        <v>44138</v>
      </c>
      <c r="C212" s="46">
        <v>3354.760221</v>
      </c>
      <c r="D212" s="44">
        <v>0.81</v>
      </c>
      <c r="E212" s="44" t="s">
        <v>31</v>
      </c>
      <c r="F212" s="45">
        <v>44130</v>
      </c>
    </row>
    <row r="213" spans="1:6" x14ac:dyDescent="0.3">
      <c r="A213" s="44">
        <v>760199</v>
      </c>
      <c r="B213" s="45">
        <v>44139</v>
      </c>
      <c r="C213" s="46">
        <v>3356.049235</v>
      </c>
      <c r="D213" s="44">
        <v>0.81</v>
      </c>
      <c r="E213" s="44" t="s">
        <v>31</v>
      </c>
      <c r="F213" s="45">
        <v>44130</v>
      </c>
    </row>
    <row r="214" spans="1:6" x14ac:dyDescent="0.3">
      <c r="A214" s="44">
        <v>760199</v>
      </c>
      <c r="B214" s="45">
        <v>44140</v>
      </c>
      <c r="C214" s="46">
        <v>3357.3387440000001</v>
      </c>
      <c r="D214" s="44">
        <v>0.81</v>
      </c>
      <c r="E214" s="44" t="s">
        <v>31</v>
      </c>
      <c r="F214" s="45">
        <v>44130</v>
      </c>
    </row>
    <row r="215" spans="1:6" x14ac:dyDescent="0.3">
      <c r="A215" s="44">
        <v>760199</v>
      </c>
      <c r="B215" s="45">
        <v>44141</v>
      </c>
      <c r="C215" s="46">
        <v>3359.8189560000001</v>
      </c>
      <c r="D215" s="44">
        <v>0.86</v>
      </c>
      <c r="E215" s="44" t="s">
        <v>30</v>
      </c>
      <c r="F215" s="45">
        <v>44141</v>
      </c>
    </row>
    <row r="216" spans="1:6" x14ac:dyDescent="0.3">
      <c r="A216" s="44">
        <v>760199</v>
      </c>
      <c r="B216" s="45">
        <v>44144</v>
      </c>
      <c r="C216" s="46">
        <v>3361.1893070000001</v>
      </c>
      <c r="D216" s="44">
        <v>0.86</v>
      </c>
      <c r="E216" s="44" t="s">
        <v>30</v>
      </c>
      <c r="F216" s="45">
        <v>44141</v>
      </c>
    </row>
    <row r="217" spans="1:6" x14ac:dyDescent="0.3">
      <c r="A217" s="44">
        <v>760199</v>
      </c>
      <c r="B217" s="45">
        <v>44145</v>
      </c>
      <c r="C217" s="46">
        <v>3362.5602159999999</v>
      </c>
      <c r="D217" s="44">
        <v>0.86</v>
      </c>
      <c r="E217" s="44" t="s">
        <v>30</v>
      </c>
      <c r="F217" s="45">
        <v>44141</v>
      </c>
    </row>
    <row r="218" spans="1:6" x14ac:dyDescent="0.3">
      <c r="A218" s="44">
        <v>760199</v>
      </c>
      <c r="B218" s="45">
        <v>44146</v>
      </c>
      <c r="C218" s="46">
        <v>3363.931685</v>
      </c>
      <c r="D218" s="44">
        <v>0.86</v>
      </c>
      <c r="E218" s="44" t="s">
        <v>30</v>
      </c>
      <c r="F218" s="45">
        <v>44141</v>
      </c>
    </row>
    <row r="219" spans="1:6" x14ac:dyDescent="0.3">
      <c r="A219" s="44">
        <v>760199</v>
      </c>
      <c r="B219" s="45">
        <v>44147</v>
      </c>
      <c r="C219" s="46">
        <v>3365.3037119999999</v>
      </c>
      <c r="D219" s="44">
        <v>0.86</v>
      </c>
      <c r="E219" s="44" t="s">
        <v>30</v>
      </c>
      <c r="F219" s="45">
        <v>44141</v>
      </c>
    </row>
    <row r="220" spans="1:6" x14ac:dyDescent="0.3">
      <c r="A220" s="44">
        <v>760199</v>
      </c>
      <c r="B220" s="45">
        <v>44148</v>
      </c>
      <c r="C220" s="46">
        <v>3366.6763000000001</v>
      </c>
      <c r="D220" s="44">
        <v>0.86</v>
      </c>
      <c r="E220" s="44" t="s">
        <v>30</v>
      </c>
      <c r="F220" s="45">
        <v>44141</v>
      </c>
    </row>
    <row r="221" spans="1:6" x14ac:dyDescent="0.3">
      <c r="A221" s="44">
        <v>760199</v>
      </c>
      <c r="B221" s="45">
        <v>44151</v>
      </c>
      <c r="C221" s="46">
        <v>3368.0494480000002</v>
      </c>
      <c r="D221" s="44">
        <v>0.86</v>
      </c>
      <c r="E221" s="44" t="s">
        <v>30</v>
      </c>
      <c r="F221" s="45">
        <v>44141</v>
      </c>
    </row>
    <row r="222" spans="1:6" x14ac:dyDescent="0.3">
      <c r="A222" s="44">
        <v>760199</v>
      </c>
      <c r="B222" s="45">
        <v>44152</v>
      </c>
      <c r="C222" s="46">
        <v>3368.801567</v>
      </c>
      <c r="D222" s="44">
        <v>0.47</v>
      </c>
      <c r="E222" s="44" t="s">
        <v>31</v>
      </c>
      <c r="F222" s="45">
        <v>44152</v>
      </c>
    </row>
    <row r="223" spans="1:6" x14ac:dyDescent="0.3">
      <c r="A223" s="44">
        <v>760199</v>
      </c>
      <c r="B223" s="45">
        <v>44153</v>
      </c>
      <c r="C223" s="46">
        <v>3369.5538550000001</v>
      </c>
      <c r="D223" s="44">
        <v>0.47</v>
      </c>
      <c r="E223" s="44" t="s">
        <v>31</v>
      </c>
      <c r="F223" s="45">
        <v>44152</v>
      </c>
    </row>
    <row r="224" spans="1:6" x14ac:dyDescent="0.3">
      <c r="A224" s="44">
        <v>760199</v>
      </c>
      <c r="B224" s="45">
        <v>44154</v>
      </c>
      <c r="C224" s="46">
        <v>3370.3063099999999</v>
      </c>
      <c r="D224" s="44">
        <v>0.47</v>
      </c>
      <c r="E224" s="44" t="s">
        <v>31</v>
      </c>
      <c r="F224" s="45">
        <v>44152</v>
      </c>
    </row>
    <row r="225" spans="1:6" x14ac:dyDescent="0.3">
      <c r="A225" s="44">
        <v>760199</v>
      </c>
      <c r="B225" s="45">
        <v>44155</v>
      </c>
      <c r="C225" s="46">
        <v>3371.0589340000001</v>
      </c>
      <c r="D225" s="44">
        <v>0.47</v>
      </c>
      <c r="E225" s="44" t="s">
        <v>31</v>
      </c>
      <c r="F225" s="45">
        <v>44152</v>
      </c>
    </row>
    <row r="226" spans="1:6" x14ac:dyDescent="0.3">
      <c r="A226" s="44">
        <v>760199</v>
      </c>
      <c r="B226" s="45">
        <v>44158</v>
      </c>
      <c r="C226" s="46">
        <v>3371.811725</v>
      </c>
      <c r="D226" s="44">
        <v>0.47</v>
      </c>
      <c r="E226" s="44" t="s">
        <v>31</v>
      </c>
      <c r="F226" s="45">
        <v>44152</v>
      </c>
    </row>
    <row r="227" spans="1:6" x14ac:dyDescent="0.3">
      <c r="A227" s="44">
        <v>760199</v>
      </c>
      <c r="B227" s="45">
        <v>44159</v>
      </c>
      <c r="C227" s="46">
        <v>3372.5646849999998</v>
      </c>
      <c r="D227" s="44">
        <v>0.47</v>
      </c>
      <c r="E227" s="44" t="s">
        <v>31</v>
      </c>
      <c r="F227" s="45">
        <v>44152</v>
      </c>
    </row>
    <row r="228" spans="1:6" x14ac:dyDescent="0.3">
      <c r="A228" s="44">
        <v>760199</v>
      </c>
      <c r="B228" s="45">
        <v>44160</v>
      </c>
      <c r="C228" s="46">
        <v>3376.6720140000002</v>
      </c>
      <c r="D228" s="44">
        <v>0.77</v>
      </c>
      <c r="E228" s="44" t="s">
        <v>31</v>
      </c>
      <c r="F228" s="45">
        <v>44160</v>
      </c>
    </row>
    <row r="229" spans="1:6" x14ac:dyDescent="0.3">
      <c r="A229" s="44">
        <v>760199</v>
      </c>
      <c r="B229" s="45">
        <v>44161</v>
      </c>
      <c r="C229" s="46">
        <v>3377.9056099999998</v>
      </c>
      <c r="D229" s="44">
        <v>0.77</v>
      </c>
      <c r="E229" s="44" t="s">
        <v>31</v>
      </c>
      <c r="F229" s="45">
        <v>44160</v>
      </c>
    </row>
    <row r="230" spans="1:6" x14ac:dyDescent="0.3">
      <c r="A230" s="44">
        <v>760199</v>
      </c>
      <c r="B230" s="45">
        <v>44162</v>
      </c>
      <c r="C230" s="46">
        <v>3379.1396570000002</v>
      </c>
      <c r="D230" s="44">
        <v>0.77</v>
      </c>
      <c r="E230" s="44" t="s">
        <v>31</v>
      </c>
      <c r="F230" s="45">
        <v>44160</v>
      </c>
    </row>
    <row r="231" spans="1:6" x14ac:dyDescent="0.3">
      <c r="A231" s="44">
        <v>760199</v>
      </c>
      <c r="B231" s="45">
        <v>44165</v>
      </c>
      <c r="C231" s="46">
        <v>3380.3741540000001</v>
      </c>
      <c r="D231" s="44">
        <v>0.77</v>
      </c>
      <c r="E231" s="44" t="s">
        <v>31</v>
      </c>
      <c r="F231" s="45">
        <v>44160</v>
      </c>
    </row>
    <row r="232" spans="1:6" x14ac:dyDescent="0.3">
      <c r="A232" s="44">
        <v>760199</v>
      </c>
      <c r="B232" s="45">
        <v>44166</v>
      </c>
      <c r="C232" s="46">
        <v>3381.6091029999998</v>
      </c>
      <c r="D232" s="44">
        <v>0.77</v>
      </c>
      <c r="E232" s="44" t="s">
        <v>31</v>
      </c>
      <c r="F232" s="45">
        <v>44160</v>
      </c>
    </row>
    <row r="233" spans="1:6" x14ac:dyDescent="0.3">
      <c r="A233" s="44">
        <v>760199</v>
      </c>
      <c r="B233" s="45">
        <v>44167</v>
      </c>
      <c r="C233" s="46">
        <v>3382.8445019999999</v>
      </c>
      <c r="D233" s="44">
        <v>0.77</v>
      </c>
      <c r="E233" s="44" t="s">
        <v>31</v>
      </c>
      <c r="F233" s="45">
        <v>44160</v>
      </c>
    </row>
    <row r="234" spans="1:6" x14ac:dyDescent="0.3">
      <c r="A234" s="44">
        <v>760199</v>
      </c>
      <c r="B234" s="45">
        <v>44168</v>
      </c>
      <c r="C234" s="46">
        <v>3384.0803529999998</v>
      </c>
      <c r="D234" s="44">
        <v>0.77</v>
      </c>
      <c r="E234" s="44" t="s">
        <v>31</v>
      </c>
      <c r="F234" s="45">
        <v>44160</v>
      </c>
    </row>
    <row r="235" spans="1:6" x14ac:dyDescent="0.3">
      <c r="A235" s="44">
        <v>760199</v>
      </c>
      <c r="B235" s="45">
        <v>44169</v>
      </c>
      <c r="C235" s="46">
        <v>3385.316656</v>
      </c>
      <c r="D235" s="44">
        <v>0.77</v>
      </c>
      <c r="E235" s="44" t="s">
        <v>31</v>
      </c>
      <c r="F235" s="45">
        <v>44160</v>
      </c>
    </row>
    <row r="236" spans="1:6" x14ac:dyDescent="0.3">
      <c r="A236" s="44">
        <v>760199</v>
      </c>
      <c r="B236" s="45">
        <v>44172</v>
      </c>
      <c r="C236" s="46">
        <v>3386.55341</v>
      </c>
      <c r="D236" s="44">
        <v>0.77</v>
      </c>
      <c r="E236" s="44" t="s">
        <v>31</v>
      </c>
      <c r="F236" s="45">
        <v>44160</v>
      </c>
    </row>
    <row r="237" spans="1:6" x14ac:dyDescent="0.3">
      <c r="A237" s="44">
        <v>760199</v>
      </c>
      <c r="B237" s="45">
        <v>44173</v>
      </c>
      <c r="C237" s="46">
        <v>3390.864266</v>
      </c>
      <c r="D237" s="44">
        <v>0.89</v>
      </c>
      <c r="E237" s="44" t="s">
        <v>30</v>
      </c>
      <c r="F237" s="45">
        <v>44173</v>
      </c>
    </row>
    <row r="238" spans="1:6" x14ac:dyDescent="0.3">
      <c r="A238" s="44">
        <v>760199</v>
      </c>
      <c r="B238" s="45">
        <v>44174</v>
      </c>
      <c r="C238" s="46">
        <v>3392.2953120000002</v>
      </c>
      <c r="D238" s="44">
        <v>0.89</v>
      </c>
      <c r="E238" s="44" t="s">
        <v>30</v>
      </c>
      <c r="F238" s="45">
        <v>44173</v>
      </c>
    </row>
    <row r="239" spans="1:6" x14ac:dyDescent="0.3">
      <c r="A239" s="44">
        <v>760199</v>
      </c>
      <c r="B239" s="45">
        <v>44175</v>
      </c>
      <c r="C239" s="46">
        <v>3393.7269630000001</v>
      </c>
      <c r="D239" s="44">
        <v>0.89</v>
      </c>
      <c r="E239" s="44" t="s">
        <v>30</v>
      </c>
      <c r="F239" s="45">
        <v>44173</v>
      </c>
    </row>
    <row r="240" spans="1:6" x14ac:dyDescent="0.3">
      <c r="A240" s="44">
        <v>760199</v>
      </c>
      <c r="B240" s="45">
        <v>44176</v>
      </c>
      <c r="C240" s="46">
        <v>3395.1592179999998</v>
      </c>
      <c r="D240" s="44">
        <v>0.89</v>
      </c>
      <c r="E240" s="44" t="s">
        <v>30</v>
      </c>
      <c r="F240" s="45">
        <v>44173</v>
      </c>
    </row>
    <row r="241" spans="1:6" x14ac:dyDescent="0.3">
      <c r="A241" s="44">
        <v>760199</v>
      </c>
      <c r="B241" s="45">
        <v>44179</v>
      </c>
      <c r="C241" s="46">
        <v>3396.5920769999998</v>
      </c>
      <c r="D241" s="44">
        <v>0.89</v>
      </c>
      <c r="E241" s="44" t="s">
        <v>30</v>
      </c>
      <c r="F241" s="45">
        <v>44173</v>
      </c>
    </row>
    <row r="242" spans="1:6" x14ac:dyDescent="0.3">
      <c r="A242" s="44">
        <v>760199</v>
      </c>
      <c r="B242" s="45">
        <v>44180</v>
      </c>
      <c r="C242" s="46">
        <v>3398.025541</v>
      </c>
      <c r="D242" s="44">
        <v>0.89</v>
      </c>
      <c r="E242" s="44" t="s">
        <v>30</v>
      </c>
      <c r="F242" s="45">
        <v>44173</v>
      </c>
    </row>
    <row r="243" spans="1:6" x14ac:dyDescent="0.3">
      <c r="A243" s="44">
        <v>760199</v>
      </c>
      <c r="B243" s="45">
        <v>44181</v>
      </c>
      <c r="C243" s="46">
        <v>3400.0522219999998</v>
      </c>
      <c r="D243" s="44">
        <v>1.26</v>
      </c>
      <c r="E243" s="44" t="s">
        <v>31</v>
      </c>
      <c r="F243" s="45">
        <v>44181</v>
      </c>
    </row>
    <row r="244" spans="1:6" x14ac:dyDescent="0.3">
      <c r="A244" s="44">
        <v>760199</v>
      </c>
      <c r="B244" s="45">
        <v>44182</v>
      </c>
      <c r="C244" s="46">
        <v>3402.080113</v>
      </c>
      <c r="D244" s="44">
        <v>1.26</v>
      </c>
      <c r="E244" s="44" t="s">
        <v>31</v>
      </c>
      <c r="F244" s="45">
        <v>44181</v>
      </c>
    </row>
    <row r="245" spans="1:6" x14ac:dyDescent="0.3">
      <c r="A245" s="44">
        <v>760199</v>
      </c>
      <c r="B245" s="45">
        <v>44183</v>
      </c>
      <c r="C245" s="46">
        <v>3404.1092130000002</v>
      </c>
      <c r="D245" s="44">
        <v>1.26</v>
      </c>
      <c r="E245" s="44" t="s">
        <v>31</v>
      </c>
      <c r="F245" s="45">
        <v>44181</v>
      </c>
    </row>
    <row r="246" spans="1:6" x14ac:dyDescent="0.3">
      <c r="A246" s="44">
        <v>760199</v>
      </c>
      <c r="B246" s="45">
        <v>44186</v>
      </c>
      <c r="C246" s="46">
        <v>3406.1395229999998</v>
      </c>
      <c r="D246" s="44">
        <v>1.26</v>
      </c>
      <c r="E246" s="44" t="s">
        <v>31</v>
      </c>
      <c r="F246" s="45">
        <v>44181</v>
      </c>
    </row>
    <row r="247" spans="1:6" x14ac:dyDescent="0.3">
      <c r="A247" s="44">
        <v>760199</v>
      </c>
      <c r="B247" s="45">
        <v>44187</v>
      </c>
      <c r="C247" s="46">
        <v>3408.171045</v>
      </c>
      <c r="D247" s="44">
        <v>1.26</v>
      </c>
      <c r="E247" s="44" t="s">
        <v>31</v>
      </c>
      <c r="F247" s="45">
        <v>44181</v>
      </c>
    </row>
    <row r="248" spans="1:6" x14ac:dyDescent="0.3">
      <c r="A248" s="44">
        <v>760199</v>
      </c>
      <c r="B248" s="45">
        <v>44188</v>
      </c>
      <c r="C248" s="46">
        <v>3409.7225830000002</v>
      </c>
      <c r="D248" s="44">
        <v>1.21</v>
      </c>
      <c r="E248" s="44" t="s">
        <v>31</v>
      </c>
      <c r="F248" s="45">
        <v>44188</v>
      </c>
    </row>
    <row r="249" spans="1:6" x14ac:dyDescent="0.3">
      <c r="A249" s="44">
        <v>760199</v>
      </c>
      <c r="B249" s="45">
        <v>44189</v>
      </c>
      <c r="C249" s="46">
        <v>3411.6759999999999</v>
      </c>
      <c r="D249" s="44">
        <v>1.21</v>
      </c>
      <c r="E249" s="44" t="s">
        <v>31</v>
      </c>
      <c r="F249" s="45">
        <v>44188</v>
      </c>
    </row>
    <row r="250" spans="1:6" x14ac:dyDescent="0.3">
      <c r="A250" s="44">
        <v>760199</v>
      </c>
      <c r="B250" s="45">
        <v>44193</v>
      </c>
      <c r="C250" s="46">
        <v>3413.630537</v>
      </c>
      <c r="D250" s="44">
        <v>1.21</v>
      </c>
      <c r="E250" s="44" t="s">
        <v>31</v>
      </c>
      <c r="F250" s="45">
        <v>44188</v>
      </c>
    </row>
    <row r="251" spans="1:6" x14ac:dyDescent="0.3">
      <c r="A251" s="44">
        <v>760199</v>
      </c>
      <c r="B251" s="45">
        <v>44194</v>
      </c>
      <c r="C251" s="46">
        <v>3415.586194</v>
      </c>
      <c r="D251" s="44">
        <v>1.21</v>
      </c>
      <c r="E251" s="44" t="s">
        <v>31</v>
      </c>
      <c r="F251" s="45">
        <v>44188</v>
      </c>
    </row>
    <row r="252" spans="1:6" x14ac:dyDescent="0.3">
      <c r="A252" s="44">
        <v>760199</v>
      </c>
      <c r="B252" s="45">
        <v>44195</v>
      </c>
      <c r="C252" s="46">
        <v>3417.5429709999999</v>
      </c>
      <c r="D252" s="44">
        <v>1.21</v>
      </c>
      <c r="E252" s="44" t="s">
        <v>31</v>
      </c>
      <c r="F252" s="45">
        <v>44188</v>
      </c>
    </row>
    <row r="253" spans="1:6" x14ac:dyDescent="0.3">
      <c r="A253" s="44">
        <v>760199</v>
      </c>
      <c r="B253" s="45">
        <v>44196</v>
      </c>
      <c r="C253" s="46">
        <v>3419.5008699999998</v>
      </c>
      <c r="D253" s="44">
        <v>1.21</v>
      </c>
      <c r="E253" s="44" t="s">
        <v>31</v>
      </c>
      <c r="F253" s="45">
        <v>44188</v>
      </c>
    </row>
    <row r="254" spans="1:6" x14ac:dyDescent="0.3">
      <c r="A254" s="44">
        <v>760199</v>
      </c>
      <c r="B254" s="45">
        <v>44200</v>
      </c>
      <c r="C254" s="46">
        <v>3421.4598890000002</v>
      </c>
      <c r="D254" s="44">
        <v>1.21</v>
      </c>
      <c r="E254" s="44" t="s">
        <v>31</v>
      </c>
      <c r="F254" s="45">
        <v>44188</v>
      </c>
    </row>
    <row r="255" spans="1:6" x14ac:dyDescent="0.3">
      <c r="A255" s="44">
        <v>760199</v>
      </c>
      <c r="B255" s="45">
        <v>44201</v>
      </c>
      <c r="C255" s="46">
        <v>3423.420032</v>
      </c>
      <c r="D255" s="44">
        <v>1.21</v>
      </c>
      <c r="E255" s="44" t="s">
        <v>31</v>
      </c>
      <c r="F255" s="45">
        <v>44188</v>
      </c>
    </row>
    <row r="256" spans="1:6" x14ac:dyDescent="0.3">
      <c r="A256" s="44">
        <v>760199</v>
      </c>
      <c r="B256" s="45">
        <v>44202</v>
      </c>
      <c r="C256" s="46">
        <v>3425.3812969999999</v>
      </c>
      <c r="D256" s="44">
        <v>1.21</v>
      </c>
      <c r="E256" s="44" t="s">
        <v>31</v>
      </c>
      <c r="F256" s="45">
        <v>44188</v>
      </c>
    </row>
    <row r="257" spans="1:6" x14ac:dyDescent="0.3">
      <c r="A257" s="44">
        <v>760199</v>
      </c>
      <c r="B257" s="45">
        <v>44203</v>
      </c>
      <c r="C257" s="46">
        <v>3427.3436849999998</v>
      </c>
      <c r="D257" s="44">
        <v>1.21</v>
      </c>
      <c r="E257" s="44" t="s">
        <v>31</v>
      </c>
      <c r="F257" s="45">
        <v>44188</v>
      </c>
    </row>
    <row r="258" spans="1:6" x14ac:dyDescent="0.3">
      <c r="A258" s="44">
        <v>760199</v>
      </c>
      <c r="B258" s="45">
        <v>44204</v>
      </c>
      <c r="C258" s="46">
        <v>3429.307198</v>
      </c>
      <c r="D258" s="44">
        <v>1.21</v>
      </c>
      <c r="E258" s="44" t="s">
        <v>31</v>
      </c>
      <c r="F258" s="45">
        <v>44188</v>
      </c>
    </row>
    <row r="259" spans="1:6" x14ac:dyDescent="0.3">
      <c r="A259" s="44">
        <v>760199</v>
      </c>
      <c r="B259" s="45">
        <v>44207</v>
      </c>
      <c r="C259" s="46">
        <v>3431.2718359999999</v>
      </c>
      <c r="D259" s="44">
        <v>1.21</v>
      </c>
      <c r="E259" s="44" t="s">
        <v>31</v>
      </c>
      <c r="F259" s="45">
        <v>44188</v>
      </c>
    </row>
    <row r="260" spans="1:6" x14ac:dyDescent="0.3">
      <c r="A260" s="44">
        <v>760199</v>
      </c>
      <c r="B260" s="45">
        <v>44208</v>
      </c>
      <c r="C260" s="46">
        <v>3437.3088769999999</v>
      </c>
      <c r="D260" s="44">
        <v>1.35</v>
      </c>
      <c r="E260" s="44" t="s">
        <v>30</v>
      </c>
      <c r="F260" s="45">
        <v>44208</v>
      </c>
    </row>
    <row r="261" spans="1:6" x14ac:dyDescent="0.3">
      <c r="A261" s="44">
        <v>760199</v>
      </c>
      <c r="B261" s="45">
        <v>44209</v>
      </c>
      <c r="C261" s="46">
        <v>3439.5045530000002</v>
      </c>
      <c r="D261" s="44">
        <v>1.35</v>
      </c>
      <c r="E261" s="44" t="s">
        <v>30</v>
      </c>
      <c r="F261" s="45">
        <v>44208</v>
      </c>
    </row>
    <row r="262" spans="1:6" x14ac:dyDescent="0.3">
      <c r="A262" s="44">
        <v>760199</v>
      </c>
      <c r="B262" s="45">
        <v>44210</v>
      </c>
      <c r="C262" s="46">
        <v>3441.70163</v>
      </c>
      <c r="D262" s="44">
        <v>1.35</v>
      </c>
      <c r="E262" s="44" t="s">
        <v>30</v>
      </c>
      <c r="F262" s="45">
        <v>44208</v>
      </c>
    </row>
    <row r="263" spans="1:6" x14ac:dyDescent="0.3">
      <c r="A263" s="44">
        <v>760199</v>
      </c>
      <c r="B263" s="45">
        <v>44211</v>
      </c>
      <c r="C263" s="46">
        <v>3443.9001119999998</v>
      </c>
      <c r="D263" s="44">
        <v>1.35</v>
      </c>
      <c r="E263" s="44" t="s">
        <v>30</v>
      </c>
      <c r="F263" s="45">
        <v>44208</v>
      </c>
    </row>
    <row r="264" spans="1:6" x14ac:dyDescent="0.3">
      <c r="A264" s="44">
        <v>760199</v>
      </c>
      <c r="B264" s="45">
        <v>44214</v>
      </c>
      <c r="C264" s="46">
        <v>3444.3423299999999</v>
      </c>
      <c r="D264" s="44">
        <v>0.27</v>
      </c>
      <c r="E264" s="44" t="s">
        <v>31</v>
      </c>
      <c r="F264" s="45">
        <v>44214</v>
      </c>
    </row>
    <row r="265" spans="1:6" x14ac:dyDescent="0.3">
      <c r="A265" s="44">
        <v>760199</v>
      </c>
      <c r="B265" s="45">
        <v>44215</v>
      </c>
      <c r="C265" s="46">
        <v>3444.7846060000002</v>
      </c>
      <c r="D265" s="44">
        <v>0.27</v>
      </c>
      <c r="E265" s="44" t="s">
        <v>31</v>
      </c>
      <c r="F265" s="45">
        <v>44214</v>
      </c>
    </row>
    <row r="266" spans="1:6" x14ac:dyDescent="0.3">
      <c r="A266" s="44">
        <v>760199</v>
      </c>
      <c r="B266" s="45">
        <v>44216</v>
      </c>
      <c r="C266" s="46">
        <v>3445.2269379999998</v>
      </c>
      <c r="D266" s="44">
        <v>0.27</v>
      </c>
      <c r="E266" s="44" t="s">
        <v>31</v>
      </c>
      <c r="F266" s="45">
        <v>44214</v>
      </c>
    </row>
    <row r="267" spans="1:6" x14ac:dyDescent="0.3">
      <c r="A267" s="44">
        <v>760199</v>
      </c>
      <c r="B267" s="45">
        <v>44217</v>
      </c>
      <c r="C267" s="46">
        <v>3445.669328</v>
      </c>
      <c r="D267" s="44">
        <v>0.27</v>
      </c>
      <c r="E267" s="44" t="s">
        <v>31</v>
      </c>
      <c r="F267" s="45">
        <v>44214</v>
      </c>
    </row>
    <row r="268" spans="1:6" x14ac:dyDescent="0.3">
      <c r="A268" s="44">
        <v>760199</v>
      </c>
      <c r="B268" s="45">
        <v>44218</v>
      </c>
      <c r="C268" s="46">
        <v>3446.111774</v>
      </c>
      <c r="D268" s="44">
        <v>0.27</v>
      </c>
      <c r="E268" s="44" t="s">
        <v>31</v>
      </c>
      <c r="F268" s="45">
        <v>44214</v>
      </c>
    </row>
    <row r="269" spans="1:6" x14ac:dyDescent="0.3">
      <c r="A269" s="44">
        <v>760199</v>
      </c>
      <c r="B269" s="45">
        <v>44221</v>
      </c>
      <c r="C269" s="46">
        <v>3446.5542770000002</v>
      </c>
      <c r="D269" s="44">
        <v>0.27</v>
      </c>
      <c r="E269" s="44" t="s">
        <v>31</v>
      </c>
      <c r="F269" s="45">
        <v>44214</v>
      </c>
    </row>
    <row r="270" spans="1:6" x14ac:dyDescent="0.3">
      <c r="A270" s="44">
        <v>760199</v>
      </c>
      <c r="B270" s="45">
        <v>44222</v>
      </c>
      <c r="C270" s="46">
        <v>3446.9968359999998</v>
      </c>
      <c r="D270" s="44">
        <v>0.27</v>
      </c>
      <c r="E270" s="44" t="s">
        <v>31</v>
      </c>
      <c r="F270" s="45">
        <v>44214</v>
      </c>
    </row>
    <row r="271" spans="1:6" x14ac:dyDescent="0.3">
      <c r="A271" s="44">
        <v>760199</v>
      </c>
      <c r="B271" s="45">
        <v>44223</v>
      </c>
      <c r="C271" s="46">
        <v>3447.8323479999999</v>
      </c>
      <c r="D271" s="44">
        <v>0.3</v>
      </c>
      <c r="E271" s="44" t="s">
        <v>31</v>
      </c>
      <c r="F271" s="45">
        <v>44223</v>
      </c>
    </row>
    <row r="272" spans="1:6" x14ac:dyDescent="0.3">
      <c r="A272" s="44">
        <v>760199</v>
      </c>
      <c r="B272" s="45">
        <v>44224</v>
      </c>
      <c r="C272" s="46">
        <v>3448.3241939999998</v>
      </c>
      <c r="D272" s="44">
        <v>0.3</v>
      </c>
      <c r="E272" s="44" t="s">
        <v>31</v>
      </c>
      <c r="F272" s="45">
        <v>44223</v>
      </c>
    </row>
    <row r="273" spans="1:6" x14ac:dyDescent="0.3">
      <c r="A273" s="44">
        <v>760199</v>
      </c>
      <c r="B273" s="45">
        <v>44225</v>
      </c>
      <c r="C273" s="46">
        <v>3448.8161089999999</v>
      </c>
      <c r="D273" s="44">
        <v>0.3</v>
      </c>
      <c r="E273" s="44" t="s">
        <v>31</v>
      </c>
      <c r="F273" s="45">
        <v>44223</v>
      </c>
    </row>
    <row r="274" spans="1:6" x14ac:dyDescent="0.3">
      <c r="A274" s="44">
        <v>760199</v>
      </c>
      <c r="B274" s="45">
        <v>44228</v>
      </c>
      <c r="C274" s="46">
        <v>3449.3080949999999</v>
      </c>
      <c r="D274" s="44">
        <v>0.3</v>
      </c>
      <c r="E274" s="44" t="s">
        <v>31</v>
      </c>
      <c r="F274" s="45">
        <v>44223</v>
      </c>
    </row>
    <row r="275" spans="1:6" x14ac:dyDescent="0.3">
      <c r="A275" s="44">
        <v>760199</v>
      </c>
      <c r="B275" s="45">
        <v>44229</v>
      </c>
      <c r="C275" s="46">
        <v>3449.80015</v>
      </c>
      <c r="D275" s="44">
        <v>0.3</v>
      </c>
      <c r="E275" s="44" t="s">
        <v>31</v>
      </c>
      <c r="F275" s="45">
        <v>44223</v>
      </c>
    </row>
    <row r="276" spans="1:6" x14ac:dyDescent="0.3">
      <c r="A276" s="44">
        <v>760199</v>
      </c>
      <c r="B276" s="45">
        <v>44230</v>
      </c>
      <c r="C276" s="46">
        <v>3450.2922760000001</v>
      </c>
      <c r="D276" s="44">
        <v>0.3</v>
      </c>
      <c r="E276" s="44" t="s">
        <v>31</v>
      </c>
      <c r="F276" s="45">
        <v>44223</v>
      </c>
    </row>
    <row r="277" spans="1:6" x14ac:dyDescent="0.3">
      <c r="A277" s="44">
        <v>760199</v>
      </c>
      <c r="B277" s="45">
        <v>44231</v>
      </c>
      <c r="C277" s="46">
        <v>3450.7844719999998</v>
      </c>
      <c r="D277" s="44">
        <v>0.3</v>
      </c>
      <c r="E277" s="44" t="s">
        <v>31</v>
      </c>
      <c r="F277" s="45">
        <v>44223</v>
      </c>
    </row>
    <row r="278" spans="1:6" x14ac:dyDescent="0.3">
      <c r="A278" s="44">
        <v>760199</v>
      </c>
      <c r="B278" s="45">
        <v>44232</v>
      </c>
      <c r="C278" s="46">
        <v>3451.2767389999999</v>
      </c>
      <c r="D278" s="44">
        <v>0.3</v>
      </c>
      <c r="E278" s="44" t="s">
        <v>31</v>
      </c>
      <c r="F278" s="45">
        <v>44223</v>
      </c>
    </row>
    <row r="279" spans="1:6" x14ac:dyDescent="0.3">
      <c r="A279" s="44">
        <v>760199</v>
      </c>
      <c r="B279" s="45">
        <v>44235</v>
      </c>
      <c r="C279" s="46">
        <v>3451.7690750000002</v>
      </c>
      <c r="D279" s="44">
        <v>0.3</v>
      </c>
      <c r="E279" s="44" t="s">
        <v>31</v>
      </c>
      <c r="F279" s="45">
        <v>44223</v>
      </c>
    </row>
    <row r="280" spans="1:6" x14ac:dyDescent="0.3">
      <c r="A280" s="44">
        <v>760199</v>
      </c>
      <c r="B280" s="45">
        <v>44236</v>
      </c>
      <c r="C280" s="46">
        <v>3450.8675119999998</v>
      </c>
      <c r="D280" s="44">
        <v>0.25</v>
      </c>
      <c r="E280" s="44" t="s">
        <v>30</v>
      </c>
      <c r="F280" s="45">
        <v>44236</v>
      </c>
    </row>
    <row r="281" spans="1:6" x14ac:dyDescent="0.3">
      <c r="A281" s="44">
        <v>760199</v>
      </c>
      <c r="B281" s="45">
        <v>44237</v>
      </c>
      <c r="C281" s="46">
        <v>3451.2777980000001</v>
      </c>
      <c r="D281" s="44">
        <v>0.25</v>
      </c>
      <c r="E281" s="44" t="s">
        <v>30</v>
      </c>
      <c r="F281" s="45">
        <v>44236</v>
      </c>
    </row>
    <row r="282" spans="1:6" x14ac:dyDescent="0.3">
      <c r="A282" s="44">
        <v>760199</v>
      </c>
      <c r="B282" s="45">
        <v>44238</v>
      </c>
      <c r="C282" s="46">
        <v>3451.6881330000001</v>
      </c>
      <c r="D282" s="44">
        <v>0.25</v>
      </c>
      <c r="E282" s="44" t="s">
        <v>30</v>
      </c>
      <c r="F282" s="45">
        <v>44236</v>
      </c>
    </row>
    <row r="283" spans="1:6" x14ac:dyDescent="0.3">
      <c r="A283" s="44">
        <v>760199</v>
      </c>
      <c r="B283" s="45">
        <v>44239</v>
      </c>
      <c r="C283" s="46">
        <v>3452.098516</v>
      </c>
      <c r="D283" s="44">
        <v>0.25</v>
      </c>
      <c r="E283" s="44" t="s">
        <v>30</v>
      </c>
      <c r="F283" s="45">
        <v>44236</v>
      </c>
    </row>
    <row r="284" spans="1:6" x14ac:dyDescent="0.3">
      <c r="A284" s="44">
        <v>760199</v>
      </c>
      <c r="B284" s="45">
        <v>44244</v>
      </c>
      <c r="C284" s="46">
        <v>3452.508949</v>
      </c>
      <c r="D284" s="44">
        <v>0.25</v>
      </c>
      <c r="E284" s="44" t="s">
        <v>30</v>
      </c>
      <c r="F284" s="45">
        <v>44236</v>
      </c>
    </row>
    <row r="285" spans="1:6" x14ac:dyDescent="0.3">
      <c r="A285" s="44">
        <v>760199</v>
      </c>
      <c r="B285" s="45">
        <v>44245</v>
      </c>
      <c r="C285" s="46">
        <v>3453.7709399999999</v>
      </c>
      <c r="D285" s="44">
        <v>0.66</v>
      </c>
      <c r="E285" s="44" t="s">
        <v>31</v>
      </c>
      <c r="F285" s="45">
        <v>44245</v>
      </c>
    </row>
    <row r="286" spans="1:6" x14ac:dyDescent="0.3">
      <c r="A286" s="44">
        <v>760199</v>
      </c>
      <c r="B286" s="45">
        <v>44246</v>
      </c>
      <c r="C286" s="46">
        <v>3455.0333919999998</v>
      </c>
      <c r="D286" s="44">
        <v>0.66</v>
      </c>
      <c r="E286" s="44" t="s">
        <v>31</v>
      </c>
      <c r="F286" s="45">
        <v>44245</v>
      </c>
    </row>
    <row r="287" spans="1:6" x14ac:dyDescent="0.3">
      <c r="A287" s="44">
        <v>760199</v>
      </c>
      <c r="B287" s="45">
        <v>44249</v>
      </c>
      <c r="C287" s="46">
        <v>3456.2963060000002</v>
      </c>
      <c r="D287" s="44">
        <v>0.66</v>
      </c>
      <c r="E287" s="44" t="s">
        <v>31</v>
      </c>
      <c r="F287" s="45">
        <v>44245</v>
      </c>
    </row>
    <row r="288" spans="1:6" x14ac:dyDescent="0.3">
      <c r="A288" s="44">
        <v>760199</v>
      </c>
      <c r="B288" s="45">
        <v>44250</v>
      </c>
      <c r="C288" s="46">
        <v>3457.5596820000001</v>
      </c>
      <c r="D288" s="44">
        <v>0.66</v>
      </c>
      <c r="E288" s="44" t="s">
        <v>31</v>
      </c>
      <c r="F288" s="45">
        <v>44245</v>
      </c>
    </row>
    <row r="289" spans="1:6" x14ac:dyDescent="0.3">
      <c r="A289" s="44">
        <v>760199</v>
      </c>
      <c r="B289" s="45">
        <v>44251</v>
      </c>
      <c r="C289" s="46">
        <v>3458.8235199999999</v>
      </c>
      <c r="D289" s="44">
        <v>0.66</v>
      </c>
      <c r="E289" s="44" t="s">
        <v>31</v>
      </c>
      <c r="F289" s="45">
        <v>44245</v>
      </c>
    </row>
    <row r="290" spans="1:6" x14ac:dyDescent="0.3">
      <c r="A290" s="44">
        <v>760199</v>
      </c>
      <c r="B290" s="45">
        <v>44252</v>
      </c>
      <c r="C290" s="46">
        <v>3460.0878189999999</v>
      </c>
      <c r="D290" s="44">
        <v>0.66</v>
      </c>
      <c r="E290" s="44" t="s">
        <v>31</v>
      </c>
      <c r="F290" s="45">
        <v>44252</v>
      </c>
    </row>
    <row r="291" spans="1:6" x14ac:dyDescent="0.3">
      <c r="A291" s="44">
        <v>760199</v>
      </c>
      <c r="B291" s="45">
        <v>44253</v>
      </c>
      <c r="C291" s="46">
        <v>3461.3525810000001</v>
      </c>
      <c r="D291" s="44">
        <v>0.66</v>
      </c>
      <c r="E291" s="44" t="s">
        <v>31</v>
      </c>
      <c r="F291" s="45">
        <v>44252</v>
      </c>
    </row>
    <row r="292" spans="1:6" x14ac:dyDescent="0.3">
      <c r="A292" s="44">
        <v>760199</v>
      </c>
      <c r="B292" s="45">
        <v>44256</v>
      </c>
      <c r="C292" s="46">
        <v>3462.6178049999999</v>
      </c>
      <c r="D292" s="44">
        <v>0.66</v>
      </c>
      <c r="E292" s="44" t="s">
        <v>31</v>
      </c>
      <c r="F292" s="45">
        <v>44252</v>
      </c>
    </row>
    <row r="293" spans="1:6" x14ac:dyDescent="0.3">
      <c r="A293" s="44">
        <v>760199</v>
      </c>
      <c r="B293" s="45">
        <v>44257</v>
      </c>
      <c r="C293" s="46">
        <v>3463.883491</v>
      </c>
      <c r="D293" s="44">
        <v>0.66</v>
      </c>
      <c r="E293" s="44" t="s">
        <v>31</v>
      </c>
      <c r="F293" s="45">
        <v>44252</v>
      </c>
    </row>
    <row r="294" spans="1:6" x14ac:dyDescent="0.3">
      <c r="A294" s="44">
        <v>760199</v>
      </c>
      <c r="B294" s="45">
        <v>44258</v>
      </c>
      <c r="C294" s="46">
        <v>3465.1496400000001</v>
      </c>
      <c r="D294" s="44">
        <v>0.66</v>
      </c>
      <c r="E294" s="44" t="s">
        <v>31</v>
      </c>
      <c r="F294" s="45">
        <v>44252</v>
      </c>
    </row>
    <row r="295" spans="1:6" x14ac:dyDescent="0.3">
      <c r="A295" s="44">
        <v>760199</v>
      </c>
      <c r="B295" s="45">
        <v>44259</v>
      </c>
      <c r="C295" s="46">
        <v>3466.416252</v>
      </c>
      <c r="D295" s="44">
        <v>0.66</v>
      </c>
      <c r="E295" s="44" t="s">
        <v>31</v>
      </c>
      <c r="F295" s="45">
        <v>44252</v>
      </c>
    </row>
    <row r="296" spans="1:6" x14ac:dyDescent="0.3">
      <c r="A296" s="44">
        <v>760199</v>
      </c>
      <c r="B296" s="45">
        <v>44260</v>
      </c>
      <c r="C296" s="46">
        <v>3467.6833270000002</v>
      </c>
      <c r="D296" s="44">
        <v>0.66</v>
      </c>
      <c r="E296" s="44" t="s">
        <v>31</v>
      </c>
      <c r="F296" s="45">
        <v>44252</v>
      </c>
    </row>
    <row r="297" spans="1:6" x14ac:dyDescent="0.3">
      <c r="A297" s="44">
        <v>760199</v>
      </c>
      <c r="B297" s="45">
        <v>44263</v>
      </c>
      <c r="C297" s="46">
        <v>3468.9508649999998</v>
      </c>
      <c r="D297" s="44">
        <v>0.66</v>
      </c>
      <c r="E297" s="44" t="s">
        <v>31</v>
      </c>
      <c r="F297" s="45">
        <v>44252</v>
      </c>
    </row>
    <row r="298" spans="1:6" x14ac:dyDescent="0.3">
      <c r="A298" s="44">
        <v>760199</v>
      </c>
      <c r="B298" s="45">
        <v>44264</v>
      </c>
      <c r="C298" s="46">
        <v>3470.2188660000002</v>
      </c>
      <c r="D298" s="44">
        <v>0.66</v>
      </c>
      <c r="E298" s="44" t="s">
        <v>31</v>
      </c>
      <c r="F298" s="45">
        <v>44252</v>
      </c>
    </row>
    <row r="299" spans="1:6" x14ac:dyDescent="0.3">
      <c r="A299" s="44">
        <v>760199</v>
      </c>
      <c r="B299" s="45">
        <v>44265</v>
      </c>
      <c r="C299" s="46">
        <v>3471.4873309999998</v>
      </c>
      <c r="D299" s="44">
        <v>0.66</v>
      </c>
      <c r="E299" s="44" t="s">
        <v>31</v>
      </c>
      <c r="F299" s="45">
        <v>44252</v>
      </c>
    </row>
    <row r="300" spans="1:6" x14ac:dyDescent="0.3">
      <c r="A300" s="44">
        <v>760199</v>
      </c>
      <c r="B300" s="45">
        <v>44266</v>
      </c>
      <c r="C300" s="46">
        <v>3478.8885540000001</v>
      </c>
      <c r="D300" s="44">
        <v>0.86</v>
      </c>
      <c r="E300" s="44" t="s">
        <v>30</v>
      </c>
      <c r="F300" s="45">
        <v>44266</v>
      </c>
    </row>
    <row r="301" spans="1:6" x14ac:dyDescent="0.3">
      <c r="A301" s="44">
        <v>760199</v>
      </c>
      <c r="B301" s="45">
        <v>44267</v>
      </c>
      <c r="C301" s="46">
        <v>3480.543956</v>
      </c>
      <c r="D301" s="44">
        <v>0.86</v>
      </c>
      <c r="E301" s="44" t="s">
        <v>30</v>
      </c>
      <c r="F301" s="45">
        <v>44266</v>
      </c>
    </row>
    <row r="302" spans="1:6" x14ac:dyDescent="0.3">
      <c r="A302" s="44">
        <v>760199</v>
      </c>
      <c r="B302" s="45">
        <v>44270</v>
      </c>
      <c r="C302" s="46">
        <v>3482.2001460000001</v>
      </c>
      <c r="D302" s="44">
        <v>0.86</v>
      </c>
      <c r="E302" s="44" t="s">
        <v>30</v>
      </c>
      <c r="F302" s="45">
        <v>44266</v>
      </c>
    </row>
    <row r="303" spans="1:6" x14ac:dyDescent="0.3">
      <c r="A303" s="44">
        <v>760199</v>
      </c>
      <c r="B303" s="45">
        <v>44271</v>
      </c>
      <c r="C303" s="46">
        <v>3483.5872089999998</v>
      </c>
      <c r="D303" s="44">
        <v>0.88</v>
      </c>
      <c r="E303" s="44" t="s">
        <v>31</v>
      </c>
      <c r="F303" s="45">
        <v>44271</v>
      </c>
    </row>
    <row r="304" spans="1:6" x14ac:dyDescent="0.3">
      <c r="A304" s="44">
        <v>760199</v>
      </c>
      <c r="B304" s="45">
        <v>44272</v>
      </c>
      <c r="C304" s="46">
        <v>3484.9748249999998</v>
      </c>
      <c r="D304" s="44">
        <v>0.88</v>
      </c>
      <c r="E304" s="44" t="s">
        <v>31</v>
      </c>
      <c r="F304" s="45">
        <v>44271</v>
      </c>
    </row>
    <row r="305" spans="1:6" x14ac:dyDescent="0.3">
      <c r="A305" s="44">
        <v>760199</v>
      </c>
      <c r="B305" s="45">
        <v>44273</v>
      </c>
      <c r="C305" s="46">
        <v>3486.3629930000002</v>
      </c>
      <c r="D305" s="44">
        <v>0.88</v>
      </c>
      <c r="E305" s="44" t="s">
        <v>31</v>
      </c>
      <c r="F305" s="45">
        <v>44271</v>
      </c>
    </row>
    <row r="306" spans="1:6" x14ac:dyDescent="0.3">
      <c r="A306" s="44">
        <v>760199</v>
      </c>
      <c r="B306" s="45">
        <v>44274</v>
      </c>
      <c r="C306" s="46">
        <v>3487.7517149999999</v>
      </c>
      <c r="D306" s="44">
        <v>0.88</v>
      </c>
      <c r="E306" s="44" t="s">
        <v>31</v>
      </c>
      <c r="F306" s="45">
        <v>44271</v>
      </c>
    </row>
    <row r="307" spans="1:6" x14ac:dyDescent="0.3">
      <c r="A307" s="44">
        <v>760199</v>
      </c>
      <c r="B307" s="45">
        <v>44277</v>
      </c>
      <c r="C307" s="46">
        <v>3489.140989</v>
      </c>
      <c r="D307" s="44">
        <v>0.88</v>
      </c>
      <c r="E307" s="44" t="s">
        <v>31</v>
      </c>
      <c r="F307" s="45">
        <v>44271</v>
      </c>
    </row>
    <row r="308" spans="1:6" x14ac:dyDescent="0.3">
      <c r="A308" s="44">
        <v>760199</v>
      </c>
      <c r="B308" s="45">
        <v>44278</v>
      </c>
      <c r="C308" s="46">
        <v>3490.5308169999998</v>
      </c>
      <c r="D308" s="44">
        <v>0.88</v>
      </c>
      <c r="E308" s="44" t="s">
        <v>31</v>
      </c>
      <c r="F308" s="45">
        <v>44271</v>
      </c>
    </row>
    <row r="309" spans="1:6" x14ac:dyDescent="0.3">
      <c r="A309" s="44">
        <v>760199</v>
      </c>
      <c r="B309" s="45">
        <v>44279</v>
      </c>
      <c r="C309" s="46">
        <v>3491.9211989999999</v>
      </c>
      <c r="D309" s="44">
        <v>0.88</v>
      </c>
      <c r="E309" s="44" t="s">
        <v>31</v>
      </c>
      <c r="F309" s="45">
        <v>44271</v>
      </c>
    </row>
    <row r="310" spans="1:6" x14ac:dyDescent="0.3">
      <c r="A310" s="44">
        <v>760199</v>
      </c>
      <c r="B310" s="45">
        <v>44280</v>
      </c>
      <c r="C310" s="46">
        <v>3493.3121339999998</v>
      </c>
      <c r="D310" s="44">
        <v>0.88</v>
      </c>
      <c r="E310" s="44" t="s">
        <v>31</v>
      </c>
      <c r="F310" s="45">
        <v>44271</v>
      </c>
    </row>
    <row r="311" spans="1:6" x14ac:dyDescent="0.3">
      <c r="A311" s="44">
        <v>760199</v>
      </c>
      <c r="B311" s="45">
        <v>44281</v>
      </c>
      <c r="C311" s="46">
        <v>3496.9700509999998</v>
      </c>
      <c r="D311" s="44">
        <v>1.04</v>
      </c>
      <c r="E311" s="44" t="s">
        <v>31</v>
      </c>
      <c r="F311" s="45">
        <v>44281</v>
      </c>
    </row>
    <row r="312" spans="1:6" x14ac:dyDescent="0.3">
      <c r="A312" s="44">
        <v>760199</v>
      </c>
      <c r="B312" s="45">
        <v>44284</v>
      </c>
      <c r="C312" s="46">
        <v>3498.615014</v>
      </c>
      <c r="D312" s="44">
        <v>1.04</v>
      </c>
      <c r="E312" s="44" t="s">
        <v>31</v>
      </c>
      <c r="F312" s="45">
        <v>44281</v>
      </c>
    </row>
    <row r="313" spans="1:6" x14ac:dyDescent="0.3">
      <c r="A313" s="44">
        <v>760199</v>
      </c>
      <c r="B313" s="45">
        <v>44285</v>
      </c>
      <c r="C313" s="46">
        <v>3500.2607499999999</v>
      </c>
      <c r="D313" s="44">
        <v>1.04</v>
      </c>
      <c r="E313" s="44" t="s">
        <v>31</v>
      </c>
      <c r="F313" s="45">
        <v>44281</v>
      </c>
    </row>
    <row r="314" spans="1:6" x14ac:dyDescent="0.3">
      <c r="A314" s="44">
        <v>760199</v>
      </c>
      <c r="B314" s="45">
        <v>44286</v>
      </c>
      <c r="C314" s="46">
        <v>3501.9072609999998</v>
      </c>
      <c r="D314" s="44">
        <v>1.04</v>
      </c>
      <c r="E314" s="44" t="s">
        <v>31</v>
      </c>
      <c r="F314" s="45">
        <v>44281</v>
      </c>
    </row>
    <row r="315" spans="1:6" x14ac:dyDescent="0.3">
      <c r="A315" s="44">
        <v>760199</v>
      </c>
      <c r="B315" s="45">
        <v>44287</v>
      </c>
      <c r="C315" s="46">
        <v>3503.5545459999998</v>
      </c>
      <c r="D315" s="44">
        <v>1.04</v>
      </c>
      <c r="E315" s="44" t="s">
        <v>31</v>
      </c>
      <c r="F315" s="45">
        <v>44281</v>
      </c>
    </row>
    <row r="316" spans="1:6" x14ac:dyDescent="0.3">
      <c r="A316" s="44">
        <v>760199</v>
      </c>
      <c r="B316" s="45">
        <v>44291</v>
      </c>
      <c r="C316" s="46">
        <v>3505.2026059999998</v>
      </c>
      <c r="D316" s="44">
        <v>1.04</v>
      </c>
      <c r="E316" s="44" t="s">
        <v>31</v>
      </c>
      <c r="F316" s="45">
        <v>44281</v>
      </c>
    </row>
    <row r="317" spans="1:6" x14ac:dyDescent="0.3">
      <c r="A317" s="44">
        <v>760199</v>
      </c>
      <c r="B317" s="45">
        <v>44292</v>
      </c>
      <c r="C317" s="46">
        <v>3506.8514420000001</v>
      </c>
      <c r="D317" s="44">
        <v>1.04</v>
      </c>
      <c r="E317" s="44" t="s">
        <v>31</v>
      </c>
      <c r="F317" s="45">
        <v>44281</v>
      </c>
    </row>
    <row r="318" spans="1:6" x14ac:dyDescent="0.3">
      <c r="A318" s="44">
        <v>760199</v>
      </c>
      <c r="B318" s="45">
        <v>44293</v>
      </c>
      <c r="C318" s="46">
        <v>3508.501053</v>
      </c>
      <c r="D318" s="44">
        <v>1.04</v>
      </c>
      <c r="E318" s="44" t="s">
        <v>31</v>
      </c>
      <c r="F318" s="45">
        <v>44281</v>
      </c>
    </row>
    <row r="319" spans="1:6" x14ac:dyDescent="0.3">
      <c r="A319" s="44">
        <v>760199</v>
      </c>
      <c r="B319" s="45">
        <v>44294</v>
      </c>
      <c r="C319" s="46">
        <v>3510.1514400000001</v>
      </c>
      <c r="D319" s="44">
        <v>1.04</v>
      </c>
      <c r="E319" s="44" t="s">
        <v>31</v>
      </c>
      <c r="F319" s="45">
        <v>44281</v>
      </c>
    </row>
    <row r="320" spans="1:6" x14ac:dyDescent="0.3">
      <c r="A320" s="44">
        <v>760199</v>
      </c>
      <c r="B320" s="45">
        <v>44295</v>
      </c>
      <c r="C320" s="46">
        <v>3508.6749119999999</v>
      </c>
      <c r="D320" s="44">
        <v>0.93</v>
      </c>
      <c r="E320" s="44" t="s">
        <v>30</v>
      </c>
      <c r="F320" s="45">
        <v>44295</v>
      </c>
    </row>
    <row r="321" spans="1:6" x14ac:dyDescent="0.3">
      <c r="A321" s="44">
        <v>760199</v>
      </c>
      <c r="B321" s="45">
        <v>44298</v>
      </c>
      <c r="C321" s="46">
        <v>3510.1516200000001</v>
      </c>
      <c r="D321" s="44">
        <v>0.93</v>
      </c>
      <c r="E321" s="44" t="s">
        <v>30</v>
      </c>
      <c r="F321" s="45">
        <v>44295</v>
      </c>
    </row>
    <row r="322" spans="1:6" x14ac:dyDescent="0.3">
      <c r="A322" s="44">
        <v>760199</v>
      </c>
      <c r="B322" s="45">
        <v>44299</v>
      </c>
      <c r="C322" s="46">
        <v>3511.6289499999998</v>
      </c>
      <c r="D322" s="44">
        <v>0.93</v>
      </c>
      <c r="E322" s="44" t="s">
        <v>30</v>
      </c>
      <c r="F322" s="45">
        <v>44295</v>
      </c>
    </row>
    <row r="323" spans="1:6" x14ac:dyDescent="0.3">
      <c r="A323" s="44">
        <v>760199</v>
      </c>
      <c r="B323" s="45">
        <v>44300</v>
      </c>
      <c r="C323" s="46">
        <v>3513.1069010000001</v>
      </c>
      <c r="D323" s="44">
        <v>0.93</v>
      </c>
      <c r="E323" s="44" t="s">
        <v>30</v>
      </c>
      <c r="F323" s="45">
        <v>44295</v>
      </c>
    </row>
    <row r="324" spans="1:6" x14ac:dyDescent="0.3">
      <c r="A324" s="44">
        <v>760199</v>
      </c>
      <c r="B324" s="45">
        <v>44301</v>
      </c>
      <c r="C324" s="46">
        <v>3514.5854749999999</v>
      </c>
      <c r="D324" s="44">
        <v>0.93</v>
      </c>
      <c r="E324" s="44" t="s">
        <v>30</v>
      </c>
      <c r="F324" s="45">
        <v>44295</v>
      </c>
    </row>
    <row r="325" spans="1:6" x14ac:dyDescent="0.3">
      <c r="A325" s="44">
        <v>760199</v>
      </c>
      <c r="B325" s="45">
        <v>44302</v>
      </c>
      <c r="C325" s="46">
        <v>3515.2369739999999</v>
      </c>
      <c r="D325" s="44">
        <v>0.39</v>
      </c>
      <c r="E325" s="44" t="s">
        <v>31</v>
      </c>
      <c r="F325" s="45">
        <v>44302</v>
      </c>
    </row>
    <row r="326" spans="1:6" x14ac:dyDescent="0.3">
      <c r="A326" s="44">
        <v>760199</v>
      </c>
      <c r="B326" s="45">
        <v>44305</v>
      </c>
      <c r="C326" s="46">
        <v>3515.8885949999999</v>
      </c>
      <c r="D326" s="44">
        <v>0.39</v>
      </c>
      <c r="E326" s="44" t="s">
        <v>31</v>
      </c>
      <c r="F326" s="45">
        <v>44302</v>
      </c>
    </row>
    <row r="327" spans="1:6" x14ac:dyDescent="0.3">
      <c r="A327" s="44">
        <v>760199</v>
      </c>
      <c r="B327" s="45">
        <v>44306</v>
      </c>
      <c r="C327" s="46">
        <v>3516.540336</v>
      </c>
      <c r="D327" s="44">
        <v>0.39</v>
      </c>
      <c r="E327" s="44" t="s">
        <v>31</v>
      </c>
      <c r="F327" s="45">
        <v>44302</v>
      </c>
    </row>
    <row r="328" spans="1:6" x14ac:dyDescent="0.3">
      <c r="A328" s="44">
        <v>760199</v>
      </c>
      <c r="B328" s="45">
        <v>44308</v>
      </c>
      <c r="C328" s="46">
        <v>3517.1921980000002</v>
      </c>
      <c r="D328" s="44">
        <v>0.39</v>
      </c>
      <c r="E328" s="44" t="s">
        <v>31</v>
      </c>
      <c r="F328" s="45">
        <v>44302</v>
      </c>
    </row>
    <row r="329" spans="1:6" x14ac:dyDescent="0.3">
      <c r="A329" s="44">
        <v>760199</v>
      </c>
      <c r="B329" s="45">
        <v>44309</v>
      </c>
      <c r="C329" s="46">
        <v>3517.8441809999999</v>
      </c>
      <c r="D329" s="44">
        <v>0.39</v>
      </c>
      <c r="E329" s="44" t="s">
        <v>31</v>
      </c>
      <c r="F329" s="45">
        <v>44302</v>
      </c>
    </row>
    <row r="330" spans="1:6" x14ac:dyDescent="0.3">
      <c r="A330" s="44">
        <v>760199</v>
      </c>
      <c r="B330" s="45">
        <v>44312</v>
      </c>
      <c r="C330" s="46">
        <v>3518.4962839999998</v>
      </c>
      <c r="D330" s="44">
        <v>0.39</v>
      </c>
      <c r="E330" s="44" t="s">
        <v>31</v>
      </c>
      <c r="F330" s="45">
        <v>44302</v>
      </c>
    </row>
    <row r="331" spans="1:6" x14ac:dyDescent="0.3">
      <c r="A331" s="44">
        <v>760199</v>
      </c>
      <c r="B331" s="45">
        <v>44313</v>
      </c>
      <c r="C331" s="46">
        <v>3519.1485090000001</v>
      </c>
      <c r="D331" s="44">
        <v>0.39</v>
      </c>
      <c r="E331" s="44" t="s">
        <v>31</v>
      </c>
      <c r="F331" s="45">
        <v>44302</v>
      </c>
    </row>
    <row r="332" spans="1:6" x14ac:dyDescent="0.3">
      <c r="A332" s="44">
        <v>760199</v>
      </c>
      <c r="B332" s="45">
        <v>44314</v>
      </c>
      <c r="C332" s="46">
        <v>3518.4647749999999</v>
      </c>
      <c r="D332" s="44">
        <v>0.28999999999999998</v>
      </c>
      <c r="E332" s="44" t="s">
        <v>31</v>
      </c>
      <c r="F332" s="45">
        <v>44314</v>
      </c>
    </row>
    <row r="333" spans="1:6" x14ac:dyDescent="0.3">
      <c r="A333" s="44">
        <v>760199</v>
      </c>
      <c r="B333" s="45">
        <v>44315</v>
      </c>
      <c r="C333" s="46">
        <v>3518.9499879999998</v>
      </c>
      <c r="D333" s="44">
        <v>0.28999999999999998</v>
      </c>
      <c r="E333" s="44" t="s">
        <v>31</v>
      </c>
      <c r="F333" s="45">
        <v>44314</v>
      </c>
    </row>
    <row r="334" spans="1:6" x14ac:dyDescent="0.3">
      <c r="A334" s="44">
        <v>760199</v>
      </c>
      <c r="B334" s="45">
        <v>44316</v>
      </c>
      <c r="C334" s="46">
        <v>3519.4352690000001</v>
      </c>
      <c r="D334" s="44">
        <v>0.28999999999999998</v>
      </c>
      <c r="E334" s="44" t="s">
        <v>31</v>
      </c>
      <c r="F334" s="45">
        <v>44314</v>
      </c>
    </row>
    <row r="335" spans="1:6" x14ac:dyDescent="0.3">
      <c r="A335" s="44">
        <v>760199</v>
      </c>
      <c r="B335" s="45">
        <v>44319</v>
      </c>
      <c r="C335" s="46">
        <v>3519.9206159999999</v>
      </c>
      <c r="D335" s="44">
        <v>0.28999999999999998</v>
      </c>
      <c r="E335" s="44" t="s">
        <v>31</v>
      </c>
      <c r="F335" s="45">
        <v>44314</v>
      </c>
    </row>
    <row r="336" spans="1:6" x14ac:dyDescent="0.3">
      <c r="A336" s="44">
        <v>760199</v>
      </c>
      <c r="B336" s="45">
        <v>44320</v>
      </c>
      <c r="C336" s="46">
        <v>3520.4060300000001</v>
      </c>
      <c r="D336" s="44">
        <v>0.28999999999999998</v>
      </c>
      <c r="E336" s="44" t="s">
        <v>31</v>
      </c>
      <c r="F336" s="45">
        <v>44314</v>
      </c>
    </row>
    <row r="337" spans="1:6" x14ac:dyDescent="0.3">
      <c r="A337" s="44">
        <v>760199</v>
      </c>
      <c r="B337" s="45">
        <v>44321</v>
      </c>
      <c r="C337" s="46">
        <v>3520.8915120000001</v>
      </c>
      <c r="D337" s="44">
        <v>0.28999999999999998</v>
      </c>
      <c r="E337" s="44" t="s">
        <v>31</v>
      </c>
      <c r="F337" s="45">
        <v>44314</v>
      </c>
    </row>
    <row r="338" spans="1:6" x14ac:dyDescent="0.3">
      <c r="A338" s="44">
        <v>760199</v>
      </c>
      <c r="B338" s="45">
        <v>44322</v>
      </c>
      <c r="C338" s="46">
        <v>3521.3770599999998</v>
      </c>
      <c r="D338" s="44">
        <v>0.28999999999999998</v>
      </c>
      <c r="E338" s="44" t="s">
        <v>31</v>
      </c>
      <c r="F338" s="45">
        <v>44314</v>
      </c>
    </row>
    <row r="339" spans="1:6" x14ac:dyDescent="0.3">
      <c r="A339" s="44">
        <v>760199</v>
      </c>
      <c r="B339" s="45">
        <v>44323</v>
      </c>
      <c r="C339" s="46">
        <v>3521.8626749999999</v>
      </c>
      <c r="D339" s="44">
        <v>0.28999999999999998</v>
      </c>
      <c r="E339" s="44" t="s">
        <v>31</v>
      </c>
      <c r="F339" s="45">
        <v>44314</v>
      </c>
    </row>
    <row r="340" spans="1:6" x14ac:dyDescent="0.3">
      <c r="A340" s="44">
        <v>760199</v>
      </c>
      <c r="B340" s="45">
        <v>44326</v>
      </c>
      <c r="C340" s="46">
        <v>3522.3483569999999</v>
      </c>
      <c r="D340" s="44">
        <v>0.28999999999999998</v>
      </c>
      <c r="E340" s="44" t="s">
        <v>31</v>
      </c>
      <c r="F340" s="45">
        <v>44314</v>
      </c>
    </row>
    <row r="341" spans="1:6" x14ac:dyDescent="0.3">
      <c r="A341" s="44">
        <v>760199</v>
      </c>
      <c r="B341" s="45">
        <v>44327</v>
      </c>
      <c r="C341" s="46">
        <v>3523.4019920000001</v>
      </c>
      <c r="D341" s="44">
        <v>0.31</v>
      </c>
      <c r="E341" s="44" t="s">
        <v>30</v>
      </c>
      <c r="F341" s="45">
        <v>44327</v>
      </c>
    </row>
    <row r="342" spans="1:6" x14ac:dyDescent="0.3">
      <c r="A342" s="44">
        <v>760199</v>
      </c>
      <c r="B342" s="45">
        <v>44328</v>
      </c>
      <c r="C342" s="46">
        <v>3523.9212990000001</v>
      </c>
      <c r="D342" s="44">
        <v>0.31</v>
      </c>
      <c r="E342" s="44" t="s">
        <v>30</v>
      </c>
      <c r="F342" s="45">
        <v>44327</v>
      </c>
    </row>
    <row r="343" spans="1:6" x14ac:dyDescent="0.3">
      <c r="A343" s="44">
        <v>760199</v>
      </c>
      <c r="B343" s="45">
        <v>44329</v>
      </c>
      <c r="C343" s="46">
        <v>3524.4406819999999</v>
      </c>
      <c r="D343" s="44">
        <v>0.31</v>
      </c>
      <c r="E343" s="44" t="s">
        <v>30</v>
      </c>
      <c r="F343" s="45">
        <v>44327</v>
      </c>
    </row>
    <row r="344" spans="1:6" x14ac:dyDescent="0.3">
      <c r="A344" s="44">
        <v>760199</v>
      </c>
      <c r="B344" s="45">
        <v>44330</v>
      </c>
      <c r="C344" s="46">
        <v>3524.9601419999999</v>
      </c>
      <c r="D344" s="44">
        <v>0.31</v>
      </c>
      <c r="E344" s="44" t="s">
        <v>30</v>
      </c>
      <c r="F344" s="45">
        <v>44327</v>
      </c>
    </row>
    <row r="345" spans="1:6" x14ac:dyDescent="0.3">
      <c r="A345" s="44">
        <v>760199</v>
      </c>
      <c r="B345" s="45">
        <v>44333</v>
      </c>
      <c r="C345" s="46">
        <v>3525.479679</v>
      </c>
      <c r="D345" s="44">
        <v>0.31</v>
      </c>
      <c r="E345" s="44" t="s">
        <v>30</v>
      </c>
      <c r="F345" s="45">
        <v>44327</v>
      </c>
    </row>
    <row r="346" spans="1:6" x14ac:dyDescent="0.3">
      <c r="A346" s="44">
        <v>760199</v>
      </c>
      <c r="B346" s="45">
        <v>44334</v>
      </c>
      <c r="C346" s="46">
        <v>3526.7095119999999</v>
      </c>
      <c r="D346" s="44">
        <v>0.7</v>
      </c>
      <c r="E346" s="44" t="s">
        <v>31</v>
      </c>
      <c r="F346" s="45">
        <v>44334</v>
      </c>
    </row>
    <row r="347" spans="1:6" x14ac:dyDescent="0.3">
      <c r="A347" s="44">
        <v>760199</v>
      </c>
      <c r="B347" s="45">
        <v>44335</v>
      </c>
      <c r="C347" s="46">
        <v>3527.9397749999998</v>
      </c>
      <c r="D347" s="44">
        <v>0.7</v>
      </c>
      <c r="E347" s="44" t="s">
        <v>31</v>
      </c>
      <c r="F347" s="45">
        <v>44334</v>
      </c>
    </row>
    <row r="348" spans="1:6" x14ac:dyDescent="0.3">
      <c r="A348" s="44">
        <v>760199</v>
      </c>
      <c r="B348" s="45">
        <v>44336</v>
      </c>
      <c r="C348" s="46">
        <v>3529.1704669999999</v>
      </c>
      <c r="D348" s="44">
        <v>0.7</v>
      </c>
      <c r="E348" s="44" t="s">
        <v>31</v>
      </c>
      <c r="F348" s="45">
        <v>44334</v>
      </c>
    </row>
    <row r="349" spans="1:6" x14ac:dyDescent="0.3">
      <c r="A349" s="44">
        <v>760199</v>
      </c>
      <c r="B349" s="45">
        <v>44337</v>
      </c>
      <c r="C349" s="46">
        <v>3530.4015880000002</v>
      </c>
      <c r="D349" s="44">
        <v>0.7</v>
      </c>
      <c r="E349" s="44" t="s">
        <v>31</v>
      </c>
      <c r="F349" s="45">
        <v>44334</v>
      </c>
    </row>
    <row r="350" spans="1:6" x14ac:dyDescent="0.3">
      <c r="A350" s="44">
        <v>760199</v>
      </c>
      <c r="B350" s="45">
        <v>44340</v>
      </c>
      <c r="C350" s="46">
        <v>3531.633139</v>
      </c>
      <c r="D350" s="44">
        <v>0.7</v>
      </c>
      <c r="E350" s="44" t="s">
        <v>31</v>
      </c>
      <c r="F350" s="45">
        <v>44334</v>
      </c>
    </row>
    <row r="351" spans="1:6" x14ac:dyDescent="0.3">
      <c r="A351" s="44">
        <v>760199</v>
      </c>
      <c r="B351" s="45">
        <v>44341</v>
      </c>
      <c r="C351" s="46">
        <v>3532.865119</v>
      </c>
      <c r="D351" s="44">
        <v>0.7</v>
      </c>
      <c r="E351" s="44" t="s">
        <v>31</v>
      </c>
      <c r="F351" s="45">
        <v>44334</v>
      </c>
    </row>
    <row r="352" spans="1:6" x14ac:dyDescent="0.3">
      <c r="A352" s="44">
        <v>760199</v>
      </c>
      <c r="B352" s="45">
        <v>44342</v>
      </c>
      <c r="C352" s="46">
        <v>3534.220358</v>
      </c>
      <c r="D352" s="44">
        <v>0.71</v>
      </c>
      <c r="E352" s="44" t="s">
        <v>31</v>
      </c>
      <c r="F352" s="45">
        <v>44342</v>
      </c>
    </row>
    <row r="353" spans="1:6" x14ac:dyDescent="0.3">
      <c r="A353" s="44">
        <v>760199</v>
      </c>
      <c r="B353" s="45">
        <v>44343</v>
      </c>
      <c r="C353" s="46">
        <v>3535.4707950000002</v>
      </c>
      <c r="D353" s="44">
        <v>0.71</v>
      </c>
      <c r="E353" s="44" t="s">
        <v>31</v>
      </c>
      <c r="F353" s="45">
        <v>44342</v>
      </c>
    </row>
    <row r="354" spans="1:6" x14ac:dyDescent="0.3">
      <c r="A354" s="44">
        <v>760199</v>
      </c>
      <c r="B354" s="45">
        <v>44344</v>
      </c>
      <c r="C354" s="46">
        <v>3536.7216739999999</v>
      </c>
      <c r="D354" s="44">
        <v>0.71</v>
      </c>
      <c r="E354" s="44" t="s">
        <v>31</v>
      </c>
      <c r="F354" s="45">
        <v>44342</v>
      </c>
    </row>
    <row r="355" spans="1:6" x14ac:dyDescent="0.3">
      <c r="A355" s="44">
        <v>760199</v>
      </c>
      <c r="B355" s="45">
        <v>44347</v>
      </c>
      <c r="C355" s="46">
        <v>3537.9729950000001</v>
      </c>
      <c r="D355" s="44">
        <v>0.71</v>
      </c>
      <c r="E355" s="44" t="s">
        <v>31</v>
      </c>
      <c r="F355" s="45">
        <v>44342</v>
      </c>
    </row>
    <row r="356" spans="1:6" x14ac:dyDescent="0.3">
      <c r="A356" s="44">
        <v>760199</v>
      </c>
      <c r="B356" s="45">
        <v>44348</v>
      </c>
      <c r="C356" s="46">
        <v>3539.2247590000002</v>
      </c>
      <c r="D356" s="44">
        <v>0.71</v>
      </c>
      <c r="E356" s="44" t="s">
        <v>31</v>
      </c>
      <c r="F356" s="45">
        <v>44342</v>
      </c>
    </row>
    <row r="357" spans="1:6" x14ac:dyDescent="0.3">
      <c r="A357" s="44">
        <v>760199</v>
      </c>
      <c r="B357" s="45">
        <v>44349</v>
      </c>
      <c r="C357" s="46">
        <v>3540.4769660000002</v>
      </c>
      <c r="D357" s="44">
        <v>0.71</v>
      </c>
      <c r="E357" s="44" t="s">
        <v>31</v>
      </c>
      <c r="F357" s="45">
        <v>44342</v>
      </c>
    </row>
    <row r="358" spans="1:6" x14ac:dyDescent="0.3">
      <c r="A358" s="44">
        <v>760199</v>
      </c>
      <c r="B358" s="45">
        <v>44351</v>
      </c>
      <c r="C358" s="46">
        <v>3541.7296160000001</v>
      </c>
      <c r="D358" s="44">
        <v>0.71</v>
      </c>
      <c r="E358" s="44" t="s">
        <v>31</v>
      </c>
      <c r="F358" s="45">
        <v>44342</v>
      </c>
    </row>
    <row r="359" spans="1:6" x14ac:dyDescent="0.3">
      <c r="A359" s="44">
        <v>760199</v>
      </c>
      <c r="B359" s="45">
        <v>44354</v>
      </c>
      <c r="C359" s="46">
        <v>3542.9827089999999</v>
      </c>
      <c r="D359" s="44">
        <v>0.71</v>
      </c>
      <c r="E359" s="44" t="s">
        <v>31</v>
      </c>
      <c r="F359" s="45">
        <v>44342</v>
      </c>
    </row>
    <row r="360" spans="1:6" x14ac:dyDescent="0.3">
      <c r="A360" s="44">
        <v>760199</v>
      </c>
      <c r="B360" s="45">
        <v>44355</v>
      </c>
      <c r="C360" s="46">
        <v>3544.2362459999999</v>
      </c>
      <c r="D360" s="44">
        <v>0.71</v>
      </c>
      <c r="E360" s="44" t="s">
        <v>31</v>
      </c>
      <c r="F360" s="45">
        <v>44342</v>
      </c>
    </row>
    <row r="361" spans="1:6" x14ac:dyDescent="0.3">
      <c r="A361" s="44">
        <v>760199</v>
      </c>
      <c r="B361" s="45">
        <v>44356</v>
      </c>
      <c r="C361" s="46">
        <v>3548.8713910000001</v>
      </c>
      <c r="D361" s="44">
        <v>0.83</v>
      </c>
      <c r="E361" s="44" t="s">
        <v>30</v>
      </c>
      <c r="F361" s="45">
        <v>44356</v>
      </c>
    </row>
    <row r="362" spans="1:6" x14ac:dyDescent="0.3">
      <c r="A362" s="44">
        <v>760199</v>
      </c>
      <c r="B362" s="45">
        <v>44357</v>
      </c>
      <c r="C362" s="46">
        <v>3550.3385159999998</v>
      </c>
      <c r="D362" s="44">
        <v>0.83</v>
      </c>
      <c r="E362" s="44" t="s">
        <v>30</v>
      </c>
      <c r="F362" s="45">
        <v>44356</v>
      </c>
    </row>
    <row r="363" spans="1:6" x14ac:dyDescent="0.3">
      <c r="A363" s="44">
        <v>760199</v>
      </c>
      <c r="B363" s="45">
        <v>44358</v>
      </c>
      <c r="C363" s="46">
        <v>3551.806247</v>
      </c>
      <c r="D363" s="44">
        <v>0.83</v>
      </c>
      <c r="E363" s="44" t="s">
        <v>30</v>
      </c>
      <c r="F363" s="45">
        <v>44356</v>
      </c>
    </row>
    <row r="364" spans="1:6" x14ac:dyDescent="0.3">
      <c r="A364" s="44">
        <v>760199</v>
      </c>
      <c r="B364" s="45">
        <v>44361</v>
      </c>
      <c r="C364" s="46">
        <v>3553.2745850000001</v>
      </c>
      <c r="D364" s="44">
        <v>0.83</v>
      </c>
      <c r="E364" s="44" t="s">
        <v>30</v>
      </c>
      <c r="F364" s="45">
        <v>44356</v>
      </c>
    </row>
    <row r="365" spans="1:6" x14ac:dyDescent="0.3">
      <c r="A365" s="44">
        <v>760199</v>
      </c>
      <c r="B365" s="45">
        <v>44362</v>
      </c>
      <c r="C365" s="46">
        <v>3554.7435300000002</v>
      </c>
      <c r="D365" s="44">
        <v>0.83</v>
      </c>
      <c r="E365" s="44" t="s">
        <v>30</v>
      </c>
      <c r="F365" s="45">
        <v>44356</v>
      </c>
    </row>
    <row r="366" spans="1:6" x14ac:dyDescent="0.3">
      <c r="A366" s="44">
        <v>760199</v>
      </c>
      <c r="B366" s="45">
        <v>44363</v>
      </c>
      <c r="C366" s="46">
        <v>3555.6459639999998</v>
      </c>
      <c r="D366" s="44">
        <v>0.56000000000000005</v>
      </c>
      <c r="E366" s="44" t="s">
        <v>31</v>
      </c>
      <c r="F366" s="45">
        <v>44363</v>
      </c>
    </row>
    <row r="367" spans="1:6" x14ac:dyDescent="0.3">
      <c r="A367" s="44">
        <v>760199</v>
      </c>
      <c r="B367" s="45">
        <v>44364</v>
      </c>
      <c r="C367" s="46">
        <v>3556.5486270000001</v>
      </c>
      <c r="D367" s="44">
        <v>0.56000000000000005</v>
      </c>
      <c r="E367" s="44" t="s">
        <v>31</v>
      </c>
      <c r="F367" s="45">
        <v>44363</v>
      </c>
    </row>
    <row r="368" spans="1:6" x14ac:dyDescent="0.3">
      <c r="A368" s="44">
        <v>760199</v>
      </c>
      <c r="B368" s="45">
        <v>44365</v>
      </c>
      <c r="C368" s="46">
        <v>3557.4515190000002</v>
      </c>
      <c r="D368" s="44">
        <v>0.56000000000000005</v>
      </c>
      <c r="E368" s="44" t="s">
        <v>31</v>
      </c>
      <c r="F368" s="45">
        <v>44363</v>
      </c>
    </row>
    <row r="369" spans="1:6" x14ac:dyDescent="0.3">
      <c r="A369" s="44">
        <v>760199</v>
      </c>
      <c r="B369" s="45">
        <v>44368</v>
      </c>
      <c r="C369" s="46">
        <v>3558.3546409999999</v>
      </c>
      <c r="D369" s="44">
        <v>0.56000000000000005</v>
      </c>
      <c r="E369" s="44" t="s">
        <v>31</v>
      </c>
      <c r="F369" s="45">
        <v>44363</v>
      </c>
    </row>
    <row r="370" spans="1:6" x14ac:dyDescent="0.3">
      <c r="A370" s="44">
        <v>760199</v>
      </c>
      <c r="B370" s="45">
        <v>44369</v>
      </c>
      <c r="C370" s="46">
        <v>3559.2579919999998</v>
      </c>
      <c r="D370" s="44">
        <v>0.56000000000000005</v>
      </c>
      <c r="E370" s="44" t="s">
        <v>31</v>
      </c>
      <c r="F370" s="45">
        <v>44363</v>
      </c>
    </row>
    <row r="371" spans="1:6" x14ac:dyDescent="0.3">
      <c r="A371" s="44">
        <v>760199</v>
      </c>
      <c r="B371" s="45">
        <v>44370</v>
      </c>
      <c r="C371" s="46">
        <v>3560.161572</v>
      </c>
      <c r="D371" s="44">
        <v>0.56000000000000005</v>
      </c>
      <c r="E371" s="44" t="s">
        <v>31</v>
      </c>
      <c r="F371" s="45">
        <v>44363</v>
      </c>
    </row>
    <row r="372" spans="1:6" x14ac:dyDescent="0.3">
      <c r="A372" s="44">
        <v>760199</v>
      </c>
      <c r="B372" s="45">
        <v>44371</v>
      </c>
      <c r="C372" s="46">
        <v>3561.0653820000002</v>
      </c>
      <c r="D372" s="44">
        <v>0.56000000000000005</v>
      </c>
      <c r="E372" s="44" t="s">
        <v>31</v>
      </c>
      <c r="F372" s="45">
        <v>44363</v>
      </c>
    </row>
    <row r="373" spans="1:6" x14ac:dyDescent="0.3">
      <c r="A373" s="44">
        <v>760199</v>
      </c>
      <c r="B373" s="45">
        <v>44372</v>
      </c>
      <c r="C373" s="46">
        <v>3561.9694209999998</v>
      </c>
      <c r="D373" s="44">
        <v>0.56000000000000005</v>
      </c>
      <c r="E373" s="44" t="s">
        <v>31</v>
      </c>
      <c r="F373" s="45">
        <v>44363</v>
      </c>
    </row>
    <row r="374" spans="1:6" x14ac:dyDescent="0.3">
      <c r="A374" s="44">
        <v>760199</v>
      </c>
      <c r="B374" s="45">
        <v>44375</v>
      </c>
      <c r="C374" s="46">
        <v>3563.1635569999999</v>
      </c>
      <c r="D374" s="44">
        <v>0.57999999999999996</v>
      </c>
      <c r="E374" s="44" t="s">
        <v>31</v>
      </c>
      <c r="F374" s="45">
        <v>44375</v>
      </c>
    </row>
    <row r="375" spans="1:6" x14ac:dyDescent="0.3">
      <c r="A375" s="44">
        <v>760199</v>
      </c>
      <c r="B375" s="45">
        <v>44376</v>
      </c>
      <c r="C375" s="46">
        <v>3564.1003460000002</v>
      </c>
      <c r="D375" s="44">
        <v>0.57999999999999996</v>
      </c>
      <c r="E375" s="44" t="s">
        <v>31</v>
      </c>
      <c r="F375" s="45">
        <v>44375</v>
      </c>
    </row>
    <row r="376" spans="1:6" x14ac:dyDescent="0.3">
      <c r="A376" s="44">
        <v>760199</v>
      </c>
      <c r="B376" s="45">
        <v>44377</v>
      </c>
      <c r="C376" s="46">
        <v>3565.0373810000001</v>
      </c>
      <c r="D376" s="44">
        <v>0.57999999999999996</v>
      </c>
      <c r="E376" s="44" t="s">
        <v>31</v>
      </c>
      <c r="F376" s="45">
        <v>44375</v>
      </c>
    </row>
    <row r="377" spans="1:6" x14ac:dyDescent="0.3">
      <c r="A377" s="44">
        <v>760199</v>
      </c>
      <c r="B377" s="45">
        <v>44378</v>
      </c>
      <c r="C377" s="46">
        <v>3565.974663</v>
      </c>
      <c r="D377" s="44">
        <v>0.57999999999999996</v>
      </c>
      <c r="E377" s="44" t="s">
        <v>31</v>
      </c>
      <c r="F377" s="45">
        <v>44375</v>
      </c>
    </row>
    <row r="378" spans="1:6" x14ac:dyDescent="0.3">
      <c r="A378" s="44">
        <v>760199</v>
      </c>
      <c r="B378" s="45">
        <v>44379</v>
      </c>
      <c r="C378" s="46">
        <v>3566.9121909999999</v>
      </c>
      <c r="D378" s="44">
        <v>0.57999999999999996</v>
      </c>
      <c r="E378" s="44" t="s">
        <v>31</v>
      </c>
      <c r="F378" s="45">
        <v>44375</v>
      </c>
    </row>
    <row r="379" spans="1:6" x14ac:dyDescent="0.3">
      <c r="A379" s="44">
        <v>760199</v>
      </c>
      <c r="B379" s="45">
        <v>44382</v>
      </c>
      <c r="C379" s="46">
        <v>3567.8499649999999</v>
      </c>
      <c r="D379" s="44">
        <v>0.57999999999999996</v>
      </c>
      <c r="E379" s="44" t="s">
        <v>31</v>
      </c>
      <c r="F379" s="45">
        <v>44375</v>
      </c>
    </row>
    <row r="380" spans="1:6" x14ac:dyDescent="0.3">
      <c r="A380" s="44">
        <v>760199</v>
      </c>
      <c r="B380" s="45">
        <v>44383</v>
      </c>
      <c r="C380" s="46">
        <v>3568.7879859999998</v>
      </c>
      <c r="D380" s="44">
        <v>0.57999999999999996</v>
      </c>
      <c r="E380" s="44" t="s">
        <v>31</v>
      </c>
      <c r="F380" s="45">
        <v>44375</v>
      </c>
    </row>
    <row r="381" spans="1:6" x14ac:dyDescent="0.3">
      <c r="A381" s="44">
        <v>760199</v>
      </c>
      <c r="B381" s="45">
        <v>44384</v>
      </c>
      <c r="C381" s="46">
        <v>3569.7262540000002</v>
      </c>
      <c r="D381" s="44">
        <v>0.57999999999999996</v>
      </c>
      <c r="E381" s="44" t="s">
        <v>31</v>
      </c>
      <c r="F381" s="45">
        <v>44375</v>
      </c>
    </row>
    <row r="382" spans="1:6" x14ac:dyDescent="0.3">
      <c r="A382" s="44">
        <v>760199</v>
      </c>
      <c r="B382" s="45">
        <v>44385</v>
      </c>
      <c r="C382" s="46">
        <v>3569.2932300000002</v>
      </c>
      <c r="D382" s="44">
        <v>0.53</v>
      </c>
      <c r="E382" s="44" t="s">
        <v>30</v>
      </c>
      <c r="F382" s="45">
        <v>44385</v>
      </c>
    </row>
    <row r="383" spans="1:6" x14ac:dyDescent="0.3">
      <c r="A383" s="44">
        <v>760199</v>
      </c>
      <c r="B383" s="45">
        <v>44386</v>
      </c>
      <c r="C383" s="46">
        <v>3570.1509470000001</v>
      </c>
      <c r="D383" s="44">
        <v>0.53</v>
      </c>
      <c r="E383" s="44" t="s">
        <v>30</v>
      </c>
      <c r="F383" s="45">
        <v>44385</v>
      </c>
    </row>
    <row r="384" spans="1:6" x14ac:dyDescent="0.3">
      <c r="A384" s="44">
        <v>760199</v>
      </c>
      <c r="B384" s="45">
        <v>44389</v>
      </c>
      <c r="C384" s="46">
        <v>3571.0088700000001</v>
      </c>
      <c r="D384" s="44">
        <v>0.53</v>
      </c>
      <c r="E384" s="44" t="s">
        <v>30</v>
      </c>
      <c r="F384" s="45">
        <v>44385</v>
      </c>
    </row>
    <row r="385" spans="1:6" x14ac:dyDescent="0.3">
      <c r="A385" s="44">
        <v>760199</v>
      </c>
      <c r="B385" s="45">
        <v>44390</v>
      </c>
      <c r="C385" s="46">
        <v>3571.8669989999999</v>
      </c>
      <c r="D385" s="44">
        <v>0.53</v>
      </c>
      <c r="E385" s="44" t="s">
        <v>30</v>
      </c>
      <c r="F385" s="45">
        <v>44385</v>
      </c>
    </row>
    <row r="386" spans="1:6" x14ac:dyDescent="0.3">
      <c r="A386" s="44">
        <v>760199</v>
      </c>
      <c r="B386" s="45">
        <v>44391</v>
      </c>
      <c r="C386" s="46">
        <v>3572.7253340000002</v>
      </c>
      <c r="D386" s="44">
        <v>0.53</v>
      </c>
      <c r="E386" s="44" t="s">
        <v>30</v>
      </c>
      <c r="F386" s="45">
        <v>44385</v>
      </c>
    </row>
    <row r="387" spans="1:6" x14ac:dyDescent="0.3">
      <c r="A387" s="44">
        <v>760199</v>
      </c>
      <c r="B387" s="45">
        <v>44392</v>
      </c>
      <c r="C387" s="46">
        <v>3573.583877</v>
      </c>
      <c r="D387" s="44">
        <v>0.53</v>
      </c>
      <c r="E387" s="44" t="s">
        <v>30</v>
      </c>
      <c r="F387" s="45">
        <v>44385</v>
      </c>
    </row>
    <row r="388" spans="1:6" x14ac:dyDescent="0.3">
      <c r="A388" s="44">
        <v>760199</v>
      </c>
      <c r="B388" s="45">
        <v>44393</v>
      </c>
      <c r="C388" s="46">
        <v>3574.8461820000002</v>
      </c>
      <c r="D388" s="44">
        <v>0.78</v>
      </c>
      <c r="E388" s="44" t="s">
        <v>31</v>
      </c>
      <c r="F388" s="45">
        <v>44393</v>
      </c>
    </row>
    <row r="389" spans="1:6" x14ac:dyDescent="0.3">
      <c r="A389" s="44">
        <v>760199</v>
      </c>
      <c r="B389" s="45">
        <v>44396</v>
      </c>
      <c r="C389" s="46">
        <v>3576.108933</v>
      </c>
      <c r="D389" s="44">
        <v>0.78</v>
      </c>
      <c r="E389" s="44" t="s">
        <v>31</v>
      </c>
      <c r="F389" s="45">
        <v>44393</v>
      </c>
    </row>
    <row r="390" spans="1:6" x14ac:dyDescent="0.3">
      <c r="A390" s="44">
        <v>760199</v>
      </c>
      <c r="B390" s="45">
        <v>44397</v>
      </c>
      <c r="C390" s="46">
        <v>3577.3721300000002</v>
      </c>
      <c r="D390" s="44">
        <v>0.78</v>
      </c>
      <c r="E390" s="44" t="s">
        <v>31</v>
      </c>
      <c r="F390" s="45">
        <v>44393</v>
      </c>
    </row>
    <row r="391" spans="1:6" x14ac:dyDescent="0.3">
      <c r="A391" s="44">
        <v>760199</v>
      </c>
      <c r="B391" s="45">
        <v>44398</v>
      </c>
      <c r="C391" s="46">
        <v>3578.635773</v>
      </c>
      <c r="D391" s="44">
        <v>0.78</v>
      </c>
      <c r="E391" s="44" t="s">
        <v>31</v>
      </c>
      <c r="F391" s="45">
        <v>44393</v>
      </c>
    </row>
    <row r="392" spans="1:6" x14ac:dyDescent="0.3">
      <c r="A392" s="44">
        <v>760199</v>
      </c>
      <c r="B392" s="45">
        <v>44399</v>
      </c>
      <c r="C392" s="46">
        <v>3579.8998620000002</v>
      </c>
      <c r="D392" s="44">
        <v>0.78</v>
      </c>
      <c r="E392" s="44" t="s">
        <v>31</v>
      </c>
      <c r="F392" s="45">
        <v>44393</v>
      </c>
    </row>
    <row r="393" spans="1:6" x14ac:dyDescent="0.3">
      <c r="A393" s="44">
        <v>760199</v>
      </c>
      <c r="B393" s="45">
        <v>44400</v>
      </c>
      <c r="C393" s="46">
        <v>3581.1643979999999</v>
      </c>
      <c r="D393" s="44">
        <v>0.78</v>
      </c>
      <c r="E393" s="44" t="s">
        <v>31</v>
      </c>
      <c r="F393" s="45">
        <v>44393</v>
      </c>
    </row>
    <row r="394" spans="1:6" x14ac:dyDescent="0.3">
      <c r="A394" s="44">
        <v>760199</v>
      </c>
      <c r="B394" s="45">
        <v>44403</v>
      </c>
      <c r="C394" s="46">
        <v>3584.1250839999998</v>
      </c>
      <c r="D394" s="44">
        <v>0.93</v>
      </c>
      <c r="E394" s="44" t="s">
        <v>31</v>
      </c>
      <c r="F394" s="45">
        <v>44403</v>
      </c>
    </row>
    <row r="395" spans="1:6" x14ac:dyDescent="0.3">
      <c r="A395" s="44">
        <v>760199</v>
      </c>
      <c r="B395" s="45">
        <v>44404</v>
      </c>
      <c r="C395" s="46">
        <v>3585.6335060000001</v>
      </c>
      <c r="D395" s="44">
        <v>0.93</v>
      </c>
      <c r="E395" s="44" t="s">
        <v>31</v>
      </c>
      <c r="F395" s="45">
        <v>44403</v>
      </c>
    </row>
    <row r="396" spans="1:6" x14ac:dyDescent="0.3">
      <c r="A396" s="44">
        <v>760199</v>
      </c>
      <c r="B396" s="45">
        <v>44405</v>
      </c>
      <c r="C396" s="46">
        <v>3587.1425640000002</v>
      </c>
      <c r="D396" s="44">
        <v>0.93</v>
      </c>
      <c r="E396" s="44" t="s">
        <v>31</v>
      </c>
      <c r="F396" s="45">
        <v>44403</v>
      </c>
    </row>
    <row r="397" spans="1:6" x14ac:dyDescent="0.3">
      <c r="A397" s="44">
        <v>760199</v>
      </c>
      <c r="B397" s="45">
        <v>44406</v>
      </c>
      <c r="C397" s="46">
        <v>3588.6522570000002</v>
      </c>
      <c r="D397" s="44">
        <v>0.93</v>
      </c>
      <c r="E397" s="44" t="s">
        <v>31</v>
      </c>
      <c r="F397" s="45">
        <v>44403</v>
      </c>
    </row>
    <row r="398" spans="1:6" x14ac:dyDescent="0.3">
      <c r="A398" s="44">
        <v>760199</v>
      </c>
      <c r="B398" s="45">
        <v>44407</v>
      </c>
      <c r="C398" s="46">
        <v>3590.162585</v>
      </c>
      <c r="D398" s="44">
        <v>0.93</v>
      </c>
      <c r="E398" s="44" t="s">
        <v>31</v>
      </c>
      <c r="F398" s="45">
        <v>44403</v>
      </c>
    </row>
    <row r="399" spans="1:6" x14ac:dyDescent="0.3">
      <c r="A399" s="44">
        <v>760199</v>
      </c>
      <c r="B399" s="45">
        <v>44410</v>
      </c>
      <c r="C399" s="46">
        <v>3591.6735490000001</v>
      </c>
      <c r="D399" s="44">
        <v>0.93</v>
      </c>
      <c r="E399" s="44" t="s">
        <v>31</v>
      </c>
      <c r="F399" s="45">
        <v>44403</v>
      </c>
    </row>
    <row r="400" spans="1:6" x14ac:dyDescent="0.3">
      <c r="A400" s="44">
        <v>760199</v>
      </c>
      <c r="B400" s="45">
        <v>44411</v>
      </c>
      <c r="C400" s="46">
        <v>3593.1851489999999</v>
      </c>
      <c r="D400" s="44">
        <v>0.93</v>
      </c>
      <c r="E400" s="44" t="s">
        <v>31</v>
      </c>
      <c r="F400" s="45">
        <v>44403</v>
      </c>
    </row>
    <row r="401" spans="1:6" x14ac:dyDescent="0.3">
      <c r="A401" s="44">
        <v>760199</v>
      </c>
      <c r="B401" s="45">
        <v>44412</v>
      </c>
      <c r="C401" s="46">
        <v>3594.6973849999999</v>
      </c>
      <c r="D401" s="44">
        <v>0.93</v>
      </c>
      <c r="E401" s="44" t="s">
        <v>31</v>
      </c>
      <c r="F401" s="45">
        <v>44403</v>
      </c>
    </row>
    <row r="402" spans="1:6" x14ac:dyDescent="0.3">
      <c r="A402" s="44">
        <v>760199</v>
      </c>
      <c r="B402" s="45">
        <v>44413</v>
      </c>
      <c r="C402" s="46">
        <v>3596.2102570000002</v>
      </c>
      <c r="D402" s="44">
        <v>0.93</v>
      </c>
      <c r="E402" s="44" t="s">
        <v>31</v>
      </c>
      <c r="F402" s="45">
        <v>44403</v>
      </c>
    </row>
    <row r="403" spans="1:6" x14ac:dyDescent="0.3">
      <c r="A403" s="44">
        <v>760199</v>
      </c>
      <c r="B403" s="45">
        <v>44414</v>
      </c>
      <c r="C403" s="46">
        <v>3597.7237660000001</v>
      </c>
      <c r="D403" s="44">
        <v>0.93</v>
      </c>
      <c r="E403" s="44" t="s">
        <v>31</v>
      </c>
      <c r="F403" s="45">
        <v>44403</v>
      </c>
    </row>
    <row r="404" spans="1:6" x14ac:dyDescent="0.3">
      <c r="A404" s="44">
        <v>760199</v>
      </c>
      <c r="B404" s="45">
        <v>44417</v>
      </c>
      <c r="C404" s="46">
        <v>3599.2379120000001</v>
      </c>
      <c r="D404" s="44">
        <v>0.93</v>
      </c>
      <c r="E404" s="44" t="s">
        <v>31</v>
      </c>
      <c r="F404" s="45">
        <v>44403</v>
      </c>
    </row>
    <row r="405" spans="1:6" x14ac:dyDescent="0.3">
      <c r="A405" s="44">
        <v>760199</v>
      </c>
      <c r="B405" s="45">
        <v>44418</v>
      </c>
      <c r="C405" s="46">
        <v>3601.6274349999999</v>
      </c>
      <c r="D405" s="44">
        <v>0.96</v>
      </c>
      <c r="E405" s="44" t="s">
        <v>30</v>
      </c>
      <c r="F405" s="45">
        <v>44418</v>
      </c>
    </row>
    <row r="406" spans="1:6" x14ac:dyDescent="0.3">
      <c r="A406" s="44">
        <v>760199</v>
      </c>
      <c r="B406" s="45">
        <v>44419</v>
      </c>
      <c r="C406" s="46">
        <v>3603.1918470000001</v>
      </c>
      <c r="D406" s="44">
        <v>0.96</v>
      </c>
      <c r="E406" s="44" t="s">
        <v>30</v>
      </c>
      <c r="F406" s="45">
        <v>44418</v>
      </c>
    </row>
    <row r="407" spans="1:6" x14ac:dyDescent="0.3">
      <c r="A407" s="44">
        <v>760199</v>
      </c>
      <c r="B407" s="45">
        <v>44420</v>
      </c>
      <c r="C407" s="46">
        <v>3604.7569389999999</v>
      </c>
      <c r="D407" s="44">
        <v>0.96</v>
      </c>
      <c r="E407" s="44" t="s">
        <v>30</v>
      </c>
      <c r="F407" s="45">
        <v>44418</v>
      </c>
    </row>
    <row r="408" spans="1:6" x14ac:dyDescent="0.3">
      <c r="A408" s="44">
        <v>760199</v>
      </c>
      <c r="B408" s="45">
        <v>44421</v>
      </c>
      <c r="C408" s="46">
        <v>3606.3227099999999</v>
      </c>
      <c r="D408" s="44">
        <v>0.96</v>
      </c>
      <c r="E408" s="44" t="s">
        <v>30</v>
      </c>
      <c r="F408" s="45">
        <v>44418</v>
      </c>
    </row>
    <row r="409" spans="1:6" x14ac:dyDescent="0.3">
      <c r="A409" s="44">
        <v>760199</v>
      </c>
      <c r="B409" s="45">
        <v>44424</v>
      </c>
      <c r="C409" s="46">
        <v>3607.8891619999999</v>
      </c>
      <c r="D409" s="44">
        <v>0.96</v>
      </c>
      <c r="E409" s="44" t="s">
        <v>30</v>
      </c>
      <c r="F409" s="45">
        <v>44418</v>
      </c>
    </row>
    <row r="410" spans="1:6" x14ac:dyDescent="0.3">
      <c r="A410" s="44">
        <v>760199</v>
      </c>
      <c r="B410" s="45">
        <v>44425</v>
      </c>
      <c r="C410" s="46">
        <v>3608.831619</v>
      </c>
      <c r="D410" s="44">
        <v>0.55000000000000004</v>
      </c>
      <c r="E410" s="44" t="s">
        <v>31</v>
      </c>
      <c r="F410" s="45">
        <v>44425</v>
      </c>
    </row>
    <row r="411" spans="1:6" x14ac:dyDescent="0.3">
      <c r="A411" s="44">
        <v>760199</v>
      </c>
      <c r="B411" s="45">
        <v>44426</v>
      </c>
      <c r="C411" s="46">
        <v>3609.7743220000002</v>
      </c>
      <c r="D411" s="44">
        <v>0.55000000000000004</v>
      </c>
      <c r="E411" s="44" t="s">
        <v>31</v>
      </c>
      <c r="F411" s="45">
        <v>44425</v>
      </c>
    </row>
    <row r="412" spans="1:6" x14ac:dyDescent="0.3">
      <c r="A412" s="44">
        <v>760199</v>
      </c>
      <c r="B412" s="45">
        <v>44427</v>
      </c>
      <c r="C412" s="46">
        <v>3610.7172719999999</v>
      </c>
      <c r="D412" s="44">
        <v>0.55000000000000004</v>
      </c>
      <c r="E412" s="44" t="s">
        <v>31</v>
      </c>
      <c r="F412" s="45">
        <v>44425</v>
      </c>
    </row>
    <row r="413" spans="1:6" x14ac:dyDescent="0.3">
      <c r="A413" s="44">
        <v>760199</v>
      </c>
      <c r="B413" s="45">
        <v>44428</v>
      </c>
      <c r="C413" s="46">
        <v>3611.660468</v>
      </c>
      <c r="D413" s="44">
        <v>0.55000000000000004</v>
      </c>
      <c r="E413" s="44" t="s">
        <v>31</v>
      </c>
      <c r="F413" s="45">
        <v>44425</v>
      </c>
    </row>
    <row r="414" spans="1:6" x14ac:dyDescent="0.3">
      <c r="A414" s="44">
        <v>760199</v>
      </c>
      <c r="B414" s="45">
        <v>44431</v>
      </c>
      <c r="C414" s="46">
        <v>3612.6039110000002</v>
      </c>
      <c r="D414" s="44">
        <v>0.55000000000000004</v>
      </c>
      <c r="E414" s="44" t="s">
        <v>31</v>
      </c>
      <c r="F414" s="45">
        <v>44425</v>
      </c>
    </row>
    <row r="415" spans="1:6" x14ac:dyDescent="0.3">
      <c r="A415" s="44">
        <v>760199</v>
      </c>
      <c r="B415" s="45">
        <v>44432</v>
      </c>
      <c r="C415" s="46">
        <v>3613.5475999999999</v>
      </c>
      <c r="D415" s="44">
        <v>0.55000000000000004</v>
      </c>
      <c r="E415" s="44" t="s">
        <v>31</v>
      </c>
      <c r="F415" s="45">
        <v>44425</v>
      </c>
    </row>
    <row r="416" spans="1:6" x14ac:dyDescent="0.3">
      <c r="A416" s="44">
        <v>760199</v>
      </c>
      <c r="B416" s="45">
        <v>44433</v>
      </c>
      <c r="C416" s="46">
        <v>3614.4915350000001</v>
      </c>
      <c r="D416" s="44">
        <v>0.55000000000000004</v>
      </c>
      <c r="E416" s="44" t="s">
        <v>31</v>
      </c>
      <c r="F416" s="45">
        <v>44425</v>
      </c>
    </row>
    <row r="417" spans="1:6" x14ac:dyDescent="0.3">
      <c r="A417" s="44">
        <v>760199</v>
      </c>
      <c r="B417" s="45">
        <v>44434</v>
      </c>
      <c r="C417" s="46">
        <v>3616.9419600000001</v>
      </c>
      <c r="D417" s="44">
        <v>0.66</v>
      </c>
      <c r="E417" s="44" t="s">
        <v>31</v>
      </c>
      <c r="F417" s="45">
        <v>44434</v>
      </c>
    </row>
    <row r="418" spans="1:6" x14ac:dyDescent="0.3">
      <c r="A418" s="44">
        <v>760199</v>
      </c>
      <c r="B418" s="45">
        <v>44435</v>
      </c>
      <c r="C418" s="46">
        <v>3618.0751559999999</v>
      </c>
      <c r="D418" s="44">
        <v>0.66</v>
      </c>
      <c r="E418" s="44" t="s">
        <v>31</v>
      </c>
      <c r="F418" s="45">
        <v>44434</v>
      </c>
    </row>
    <row r="419" spans="1:6" x14ac:dyDescent="0.3">
      <c r="A419" s="44">
        <v>760199</v>
      </c>
      <c r="B419" s="45">
        <v>44438</v>
      </c>
      <c r="C419" s="46">
        <v>3619.2087069999998</v>
      </c>
      <c r="D419" s="44">
        <v>0.66</v>
      </c>
      <c r="E419" s="44" t="s">
        <v>31</v>
      </c>
      <c r="F419" s="45">
        <v>44434</v>
      </c>
    </row>
    <row r="420" spans="1:6" x14ac:dyDescent="0.3">
      <c r="A420" s="44">
        <v>760199</v>
      </c>
      <c r="B420" s="45">
        <v>44439</v>
      </c>
      <c r="C420" s="46">
        <v>3620.3426129999998</v>
      </c>
      <c r="D420" s="44">
        <v>0.66</v>
      </c>
      <c r="E420" s="44" t="s">
        <v>31</v>
      </c>
      <c r="F420" s="45">
        <v>44434</v>
      </c>
    </row>
    <row r="421" spans="1:6" x14ac:dyDescent="0.3">
      <c r="A421" s="44">
        <v>760199</v>
      </c>
      <c r="B421" s="45">
        <v>44440</v>
      </c>
      <c r="C421" s="46">
        <v>3621.476874</v>
      </c>
      <c r="D421" s="44">
        <v>0.66</v>
      </c>
      <c r="E421" s="44" t="s">
        <v>31</v>
      </c>
      <c r="F421" s="45">
        <v>44434</v>
      </c>
    </row>
    <row r="422" spans="1:6" x14ac:dyDescent="0.3">
      <c r="A422" s="44">
        <v>760199</v>
      </c>
      <c r="B422" s="45">
        <v>44441</v>
      </c>
      <c r="C422" s="46">
        <v>3622.6114910000001</v>
      </c>
      <c r="D422" s="44">
        <v>0.66</v>
      </c>
      <c r="E422" s="44" t="s">
        <v>31</v>
      </c>
      <c r="F422" s="45">
        <v>44434</v>
      </c>
    </row>
    <row r="423" spans="1:6" x14ac:dyDescent="0.3">
      <c r="A423" s="44">
        <v>760199</v>
      </c>
      <c r="B423" s="45">
        <v>44442</v>
      </c>
      <c r="C423" s="46">
        <v>3623.7464629999999</v>
      </c>
      <c r="D423" s="44">
        <v>0.66</v>
      </c>
      <c r="E423" s="44" t="s">
        <v>31</v>
      </c>
      <c r="F423" s="45">
        <v>44434</v>
      </c>
    </row>
    <row r="424" spans="1:6" x14ac:dyDescent="0.3">
      <c r="A424" s="44">
        <v>760199</v>
      </c>
      <c r="B424" s="45">
        <v>44445</v>
      </c>
      <c r="C424" s="46">
        <v>3624.8817899999999</v>
      </c>
      <c r="D424" s="44">
        <v>0.66</v>
      </c>
      <c r="E424" s="44" t="s">
        <v>31</v>
      </c>
      <c r="F424" s="45">
        <v>44434</v>
      </c>
    </row>
    <row r="425" spans="1:6" x14ac:dyDescent="0.3">
      <c r="A425" s="44">
        <v>760199</v>
      </c>
      <c r="B425" s="45">
        <v>44447</v>
      </c>
      <c r="C425" s="46">
        <v>3626.0174740000002</v>
      </c>
      <c r="D425" s="44">
        <v>0.66</v>
      </c>
      <c r="E425" s="44" t="s">
        <v>31</v>
      </c>
      <c r="F425" s="45">
        <v>44434</v>
      </c>
    </row>
    <row r="426" spans="1:6" x14ac:dyDescent="0.3">
      <c r="A426" s="44">
        <v>760199</v>
      </c>
      <c r="B426" s="45">
        <v>44448</v>
      </c>
      <c r="C426" s="46">
        <v>3633.2776680000002</v>
      </c>
      <c r="D426" s="44">
        <v>0.87</v>
      </c>
      <c r="E426" s="44" t="s">
        <v>30</v>
      </c>
      <c r="F426" s="45">
        <v>44448</v>
      </c>
    </row>
    <row r="427" spans="1:6" x14ac:dyDescent="0.3">
      <c r="A427" s="44">
        <v>760199</v>
      </c>
      <c r="B427" s="45">
        <v>44449</v>
      </c>
      <c r="C427" s="46">
        <v>3634.7766609999999</v>
      </c>
      <c r="D427" s="44">
        <v>0.87</v>
      </c>
      <c r="E427" s="44" t="s">
        <v>30</v>
      </c>
      <c r="F427" s="45">
        <v>44448</v>
      </c>
    </row>
    <row r="428" spans="1:6" x14ac:dyDescent="0.3">
      <c r="A428" s="44">
        <v>760199</v>
      </c>
      <c r="B428" s="45">
        <v>44452</v>
      </c>
      <c r="C428" s="46">
        <v>3636.2762729999999</v>
      </c>
      <c r="D428" s="44">
        <v>0.87</v>
      </c>
      <c r="E428" s="44" t="s">
        <v>30</v>
      </c>
      <c r="F428" s="45">
        <v>44448</v>
      </c>
    </row>
    <row r="429" spans="1:6" x14ac:dyDescent="0.3">
      <c r="A429" s="44">
        <v>760199</v>
      </c>
      <c r="B429" s="45">
        <v>44453</v>
      </c>
      <c r="C429" s="46">
        <v>3637.776503</v>
      </c>
      <c r="D429" s="44">
        <v>0.87</v>
      </c>
      <c r="E429" s="44" t="s">
        <v>30</v>
      </c>
      <c r="F429" s="45">
        <v>44448</v>
      </c>
    </row>
    <row r="430" spans="1:6" x14ac:dyDescent="0.3">
      <c r="A430" s="44">
        <v>760199</v>
      </c>
      <c r="B430" s="45">
        <v>44454</v>
      </c>
      <c r="C430" s="46">
        <v>3639.2773529999999</v>
      </c>
      <c r="D430" s="44">
        <v>0.87</v>
      </c>
      <c r="E430" s="44" t="s">
        <v>30</v>
      </c>
      <c r="F430" s="45">
        <v>44448</v>
      </c>
    </row>
    <row r="431" spans="1:6" x14ac:dyDescent="0.3">
      <c r="A431" s="44">
        <v>760199</v>
      </c>
      <c r="B431" s="45">
        <v>44455</v>
      </c>
      <c r="C431" s="46">
        <v>3640.9849749999998</v>
      </c>
      <c r="D431" s="44">
        <v>0.99</v>
      </c>
      <c r="E431" s="44" t="s">
        <v>31</v>
      </c>
      <c r="F431" s="45">
        <v>44455</v>
      </c>
    </row>
    <row r="432" spans="1:6" x14ac:dyDescent="0.3">
      <c r="A432" s="44">
        <v>760199</v>
      </c>
      <c r="B432" s="45">
        <v>44456</v>
      </c>
      <c r="C432" s="46">
        <v>3642.6934000000001</v>
      </c>
      <c r="D432" s="44">
        <v>0.99</v>
      </c>
      <c r="E432" s="44" t="s">
        <v>31</v>
      </c>
      <c r="F432" s="45">
        <v>44455</v>
      </c>
    </row>
    <row r="433" spans="1:6" x14ac:dyDescent="0.3">
      <c r="A433" s="44">
        <v>760199</v>
      </c>
      <c r="B433" s="45">
        <v>44459</v>
      </c>
      <c r="C433" s="46">
        <v>3644.4026250000002</v>
      </c>
      <c r="D433" s="44">
        <v>0.99</v>
      </c>
      <c r="E433" s="44" t="s">
        <v>31</v>
      </c>
      <c r="F433" s="45">
        <v>44455</v>
      </c>
    </row>
    <row r="434" spans="1:6" x14ac:dyDescent="0.3">
      <c r="A434" s="44">
        <v>760199</v>
      </c>
      <c r="B434" s="45">
        <v>44460</v>
      </c>
      <c r="C434" s="46">
        <v>3646.1126530000001</v>
      </c>
      <c r="D434" s="44">
        <v>0.99</v>
      </c>
      <c r="E434" s="44" t="s">
        <v>31</v>
      </c>
      <c r="F434" s="45">
        <v>44455</v>
      </c>
    </row>
    <row r="435" spans="1:6" x14ac:dyDescent="0.3">
      <c r="A435" s="44">
        <v>760199</v>
      </c>
      <c r="B435" s="45">
        <v>44461</v>
      </c>
      <c r="C435" s="46">
        <v>3647.823484</v>
      </c>
      <c r="D435" s="44">
        <v>0.99</v>
      </c>
      <c r="E435" s="44" t="s">
        <v>31</v>
      </c>
      <c r="F435" s="45">
        <v>44455</v>
      </c>
    </row>
    <row r="436" spans="1:6" x14ac:dyDescent="0.3">
      <c r="A436" s="44">
        <v>760199</v>
      </c>
      <c r="B436" s="45">
        <v>44462</v>
      </c>
      <c r="C436" s="46">
        <v>3649.535116</v>
      </c>
      <c r="D436" s="44">
        <v>0.99</v>
      </c>
      <c r="E436" s="44" t="s">
        <v>31</v>
      </c>
      <c r="F436" s="45">
        <v>44455</v>
      </c>
    </row>
    <row r="437" spans="1:6" x14ac:dyDescent="0.3">
      <c r="A437" s="44">
        <v>760199</v>
      </c>
      <c r="B437" s="45">
        <v>44463</v>
      </c>
      <c r="C437" s="46">
        <v>3651.2475530000002</v>
      </c>
      <c r="D437" s="44">
        <v>0.99</v>
      </c>
      <c r="E437" s="44" t="s">
        <v>31</v>
      </c>
      <c r="F437" s="45">
        <v>44455</v>
      </c>
    </row>
    <row r="438" spans="1:6" x14ac:dyDescent="0.3">
      <c r="A438" s="44">
        <v>760199</v>
      </c>
      <c r="B438" s="45">
        <v>44466</v>
      </c>
      <c r="C438" s="46">
        <v>3656.265472</v>
      </c>
      <c r="D438" s="44">
        <v>1.23</v>
      </c>
      <c r="E438" s="44" t="s">
        <v>31</v>
      </c>
      <c r="F438" s="45">
        <v>44466</v>
      </c>
    </row>
    <row r="439" spans="1:6" x14ac:dyDescent="0.3">
      <c r="A439" s="44">
        <v>760199</v>
      </c>
      <c r="B439" s="45">
        <v>44467</v>
      </c>
      <c r="C439" s="46">
        <v>3658.3945549999999</v>
      </c>
      <c r="D439" s="44">
        <v>1.23</v>
      </c>
      <c r="E439" s="44" t="s">
        <v>31</v>
      </c>
      <c r="F439" s="45">
        <v>44466</v>
      </c>
    </row>
    <row r="440" spans="1:6" x14ac:dyDescent="0.3">
      <c r="A440" s="44">
        <v>760199</v>
      </c>
      <c r="B440" s="45">
        <v>44468</v>
      </c>
      <c r="C440" s="46">
        <v>3660.5248780000002</v>
      </c>
      <c r="D440" s="44">
        <v>1.23</v>
      </c>
      <c r="E440" s="44" t="s">
        <v>31</v>
      </c>
      <c r="F440" s="45">
        <v>44466</v>
      </c>
    </row>
    <row r="441" spans="1:6" x14ac:dyDescent="0.3">
      <c r="A441" s="44">
        <v>760199</v>
      </c>
      <c r="B441" s="45">
        <v>44469</v>
      </c>
      <c r="C441" s="46">
        <v>3662.656442</v>
      </c>
      <c r="D441" s="44">
        <v>1.23</v>
      </c>
      <c r="E441" s="44" t="s">
        <v>31</v>
      </c>
      <c r="F441" s="45">
        <v>44466</v>
      </c>
    </row>
    <row r="442" spans="1:6" x14ac:dyDescent="0.3">
      <c r="A442" s="44">
        <v>760199</v>
      </c>
      <c r="B442" s="45">
        <v>44470</v>
      </c>
      <c r="C442" s="46">
        <v>3664.7892470000002</v>
      </c>
      <c r="D442" s="44">
        <v>1.23</v>
      </c>
      <c r="E442" s="44" t="s">
        <v>31</v>
      </c>
      <c r="F442" s="45">
        <v>44466</v>
      </c>
    </row>
    <row r="443" spans="1:6" x14ac:dyDescent="0.3">
      <c r="A443" s="44">
        <v>760199</v>
      </c>
      <c r="B443" s="45">
        <v>44473</v>
      </c>
      <c r="C443" s="46">
        <v>3666.9232929999998</v>
      </c>
      <c r="D443" s="44">
        <v>1.23</v>
      </c>
      <c r="E443" s="44" t="s">
        <v>31</v>
      </c>
      <c r="F443" s="45">
        <v>44466</v>
      </c>
    </row>
    <row r="444" spans="1:6" x14ac:dyDescent="0.3">
      <c r="A444" s="44">
        <v>760199</v>
      </c>
      <c r="B444" s="45">
        <v>44474</v>
      </c>
      <c r="C444" s="46">
        <v>3669.058583</v>
      </c>
      <c r="D444" s="44">
        <v>1.23</v>
      </c>
      <c r="E444" s="44" t="s">
        <v>31</v>
      </c>
      <c r="F444" s="45">
        <v>44466</v>
      </c>
    </row>
    <row r="445" spans="1:6" x14ac:dyDescent="0.3">
      <c r="A445" s="44">
        <v>760199</v>
      </c>
      <c r="B445" s="45">
        <v>44475</v>
      </c>
      <c r="C445" s="46">
        <v>3671.195115</v>
      </c>
      <c r="D445" s="44">
        <v>1.23</v>
      </c>
      <c r="E445" s="44" t="s">
        <v>31</v>
      </c>
      <c r="F445" s="45">
        <v>44466</v>
      </c>
    </row>
    <row r="446" spans="1:6" x14ac:dyDescent="0.3">
      <c r="A446" s="44">
        <v>760199</v>
      </c>
      <c r="B446" s="45">
        <v>44476</v>
      </c>
      <c r="C446" s="46">
        <v>3673.3328919999999</v>
      </c>
      <c r="D446" s="44">
        <v>1.23</v>
      </c>
      <c r="E446" s="44" t="s">
        <v>31</v>
      </c>
      <c r="F446" s="45">
        <v>44466</v>
      </c>
    </row>
    <row r="447" spans="1:6" x14ac:dyDescent="0.3">
      <c r="A447" s="44">
        <v>760199</v>
      </c>
      <c r="B447" s="45">
        <v>44477</v>
      </c>
      <c r="C447" s="46">
        <v>3673.413227</v>
      </c>
      <c r="D447" s="44">
        <v>1.1599999999999999</v>
      </c>
      <c r="E447" s="44" t="s">
        <v>30</v>
      </c>
      <c r="F447" s="45">
        <v>44477</v>
      </c>
    </row>
    <row r="448" spans="1:6" x14ac:dyDescent="0.3">
      <c r="A448" s="44">
        <v>760199</v>
      </c>
      <c r="B448" s="45">
        <v>44480</v>
      </c>
      <c r="C448" s="46">
        <v>3675.4311619999999</v>
      </c>
      <c r="D448" s="44">
        <v>1.1599999999999999</v>
      </c>
      <c r="E448" s="44" t="s">
        <v>30</v>
      </c>
      <c r="F448" s="45">
        <v>44477</v>
      </c>
    </row>
    <row r="449" spans="1:6" x14ac:dyDescent="0.3">
      <c r="A449" s="44">
        <v>760199</v>
      </c>
      <c r="B449" s="45">
        <v>44482</v>
      </c>
      <c r="C449" s="46">
        <v>3677.4502050000001</v>
      </c>
      <c r="D449" s="44">
        <v>1.1599999999999999</v>
      </c>
      <c r="E449" s="44" t="s">
        <v>30</v>
      </c>
      <c r="F449" s="45">
        <v>44477</v>
      </c>
    </row>
    <row r="450" spans="1:6" x14ac:dyDescent="0.3">
      <c r="A450" s="44">
        <v>760199</v>
      </c>
      <c r="B450" s="45">
        <v>44483</v>
      </c>
      <c r="C450" s="46">
        <v>3679.470358</v>
      </c>
      <c r="D450" s="44">
        <v>1.1599999999999999</v>
      </c>
      <c r="E450" s="44" t="s">
        <v>30</v>
      </c>
      <c r="F450" s="45">
        <v>44477</v>
      </c>
    </row>
    <row r="451" spans="1:6" x14ac:dyDescent="0.3">
      <c r="A451" s="44">
        <v>760199</v>
      </c>
      <c r="B451" s="45">
        <v>44484</v>
      </c>
      <c r="C451" s="46">
        <v>3681.4916199999998</v>
      </c>
      <c r="D451" s="44">
        <v>1.1599999999999999</v>
      </c>
      <c r="E451" s="44" t="s">
        <v>30</v>
      </c>
      <c r="F451" s="45">
        <v>44477</v>
      </c>
    </row>
    <row r="452" spans="1:6" x14ac:dyDescent="0.3">
      <c r="A452" s="44">
        <v>760199</v>
      </c>
      <c r="B452" s="45">
        <v>44487</v>
      </c>
      <c r="C452" s="46">
        <v>3682.775877</v>
      </c>
      <c r="D452" s="44">
        <v>0.7</v>
      </c>
      <c r="E452" s="44" t="s">
        <v>31</v>
      </c>
      <c r="F452" s="45">
        <v>44487</v>
      </c>
    </row>
    <row r="453" spans="1:6" x14ac:dyDescent="0.3">
      <c r="A453" s="44">
        <v>760199</v>
      </c>
      <c r="B453" s="45">
        <v>44488</v>
      </c>
      <c r="C453" s="46">
        <v>3684.0605820000001</v>
      </c>
      <c r="D453" s="44">
        <v>0.7</v>
      </c>
      <c r="E453" s="44" t="s">
        <v>31</v>
      </c>
      <c r="F453" s="45">
        <v>44487</v>
      </c>
    </row>
    <row r="454" spans="1:6" x14ac:dyDescent="0.3">
      <c r="A454" s="44">
        <v>760199</v>
      </c>
      <c r="B454" s="45">
        <v>44489</v>
      </c>
      <c r="C454" s="46">
        <v>3685.3457349999999</v>
      </c>
      <c r="D454" s="44">
        <v>0.7</v>
      </c>
      <c r="E454" s="44" t="s">
        <v>31</v>
      </c>
      <c r="F454" s="45">
        <v>44487</v>
      </c>
    </row>
    <row r="455" spans="1:6" x14ac:dyDescent="0.3">
      <c r="A455" s="44">
        <v>760199</v>
      </c>
      <c r="B455" s="45">
        <v>44490</v>
      </c>
      <c r="C455" s="46">
        <v>3686.6313369999998</v>
      </c>
      <c r="D455" s="44">
        <v>0.7</v>
      </c>
      <c r="E455" s="44" t="s">
        <v>31</v>
      </c>
      <c r="F455" s="45">
        <v>44487</v>
      </c>
    </row>
    <row r="456" spans="1:6" x14ac:dyDescent="0.3">
      <c r="A456" s="44">
        <v>760199</v>
      </c>
      <c r="B456" s="45">
        <v>44491</v>
      </c>
      <c r="C456" s="46">
        <v>3687.917387</v>
      </c>
      <c r="D456" s="44">
        <v>0.7</v>
      </c>
      <c r="E456" s="44" t="s">
        <v>31</v>
      </c>
      <c r="F456" s="45">
        <v>44487</v>
      </c>
    </row>
    <row r="457" spans="1:6" x14ac:dyDescent="0.3">
      <c r="A457" s="44">
        <v>760199</v>
      </c>
      <c r="B457" s="45">
        <v>44494</v>
      </c>
      <c r="C457" s="46">
        <v>3689.2038849999999</v>
      </c>
      <c r="D457" s="44">
        <v>0.7</v>
      </c>
      <c r="E457" s="44" t="s">
        <v>31</v>
      </c>
      <c r="F457" s="45">
        <v>44487</v>
      </c>
    </row>
    <row r="458" spans="1:6" x14ac:dyDescent="0.3">
      <c r="A458" s="44">
        <v>760199</v>
      </c>
      <c r="B458" s="45">
        <v>44495</v>
      </c>
      <c r="C458" s="46">
        <v>3690.4908329999998</v>
      </c>
      <c r="D458" s="44">
        <v>0.7</v>
      </c>
      <c r="E458" s="44" t="s">
        <v>31</v>
      </c>
      <c r="F458" s="45">
        <v>44487</v>
      </c>
    </row>
    <row r="459" spans="1:6" x14ac:dyDescent="0.3">
      <c r="A459" s="44">
        <v>760199</v>
      </c>
      <c r="B459" s="45">
        <v>44496</v>
      </c>
      <c r="C459" s="46">
        <v>3696.612752</v>
      </c>
      <c r="D459" s="44">
        <v>1.03</v>
      </c>
      <c r="E459" s="44" t="s">
        <v>31</v>
      </c>
      <c r="F459" s="45">
        <v>44496</v>
      </c>
    </row>
    <row r="460" spans="1:6" x14ac:dyDescent="0.3">
      <c r="A460" s="44">
        <v>760199</v>
      </c>
      <c r="B460" s="45">
        <v>44497</v>
      </c>
      <c r="C460" s="46">
        <v>3698.5072559999999</v>
      </c>
      <c r="D460" s="44">
        <v>1.03</v>
      </c>
      <c r="E460" s="44" t="s">
        <v>31</v>
      </c>
      <c r="F460" s="45">
        <v>44496</v>
      </c>
    </row>
    <row r="461" spans="1:6" x14ac:dyDescent="0.3">
      <c r="A461" s="44">
        <v>760199</v>
      </c>
      <c r="B461" s="45">
        <v>44498</v>
      </c>
      <c r="C461" s="46">
        <v>3700.4027299999998</v>
      </c>
      <c r="D461" s="44">
        <v>1.03</v>
      </c>
      <c r="E461" s="44" t="s">
        <v>31</v>
      </c>
      <c r="F461" s="45">
        <v>44496</v>
      </c>
    </row>
    <row r="462" spans="1:6" x14ac:dyDescent="0.3">
      <c r="A462" s="44">
        <v>760199</v>
      </c>
      <c r="B462" s="45">
        <v>44501</v>
      </c>
      <c r="C462" s="46">
        <v>3702.299176</v>
      </c>
      <c r="D462" s="44">
        <v>1.03</v>
      </c>
      <c r="E462" s="44" t="s">
        <v>31</v>
      </c>
      <c r="F462" s="45">
        <v>44496</v>
      </c>
    </row>
    <row r="463" spans="1:6" x14ac:dyDescent="0.3">
      <c r="A463" s="44">
        <v>760199</v>
      </c>
      <c r="B463" s="45">
        <v>44503</v>
      </c>
      <c r="C463" s="46">
        <v>3704.1965930000001</v>
      </c>
      <c r="D463" s="44">
        <v>1.03</v>
      </c>
      <c r="E463" s="44" t="s">
        <v>31</v>
      </c>
      <c r="F463" s="45">
        <v>44496</v>
      </c>
    </row>
    <row r="464" spans="1:6" x14ac:dyDescent="0.3">
      <c r="A464" s="44">
        <v>760199</v>
      </c>
      <c r="B464" s="45">
        <v>44504</v>
      </c>
      <c r="C464" s="46">
        <v>3706.094983</v>
      </c>
      <c r="D464" s="44">
        <v>1.03</v>
      </c>
      <c r="E464" s="44" t="s">
        <v>31</v>
      </c>
      <c r="F464" s="45">
        <v>44496</v>
      </c>
    </row>
    <row r="465" spans="1:6" x14ac:dyDescent="0.3">
      <c r="A465" s="44">
        <v>760199</v>
      </c>
      <c r="B465" s="45">
        <v>44505</v>
      </c>
      <c r="C465" s="46">
        <v>3707.994346</v>
      </c>
      <c r="D465" s="44">
        <v>1.03</v>
      </c>
      <c r="E465" s="44" t="s">
        <v>31</v>
      </c>
      <c r="F465" s="45">
        <v>44496</v>
      </c>
    </row>
    <row r="466" spans="1:6" x14ac:dyDescent="0.3">
      <c r="A466" s="44">
        <v>760199</v>
      </c>
      <c r="B466" s="45">
        <v>44508</v>
      </c>
      <c r="C466" s="46">
        <v>3709.894683</v>
      </c>
      <c r="D466" s="44">
        <v>1.03</v>
      </c>
      <c r="E466" s="44" t="s">
        <v>31</v>
      </c>
      <c r="F466" s="45">
        <v>44496</v>
      </c>
    </row>
    <row r="467" spans="1:6" x14ac:dyDescent="0.3">
      <c r="A467" s="44">
        <v>760199</v>
      </c>
      <c r="B467" s="45">
        <v>44509</v>
      </c>
      <c r="C467" s="46">
        <v>3711.7959930000002</v>
      </c>
      <c r="D467" s="44">
        <v>1.03</v>
      </c>
      <c r="E467" s="44" t="s">
        <v>31</v>
      </c>
      <c r="F467" s="45">
        <v>44496</v>
      </c>
    </row>
    <row r="468" spans="1:6" x14ac:dyDescent="0.3">
      <c r="A468" s="44">
        <v>760199</v>
      </c>
      <c r="B468" s="45">
        <v>44510</v>
      </c>
      <c r="C468" s="46">
        <v>3720.5695919999998</v>
      </c>
      <c r="D468" s="44">
        <v>1.25</v>
      </c>
      <c r="E468" s="44" t="s">
        <v>30</v>
      </c>
      <c r="F468" s="45">
        <v>44510</v>
      </c>
    </row>
    <row r="469" spans="1:6" x14ac:dyDescent="0.3">
      <c r="A469" s="44">
        <v>760199</v>
      </c>
      <c r="B469" s="45">
        <v>44511</v>
      </c>
      <c r="C469" s="46">
        <v>3722.881171</v>
      </c>
      <c r="D469" s="44">
        <v>1.25</v>
      </c>
      <c r="E469" s="44" t="s">
        <v>30</v>
      </c>
      <c r="F469" s="45">
        <v>44510</v>
      </c>
    </row>
    <row r="470" spans="1:6" x14ac:dyDescent="0.3">
      <c r="A470" s="44">
        <v>760199</v>
      </c>
      <c r="B470" s="45">
        <v>44512</v>
      </c>
      <c r="C470" s="46">
        <v>3725.1941870000001</v>
      </c>
      <c r="D470" s="44">
        <v>1.25</v>
      </c>
      <c r="E470" s="44" t="s">
        <v>30</v>
      </c>
      <c r="F470" s="45">
        <v>44510</v>
      </c>
    </row>
    <row r="471" spans="1:6" x14ac:dyDescent="0.3">
      <c r="A471" s="44">
        <v>760199</v>
      </c>
      <c r="B471" s="45">
        <v>44516</v>
      </c>
      <c r="C471" s="46">
        <v>3727.5086390000001</v>
      </c>
      <c r="D471" s="44">
        <v>1.25</v>
      </c>
      <c r="E471" s="44" t="s">
        <v>30</v>
      </c>
      <c r="F471" s="45">
        <v>44510</v>
      </c>
    </row>
    <row r="472" spans="1:6" x14ac:dyDescent="0.3">
      <c r="A472" s="44">
        <v>760199</v>
      </c>
      <c r="B472" s="45">
        <v>44517</v>
      </c>
      <c r="C472" s="46">
        <v>3729.2576610000001</v>
      </c>
      <c r="D472" s="44">
        <v>0.99</v>
      </c>
      <c r="E472" s="44" t="s">
        <v>31</v>
      </c>
      <c r="F472" s="45">
        <v>44517</v>
      </c>
    </row>
    <row r="473" spans="1:6" x14ac:dyDescent="0.3">
      <c r="A473" s="44">
        <v>760199</v>
      </c>
      <c r="B473" s="45">
        <v>44518</v>
      </c>
      <c r="C473" s="46">
        <v>3731.007505</v>
      </c>
      <c r="D473" s="44">
        <v>0.99</v>
      </c>
      <c r="E473" s="44" t="s">
        <v>31</v>
      </c>
      <c r="F473" s="45">
        <v>44517</v>
      </c>
    </row>
    <row r="474" spans="1:6" x14ac:dyDescent="0.3">
      <c r="A474" s="44">
        <v>760199</v>
      </c>
      <c r="B474" s="45">
        <v>44519</v>
      </c>
      <c r="C474" s="46">
        <v>3732.7581700000001</v>
      </c>
      <c r="D474" s="44">
        <v>0.99</v>
      </c>
      <c r="E474" s="44" t="s">
        <v>31</v>
      </c>
      <c r="F474" s="45">
        <v>44517</v>
      </c>
    </row>
    <row r="475" spans="1:6" x14ac:dyDescent="0.3">
      <c r="A475" s="44">
        <v>760199</v>
      </c>
      <c r="B475" s="45">
        <v>44522</v>
      </c>
      <c r="C475" s="46">
        <v>3734.5096560000002</v>
      </c>
      <c r="D475" s="44">
        <v>0.99</v>
      </c>
      <c r="E475" s="44" t="s">
        <v>31</v>
      </c>
      <c r="F475" s="45">
        <v>44517</v>
      </c>
    </row>
    <row r="476" spans="1:6" x14ac:dyDescent="0.3">
      <c r="A476" s="44">
        <v>760199</v>
      </c>
      <c r="B476" s="45">
        <v>44523</v>
      </c>
      <c r="C476" s="46">
        <v>3736.2619629999999</v>
      </c>
      <c r="D476" s="44">
        <v>0.99</v>
      </c>
      <c r="E476" s="44" t="s">
        <v>31</v>
      </c>
      <c r="F476" s="45">
        <v>44517</v>
      </c>
    </row>
    <row r="477" spans="1:6" x14ac:dyDescent="0.3">
      <c r="A477" s="44">
        <v>760199</v>
      </c>
      <c r="B477" s="45">
        <v>44524</v>
      </c>
      <c r="C477" s="46">
        <v>3738.0150939999999</v>
      </c>
      <c r="D477" s="44">
        <v>0.99</v>
      </c>
      <c r="E477" s="44" t="s">
        <v>31</v>
      </c>
      <c r="F477" s="45">
        <v>44517</v>
      </c>
    </row>
    <row r="478" spans="1:6" x14ac:dyDescent="0.3">
      <c r="A478" s="44">
        <v>760199</v>
      </c>
      <c r="B478" s="45">
        <v>44525</v>
      </c>
      <c r="C478" s="46">
        <v>3739.7690459999999</v>
      </c>
      <c r="D478" s="44">
        <v>0.99</v>
      </c>
      <c r="E478" s="44" t="s">
        <v>31</v>
      </c>
      <c r="F478" s="45">
        <v>44517</v>
      </c>
    </row>
    <row r="479" spans="1:6" x14ac:dyDescent="0.3">
      <c r="A479" s="44">
        <v>760199</v>
      </c>
      <c r="B479" s="45">
        <v>44526</v>
      </c>
      <c r="C479" s="46">
        <v>3742.793705</v>
      </c>
      <c r="D479" s="44">
        <v>1.08</v>
      </c>
      <c r="E479" s="44" t="s">
        <v>31</v>
      </c>
      <c r="F479" s="45">
        <v>44526</v>
      </c>
    </row>
    <row r="480" spans="1:6" x14ac:dyDescent="0.3">
      <c r="A480" s="44">
        <v>760199</v>
      </c>
      <c r="B480" s="45">
        <v>44529</v>
      </c>
      <c r="C480" s="46">
        <v>3744.70874</v>
      </c>
      <c r="D480" s="44">
        <v>1.08</v>
      </c>
      <c r="E480" s="44" t="s">
        <v>31</v>
      </c>
      <c r="F480" s="45">
        <v>44526</v>
      </c>
    </row>
    <row r="481" spans="1:6" x14ac:dyDescent="0.3">
      <c r="A481" s="44">
        <v>760199</v>
      </c>
      <c r="B481" s="45">
        <v>44530</v>
      </c>
      <c r="C481" s="46">
        <v>3746.6247549999998</v>
      </c>
      <c r="D481" s="44">
        <v>1.08</v>
      </c>
      <c r="E481" s="44" t="s">
        <v>31</v>
      </c>
      <c r="F481" s="45">
        <v>44526</v>
      </c>
    </row>
    <row r="482" spans="1:6" x14ac:dyDescent="0.3">
      <c r="A482" s="44">
        <v>760199</v>
      </c>
      <c r="B482" s="45">
        <v>44531</v>
      </c>
      <c r="C482" s="46">
        <v>3748.5417499999999</v>
      </c>
      <c r="D482" s="44">
        <v>1.08</v>
      </c>
      <c r="E482" s="44" t="s">
        <v>31</v>
      </c>
      <c r="F482" s="45">
        <v>44526</v>
      </c>
    </row>
    <row r="483" spans="1:6" x14ac:dyDescent="0.3">
      <c r="A483" s="44">
        <v>760199</v>
      </c>
      <c r="B483" s="45">
        <v>44532</v>
      </c>
      <c r="C483" s="46">
        <v>3750.459726</v>
      </c>
      <c r="D483" s="44">
        <v>1.08</v>
      </c>
      <c r="E483" s="44" t="s">
        <v>31</v>
      </c>
      <c r="F483" s="45">
        <v>44526</v>
      </c>
    </row>
    <row r="484" spans="1:6" x14ac:dyDescent="0.3">
      <c r="A484" s="44">
        <v>760199</v>
      </c>
      <c r="B484" s="45">
        <v>44533</v>
      </c>
      <c r="C484" s="46">
        <v>3752.3786829999999</v>
      </c>
      <c r="D484" s="44">
        <v>1.08</v>
      </c>
      <c r="E484" s="44" t="s">
        <v>31</v>
      </c>
      <c r="F484" s="45">
        <v>44526</v>
      </c>
    </row>
    <row r="485" spans="1:6" x14ac:dyDescent="0.3">
      <c r="A485" s="44">
        <v>760199</v>
      </c>
      <c r="B485" s="45">
        <v>44536</v>
      </c>
      <c r="C485" s="46">
        <v>3754.2986230000001</v>
      </c>
      <c r="D485" s="44">
        <v>1.08</v>
      </c>
      <c r="E485" s="44" t="s">
        <v>31</v>
      </c>
      <c r="F485" s="45">
        <v>44526</v>
      </c>
    </row>
    <row r="486" spans="1:6" x14ac:dyDescent="0.3">
      <c r="A486" s="44">
        <v>760199</v>
      </c>
      <c r="B486" s="45">
        <v>44537</v>
      </c>
      <c r="C486" s="46">
        <v>3756.219544</v>
      </c>
      <c r="D486" s="44">
        <v>1.08</v>
      </c>
      <c r="E486" s="44" t="s">
        <v>31</v>
      </c>
      <c r="F486" s="45">
        <v>44526</v>
      </c>
    </row>
    <row r="487" spans="1:6" x14ac:dyDescent="0.3">
      <c r="A487" s="44">
        <v>760199</v>
      </c>
      <c r="B487" s="45">
        <v>44538</v>
      </c>
      <c r="C487" s="46">
        <v>3758.1414490000002</v>
      </c>
      <c r="D487" s="44">
        <v>1.08</v>
      </c>
      <c r="E487" s="44" t="s">
        <v>31</v>
      </c>
      <c r="F487" s="45">
        <v>44526</v>
      </c>
    </row>
    <row r="488" spans="1:6" x14ac:dyDescent="0.3">
      <c r="A488" s="44">
        <v>760199</v>
      </c>
      <c r="B488" s="45">
        <v>44539</v>
      </c>
      <c r="C488" s="46">
        <v>3760.0643369999998</v>
      </c>
      <c r="D488" s="44">
        <v>1.08</v>
      </c>
      <c r="E488" s="44" t="s">
        <v>31</v>
      </c>
      <c r="F488" s="45">
        <v>44526</v>
      </c>
    </row>
    <row r="489" spans="1:6" x14ac:dyDescent="0.3">
      <c r="A489" s="44">
        <v>760199</v>
      </c>
      <c r="B489" s="45">
        <v>44540</v>
      </c>
      <c r="C489" s="46">
        <v>3757.842889</v>
      </c>
      <c r="D489" s="44">
        <v>0.95</v>
      </c>
      <c r="E489" s="44" t="s">
        <v>30</v>
      </c>
      <c r="F489" s="45">
        <v>44540</v>
      </c>
    </row>
    <row r="490" spans="1:6" x14ac:dyDescent="0.3">
      <c r="A490" s="44">
        <v>760199</v>
      </c>
      <c r="B490" s="45">
        <v>44543</v>
      </c>
      <c r="C490" s="46">
        <v>3759.5353449999998</v>
      </c>
      <c r="D490" s="44">
        <v>0.95</v>
      </c>
      <c r="E490" s="44" t="s">
        <v>30</v>
      </c>
      <c r="F490" s="45">
        <v>44540</v>
      </c>
    </row>
    <row r="491" spans="1:6" x14ac:dyDescent="0.3">
      <c r="A491" s="44">
        <v>760199</v>
      </c>
      <c r="B491" s="45">
        <v>44544</v>
      </c>
      <c r="C491" s="46">
        <v>3761.2285630000001</v>
      </c>
      <c r="D491" s="44">
        <v>0.95</v>
      </c>
      <c r="E491" s="44" t="s">
        <v>30</v>
      </c>
      <c r="F491" s="45">
        <v>44540</v>
      </c>
    </row>
    <row r="492" spans="1:6" x14ac:dyDescent="0.3">
      <c r="A492" s="44">
        <v>760199</v>
      </c>
      <c r="B492" s="45">
        <v>44545</v>
      </c>
      <c r="C492" s="46">
        <v>3762.9225449999999</v>
      </c>
      <c r="D492" s="44">
        <v>0.95</v>
      </c>
      <c r="E492" s="44" t="s">
        <v>30</v>
      </c>
      <c r="F492" s="45">
        <v>44540</v>
      </c>
    </row>
    <row r="493" spans="1:6" x14ac:dyDescent="0.3">
      <c r="A493" s="44">
        <v>760199</v>
      </c>
      <c r="B493" s="45">
        <v>44546</v>
      </c>
      <c r="C493" s="46">
        <v>3764.0477129999999</v>
      </c>
      <c r="D493" s="44">
        <v>0.69</v>
      </c>
      <c r="E493" s="44" t="s">
        <v>31</v>
      </c>
      <c r="F493" s="45">
        <v>44546</v>
      </c>
    </row>
    <row r="494" spans="1:6" x14ac:dyDescent="0.3">
      <c r="A494" s="44">
        <v>760199</v>
      </c>
      <c r="B494" s="45">
        <v>44547</v>
      </c>
      <c r="C494" s="46">
        <v>3765.173217</v>
      </c>
      <c r="D494" s="44">
        <v>0.69</v>
      </c>
      <c r="E494" s="44" t="s">
        <v>31</v>
      </c>
      <c r="F494" s="45">
        <v>44546</v>
      </c>
    </row>
    <row r="495" spans="1:6" x14ac:dyDescent="0.3">
      <c r="A495" s="44">
        <v>760199</v>
      </c>
      <c r="B495" s="45">
        <v>44550</v>
      </c>
      <c r="C495" s="46">
        <v>3766.2990580000001</v>
      </c>
      <c r="D495" s="44">
        <v>0.69</v>
      </c>
      <c r="E495" s="44" t="s">
        <v>31</v>
      </c>
      <c r="F495" s="45">
        <v>44546</v>
      </c>
    </row>
    <row r="496" spans="1:6" x14ac:dyDescent="0.3">
      <c r="A496" s="44">
        <v>760199</v>
      </c>
      <c r="B496" s="45">
        <v>44551</v>
      </c>
      <c r="C496" s="46">
        <v>3767.425236</v>
      </c>
      <c r="D496" s="44">
        <v>0.69</v>
      </c>
      <c r="E496" s="44" t="s">
        <v>31</v>
      </c>
      <c r="F496" s="45">
        <v>44546</v>
      </c>
    </row>
    <row r="497" spans="1:6" x14ac:dyDescent="0.3">
      <c r="A497" s="44">
        <v>760199</v>
      </c>
      <c r="B497" s="45">
        <v>44552</v>
      </c>
      <c r="C497" s="46">
        <v>3768.551751</v>
      </c>
      <c r="D497" s="44">
        <v>0.69</v>
      </c>
      <c r="E497" s="44" t="s">
        <v>31</v>
      </c>
      <c r="F497" s="45">
        <v>44546</v>
      </c>
    </row>
    <row r="498" spans="1:6" x14ac:dyDescent="0.3">
      <c r="A498" s="44">
        <v>760199</v>
      </c>
      <c r="B498" s="45">
        <v>44553</v>
      </c>
      <c r="C498" s="46">
        <v>3769.678602</v>
      </c>
      <c r="D498" s="44">
        <v>0.69</v>
      </c>
      <c r="E498" s="44" t="s">
        <v>31</v>
      </c>
      <c r="F498" s="45">
        <v>44546</v>
      </c>
    </row>
    <row r="499" spans="1:6" x14ac:dyDescent="0.3">
      <c r="A499" s="44">
        <v>760199</v>
      </c>
      <c r="B499" s="45">
        <v>44554</v>
      </c>
      <c r="C499" s="46">
        <v>3770.0077569999999</v>
      </c>
      <c r="D499" s="44">
        <v>0.62</v>
      </c>
      <c r="E499" s="44" t="s">
        <v>31</v>
      </c>
      <c r="F499" s="45">
        <v>44554</v>
      </c>
    </row>
    <row r="500" spans="1:6" x14ac:dyDescent="0.3">
      <c r="A500" s="44">
        <v>760199</v>
      </c>
      <c r="B500" s="45">
        <v>44557</v>
      </c>
      <c r="C500" s="46">
        <v>3771.0210189999998</v>
      </c>
      <c r="D500" s="44">
        <v>0.62</v>
      </c>
      <c r="E500" s="44" t="s">
        <v>31</v>
      </c>
      <c r="F500" s="45">
        <v>44554</v>
      </c>
    </row>
    <row r="501" spans="1:6" x14ac:dyDescent="0.3">
      <c r="A501" s="44">
        <v>760199</v>
      </c>
      <c r="B501" s="45">
        <v>44558</v>
      </c>
      <c r="C501" s="46">
        <v>3772.0345520000001</v>
      </c>
      <c r="D501" s="44">
        <v>0.62</v>
      </c>
      <c r="E501" s="44" t="s">
        <v>31</v>
      </c>
      <c r="F501" s="45">
        <v>44554</v>
      </c>
    </row>
    <row r="502" spans="1:6" x14ac:dyDescent="0.3">
      <c r="A502" s="44">
        <v>760199</v>
      </c>
      <c r="B502" s="45">
        <v>44559</v>
      </c>
      <c r="C502" s="46">
        <v>3773.0483589999999</v>
      </c>
      <c r="D502" s="44">
        <v>0.62</v>
      </c>
      <c r="E502" s="44" t="s">
        <v>31</v>
      </c>
      <c r="F502" s="45">
        <v>44554</v>
      </c>
    </row>
    <row r="503" spans="1:6" x14ac:dyDescent="0.3">
      <c r="A503" s="44">
        <v>760199</v>
      </c>
      <c r="B503" s="45">
        <v>44560</v>
      </c>
      <c r="C503" s="46">
        <v>3774.0624379999999</v>
      </c>
      <c r="D503" s="44">
        <v>0.62</v>
      </c>
      <c r="E503" s="44" t="s">
        <v>31</v>
      </c>
      <c r="F503" s="45">
        <v>44554</v>
      </c>
    </row>
    <row r="504" spans="1:6" x14ac:dyDescent="0.3">
      <c r="A504" s="44">
        <v>760199</v>
      </c>
      <c r="B504" s="45">
        <v>44561</v>
      </c>
      <c r="C504" s="46">
        <v>3775.0767890000002</v>
      </c>
      <c r="D504" s="44">
        <v>0.62</v>
      </c>
      <c r="E504" s="44" t="s">
        <v>31</v>
      </c>
      <c r="F504" s="45">
        <v>44554</v>
      </c>
    </row>
    <row r="505" spans="1:6" x14ac:dyDescent="0.3">
      <c r="A505" s="44">
        <v>760199</v>
      </c>
      <c r="B505" s="45">
        <v>44564</v>
      </c>
      <c r="C505" s="46">
        <v>3776.0914130000001</v>
      </c>
      <c r="D505" s="44">
        <v>0.62</v>
      </c>
      <c r="E505" s="44" t="s">
        <v>31</v>
      </c>
      <c r="F505" s="45">
        <v>44554</v>
      </c>
    </row>
    <row r="506" spans="1:6" x14ac:dyDescent="0.3">
      <c r="A506" s="44">
        <v>760199</v>
      </c>
      <c r="B506" s="45">
        <v>44565</v>
      </c>
      <c r="C506" s="46">
        <v>3777.1063100000001</v>
      </c>
      <c r="D506" s="44">
        <v>0.62</v>
      </c>
      <c r="E506" s="44" t="s">
        <v>31</v>
      </c>
      <c r="F506" s="45">
        <v>44554</v>
      </c>
    </row>
    <row r="507" spans="1:6" x14ac:dyDescent="0.3">
      <c r="A507" s="44">
        <v>760199</v>
      </c>
      <c r="B507" s="45">
        <v>44566</v>
      </c>
      <c r="C507" s="46">
        <v>3778.1214789999999</v>
      </c>
      <c r="D507" s="44">
        <v>0.62</v>
      </c>
      <c r="E507" s="44" t="s">
        <v>31</v>
      </c>
      <c r="F507" s="45">
        <v>44554</v>
      </c>
    </row>
    <row r="508" spans="1:6" x14ac:dyDescent="0.3">
      <c r="A508" s="44">
        <v>760199</v>
      </c>
      <c r="B508" s="45">
        <v>44567</v>
      </c>
      <c r="C508" s="46">
        <v>3779.1369220000001</v>
      </c>
      <c r="D508" s="44">
        <v>0.62</v>
      </c>
      <c r="E508" s="44" t="s">
        <v>31</v>
      </c>
      <c r="F508" s="45">
        <v>44554</v>
      </c>
    </row>
    <row r="509" spans="1:6" x14ac:dyDescent="0.3">
      <c r="A509" s="44">
        <v>760199</v>
      </c>
      <c r="B509" s="45">
        <v>44568</v>
      </c>
      <c r="C509" s="46">
        <v>3780.1526370000001</v>
      </c>
      <c r="D509" s="44">
        <v>0.62</v>
      </c>
      <c r="E509" s="44" t="s">
        <v>31</v>
      </c>
      <c r="F509" s="45">
        <v>44554</v>
      </c>
    </row>
    <row r="510" spans="1:6" x14ac:dyDescent="0.3">
      <c r="A510" s="44">
        <v>760199</v>
      </c>
      <c r="B510" s="45">
        <v>44571</v>
      </c>
      <c r="C510" s="46">
        <v>3781.1686249999998</v>
      </c>
      <c r="D510" s="44">
        <v>0.62</v>
      </c>
      <c r="E510" s="44" t="s">
        <v>31</v>
      </c>
      <c r="F510" s="45">
        <v>44554</v>
      </c>
    </row>
    <row r="511" spans="1:6" x14ac:dyDescent="0.3">
      <c r="A511" s="44">
        <v>760199</v>
      </c>
      <c r="B511" s="45">
        <v>44572</v>
      </c>
      <c r="C511" s="46">
        <v>3785.5989439999998</v>
      </c>
      <c r="D511" s="44">
        <v>0.73</v>
      </c>
      <c r="E511" s="44" t="s">
        <v>30</v>
      </c>
      <c r="F511" s="45">
        <v>44572</v>
      </c>
    </row>
    <row r="512" spans="1:6" x14ac:dyDescent="0.3">
      <c r="A512" s="44">
        <v>760199</v>
      </c>
      <c r="B512" s="45">
        <v>44573</v>
      </c>
      <c r="C512" s="46">
        <v>3786.7962170000001</v>
      </c>
      <c r="D512" s="44">
        <v>0.73</v>
      </c>
      <c r="E512" s="44" t="s">
        <v>30</v>
      </c>
      <c r="F512" s="45">
        <v>44572</v>
      </c>
    </row>
    <row r="513" spans="1:6" x14ac:dyDescent="0.3">
      <c r="A513" s="44">
        <v>760199</v>
      </c>
      <c r="B513" s="45">
        <v>44574</v>
      </c>
      <c r="C513" s="46">
        <v>3787.993868</v>
      </c>
      <c r="D513" s="44">
        <v>0.73</v>
      </c>
      <c r="E513" s="44" t="s">
        <v>30</v>
      </c>
      <c r="F513" s="45">
        <v>44572</v>
      </c>
    </row>
    <row r="514" spans="1:6" x14ac:dyDescent="0.3">
      <c r="A514" s="44">
        <v>760199</v>
      </c>
      <c r="B514" s="45">
        <v>44575</v>
      </c>
      <c r="C514" s="46">
        <v>3789.1918989999999</v>
      </c>
      <c r="D514" s="44">
        <v>0.73</v>
      </c>
      <c r="E514" s="44" t="s">
        <v>30</v>
      </c>
      <c r="F514" s="45">
        <v>44572</v>
      </c>
    </row>
    <row r="515" spans="1:6" x14ac:dyDescent="0.3">
      <c r="A515" s="44">
        <v>760199</v>
      </c>
      <c r="B515" s="45">
        <v>44578</v>
      </c>
      <c r="C515" s="46">
        <v>3790.390308</v>
      </c>
      <c r="D515" s="44">
        <v>0.73</v>
      </c>
      <c r="E515" s="44" t="s">
        <v>30</v>
      </c>
      <c r="F515" s="45">
        <v>44572</v>
      </c>
    </row>
    <row r="516" spans="1:6" x14ac:dyDescent="0.3">
      <c r="A516" s="44">
        <v>760199</v>
      </c>
      <c r="B516" s="45">
        <v>44579</v>
      </c>
      <c r="C516" s="46">
        <v>3791.2007990000002</v>
      </c>
      <c r="D516" s="44">
        <v>0.45</v>
      </c>
      <c r="E516" s="44" t="s">
        <v>31</v>
      </c>
      <c r="F516" s="45">
        <v>44579</v>
      </c>
    </row>
    <row r="517" spans="1:6" x14ac:dyDescent="0.3">
      <c r="A517" s="44">
        <v>760199</v>
      </c>
      <c r="B517" s="45">
        <v>44580</v>
      </c>
      <c r="C517" s="46">
        <v>3792.0114629999998</v>
      </c>
      <c r="D517" s="44">
        <v>0.45</v>
      </c>
      <c r="E517" s="44" t="s">
        <v>31</v>
      </c>
      <c r="F517" s="45">
        <v>44579</v>
      </c>
    </row>
    <row r="518" spans="1:6" x14ac:dyDescent="0.3">
      <c r="A518" s="44">
        <v>760199</v>
      </c>
      <c r="B518" s="45">
        <v>44581</v>
      </c>
      <c r="C518" s="46">
        <v>3792.8223010000002</v>
      </c>
      <c r="D518" s="44">
        <v>0.45</v>
      </c>
      <c r="E518" s="44" t="s">
        <v>31</v>
      </c>
      <c r="F518" s="45">
        <v>44579</v>
      </c>
    </row>
    <row r="519" spans="1:6" x14ac:dyDescent="0.3">
      <c r="A519" s="44">
        <v>760199</v>
      </c>
      <c r="B519" s="45">
        <v>44582</v>
      </c>
      <c r="C519" s="46">
        <v>3793.6333119999999</v>
      </c>
      <c r="D519" s="44">
        <v>0.45</v>
      </c>
      <c r="E519" s="44" t="s">
        <v>31</v>
      </c>
      <c r="F519" s="45">
        <v>44579</v>
      </c>
    </row>
    <row r="520" spans="1:6" x14ac:dyDescent="0.3">
      <c r="A520" s="44">
        <v>760199</v>
      </c>
      <c r="B520" s="45">
        <v>44585</v>
      </c>
      <c r="C520" s="46">
        <v>3794.4444960000001</v>
      </c>
      <c r="D520" s="44">
        <v>0.45</v>
      </c>
      <c r="E520" s="44" t="s">
        <v>31</v>
      </c>
      <c r="F520" s="45">
        <v>44579</v>
      </c>
    </row>
    <row r="521" spans="1:6" x14ac:dyDescent="0.3">
      <c r="A521" s="44">
        <v>760199</v>
      </c>
      <c r="B521" s="45">
        <v>44586</v>
      </c>
      <c r="C521" s="46">
        <v>3795.255854</v>
      </c>
      <c r="D521" s="44">
        <v>0.45</v>
      </c>
      <c r="E521" s="44" t="s">
        <v>31</v>
      </c>
      <c r="F521" s="45">
        <v>44579</v>
      </c>
    </row>
    <row r="522" spans="1:6" x14ac:dyDescent="0.3">
      <c r="A522" s="44">
        <v>760199</v>
      </c>
      <c r="B522" s="45">
        <v>44587</v>
      </c>
      <c r="C522" s="46">
        <v>3796.0673860000002</v>
      </c>
      <c r="D522" s="44">
        <v>0.45</v>
      </c>
      <c r="E522" s="44" t="s">
        <v>31</v>
      </c>
      <c r="F522" s="45">
        <v>44579</v>
      </c>
    </row>
    <row r="523" spans="1:6" x14ac:dyDescent="0.3">
      <c r="A523" s="44">
        <v>760199</v>
      </c>
      <c r="B523" s="45">
        <v>44588</v>
      </c>
      <c r="C523" s="46">
        <v>3798.3185979999998</v>
      </c>
      <c r="D523" s="44">
        <v>0.55000000000000004</v>
      </c>
      <c r="E523" s="44" t="s">
        <v>31</v>
      </c>
      <c r="F523" s="45">
        <v>44588</v>
      </c>
    </row>
    <row r="524" spans="1:6" x14ac:dyDescent="0.3">
      <c r="A524" s="44">
        <v>760199</v>
      </c>
      <c r="B524" s="45">
        <v>44589</v>
      </c>
      <c r="C524" s="46">
        <v>3799.3107989999999</v>
      </c>
      <c r="D524" s="44">
        <v>0.55000000000000004</v>
      </c>
      <c r="E524" s="44" t="s">
        <v>31</v>
      </c>
      <c r="F524" s="45">
        <v>44588</v>
      </c>
    </row>
    <row r="525" spans="1:6" x14ac:dyDescent="0.3">
      <c r="A525" s="44">
        <v>760199</v>
      </c>
      <c r="B525" s="45">
        <v>44592</v>
      </c>
      <c r="C525" s="46">
        <v>3800.3032600000001</v>
      </c>
      <c r="D525" s="44">
        <v>0.55000000000000004</v>
      </c>
      <c r="E525" s="44" t="s">
        <v>31</v>
      </c>
      <c r="F525" s="45">
        <v>44588</v>
      </c>
    </row>
    <row r="526" spans="1:6" x14ac:dyDescent="0.3">
      <c r="A526" s="44">
        <v>760199</v>
      </c>
      <c r="B526" s="45">
        <v>44593</v>
      </c>
      <c r="C526" s="46">
        <v>3801.2959799999999</v>
      </c>
      <c r="D526" s="44">
        <v>0.55000000000000004</v>
      </c>
      <c r="E526" s="44" t="s">
        <v>31</v>
      </c>
      <c r="F526" s="45">
        <v>44588</v>
      </c>
    </row>
    <row r="527" spans="1:6" x14ac:dyDescent="0.3">
      <c r="A527" s="44">
        <v>760199</v>
      </c>
      <c r="B527" s="45">
        <v>44594</v>
      </c>
      <c r="C527" s="46">
        <v>3802.288959</v>
      </c>
      <c r="D527" s="44">
        <v>0.55000000000000004</v>
      </c>
      <c r="E527" s="44" t="s">
        <v>31</v>
      </c>
      <c r="F527" s="45">
        <v>44588</v>
      </c>
    </row>
    <row r="528" spans="1:6" x14ac:dyDescent="0.3">
      <c r="A528" s="44">
        <v>760199</v>
      </c>
      <c r="B528" s="45">
        <v>44595</v>
      </c>
      <c r="C528" s="46">
        <v>3803.2821979999999</v>
      </c>
      <c r="D528" s="44">
        <v>0.55000000000000004</v>
      </c>
      <c r="E528" s="44" t="s">
        <v>31</v>
      </c>
      <c r="F528" s="45">
        <v>44588</v>
      </c>
    </row>
    <row r="529" spans="1:6" x14ac:dyDescent="0.3">
      <c r="A529" s="44">
        <v>760199</v>
      </c>
      <c r="B529" s="45">
        <v>44596</v>
      </c>
      <c r="C529" s="46">
        <v>3804.2756960000002</v>
      </c>
      <c r="D529" s="44">
        <v>0.55000000000000004</v>
      </c>
      <c r="E529" s="44" t="s">
        <v>31</v>
      </c>
      <c r="F529" s="45">
        <v>44588</v>
      </c>
    </row>
    <row r="530" spans="1:6" x14ac:dyDescent="0.3">
      <c r="A530" s="44">
        <v>760199</v>
      </c>
      <c r="B530" s="45">
        <v>44599</v>
      </c>
      <c r="C530" s="46">
        <v>3805.2694540000002</v>
      </c>
      <c r="D530" s="44">
        <v>0.55000000000000004</v>
      </c>
      <c r="E530" s="44" t="s">
        <v>31</v>
      </c>
      <c r="F530" s="45">
        <v>44588</v>
      </c>
    </row>
    <row r="531" spans="1:6" x14ac:dyDescent="0.3">
      <c r="A531" s="44">
        <v>760199</v>
      </c>
      <c r="B531" s="45">
        <v>44600</v>
      </c>
      <c r="C531" s="46">
        <v>3806.2634710000002</v>
      </c>
      <c r="D531" s="44">
        <v>0.55000000000000004</v>
      </c>
      <c r="E531" s="44" t="s">
        <v>31</v>
      </c>
      <c r="F531" s="45">
        <v>44588</v>
      </c>
    </row>
    <row r="532" spans="1:6" x14ac:dyDescent="0.3">
      <c r="A532" s="44">
        <v>760199</v>
      </c>
      <c r="B532" s="45">
        <v>44601</v>
      </c>
      <c r="C532" s="46">
        <v>3806.9521180000002</v>
      </c>
      <c r="D532" s="44">
        <v>0.54</v>
      </c>
      <c r="E532" s="44" t="s">
        <v>30</v>
      </c>
      <c r="F532" s="45">
        <v>44601</v>
      </c>
    </row>
    <row r="533" spans="1:6" x14ac:dyDescent="0.3">
      <c r="A533" s="44">
        <v>760199</v>
      </c>
      <c r="B533" s="45">
        <v>44602</v>
      </c>
      <c r="C533" s="46">
        <v>3807.9285930000001</v>
      </c>
      <c r="D533" s="44">
        <v>0.54</v>
      </c>
      <c r="E533" s="44" t="s">
        <v>30</v>
      </c>
      <c r="F533" s="45">
        <v>44601</v>
      </c>
    </row>
    <row r="534" spans="1:6" x14ac:dyDescent="0.3">
      <c r="A534" s="44">
        <v>760199</v>
      </c>
      <c r="B534" s="45">
        <v>44603</v>
      </c>
      <c r="C534" s="46">
        <v>3808.9053180000001</v>
      </c>
      <c r="D534" s="44">
        <v>0.54</v>
      </c>
      <c r="E534" s="44" t="s">
        <v>30</v>
      </c>
      <c r="F534" s="45">
        <v>44601</v>
      </c>
    </row>
    <row r="535" spans="1:6" x14ac:dyDescent="0.3">
      <c r="A535" s="44">
        <v>760199</v>
      </c>
      <c r="B535" s="45">
        <v>44606</v>
      </c>
      <c r="C535" s="46">
        <v>3809.882294</v>
      </c>
      <c r="D535" s="44">
        <v>0.54</v>
      </c>
      <c r="E535" s="44" t="s">
        <v>30</v>
      </c>
      <c r="F535" s="45">
        <v>44601</v>
      </c>
    </row>
    <row r="536" spans="1:6" x14ac:dyDescent="0.3">
      <c r="A536" s="44">
        <v>760199</v>
      </c>
      <c r="B536" s="45">
        <v>44607</v>
      </c>
      <c r="C536" s="46">
        <v>3810.8595209999999</v>
      </c>
      <c r="D536" s="44">
        <v>0.54</v>
      </c>
      <c r="E536" s="44" t="s">
        <v>30</v>
      </c>
      <c r="F536" s="45">
        <v>44601</v>
      </c>
    </row>
    <row r="537" spans="1:6" x14ac:dyDescent="0.3">
      <c r="A537" s="44">
        <v>760199</v>
      </c>
      <c r="B537" s="45">
        <v>44608</v>
      </c>
      <c r="C537" s="46">
        <v>3812.735905</v>
      </c>
      <c r="D537" s="44">
        <v>0.89</v>
      </c>
      <c r="E537" s="44" t="s">
        <v>31</v>
      </c>
      <c r="F537" s="45">
        <v>44608</v>
      </c>
    </row>
    <row r="538" spans="1:6" x14ac:dyDescent="0.3">
      <c r="A538" s="44">
        <v>760199</v>
      </c>
      <c r="B538" s="45">
        <v>44609</v>
      </c>
      <c r="C538" s="46">
        <v>3814.613214</v>
      </c>
      <c r="D538" s="44">
        <v>0.89</v>
      </c>
      <c r="E538" s="44" t="s">
        <v>31</v>
      </c>
      <c r="F538" s="45">
        <v>44608</v>
      </c>
    </row>
    <row r="539" spans="1:6" x14ac:dyDescent="0.3">
      <c r="A539" s="44">
        <v>760199</v>
      </c>
      <c r="B539" s="45">
        <v>44610</v>
      </c>
      <c r="C539" s="46">
        <v>3816.491446</v>
      </c>
      <c r="D539" s="44">
        <v>0.89</v>
      </c>
      <c r="E539" s="44" t="s">
        <v>31</v>
      </c>
      <c r="F539" s="45">
        <v>44608</v>
      </c>
    </row>
    <row r="540" spans="1:6" x14ac:dyDescent="0.3">
      <c r="A540" s="44">
        <v>760199</v>
      </c>
      <c r="B540" s="45">
        <v>44613</v>
      </c>
      <c r="C540" s="46">
        <v>3818.3706040000002</v>
      </c>
      <c r="D540" s="44">
        <v>0.89</v>
      </c>
      <c r="E540" s="44" t="s">
        <v>31</v>
      </c>
      <c r="F540" s="45">
        <v>44608</v>
      </c>
    </row>
    <row r="541" spans="1:6" x14ac:dyDescent="0.3">
      <c r="A541" s="44">
        <v>760199</v>
      </c>
      <c r="B541" s="45">
        <v>44614</v>
      </c>
      <c r="C541" s="46">
        <v>3820.2506870000002</v>
      </c>
      <c r="D541" s="44">
        <v>0.89</v>
      </c>
      <c r="E541" s="44" t="s">
        <v>31</v>
      </c>
      <c r="F541" s="45">
        <v>44608</v>
      </c>
    </row>
    <row r="542" spans="1:6" x14ac:dyDescent="0.3">
      <c r="A542" s="44">
        <v>760199</v>
      </c>
      <c r="B542" s="45">
        <v>44615</v>
      </c>
      <c r="C542" s="46">
        <v>3822.131695</v>
      </c>
      <c r="D542" s="44">
        <v>0.89</v>
      </c>
      <c r="E542" s="44" t="s">
        <v>31</v>
      </c>
      <c r="F542" s="45">
        <v>44608</v>
      </c>
    </row>
    <row r="543" spans="1:6" x14ac:dyDescent="0.3">
      <c r="A543" s="44">
        <v>760199</v>
      </c>
      <c r="B543" s="45">
        <v>44616</v>
      </c>
      <c r="C543" s="46">
        <v>3824.7505179999998</v>
      </c>
      <c r="D543" s="44">
        <v>0.94</v>
      </c>
      <c r="E543" s="44" t="s">
        <v>31</v>
      </c>
      <c r="F543" s="45">
        <v>44616</v>
      </c>
    </row>
    <row r="544" spans="1:6" x14ac:dyDescent="0.3">
      <c r="A544" s="44">
        <v>760199</v>
      </c>
      <c r="B544" s="45">
        <v>44617</v>
      </c>
      <c r="C544" s="46">
        <v>3826.739075</v>
      </c>
      <c r="D544" s="44">
        <v>0.94</v>
      </c>
      <c r="E544" s="44" t="s">
        <v>31</v>
      </c>
      <c r="F544" s="45">
        <v>44616</v>
      </c>
    </row>
    <row r="545" spans="1:6" x14ac:dyDescent="0.3">
      <c r="A545" s="44">
        <v>760199</v>
      </c>
      <c r="B545" s="45">
        <v>44622</v>
      </c>
      <c r="C545" s="46">
        <v>3828.728666</v>
      </c>
      <c r="D545" s="44">
        <v>0.94</v>
      </c>
      <c r="E545" s="44" t="s">
        <v>31</v>
      </c>
      <c r="F545" s="45">
        <v>44616</v>
      </c>
    </row>
    <row r="546" spans="1:6" x14ac:dyDescent="0.3">
      <c r="A546" s="44">
        <v>760199</v>
      </c>
      <c r="B546" s="45">
        <v>44623</v>
      </c>
      <c r="C546" s="46">
        <v>3830.7192920000002</v>
      </c>
      <c r="D546" s="44">
        <v>0.94</v>
      </c>
      <c r="E546" s="44" t="s">
        <v>31</v>
      </c>
      <c r="F546" s="45">
        <v>44616</v>
      </c>
    </row>
    <row r="547" spans="1:6" x14ac:dyDescent="0.3">
      <c r="A547" s="44">
        <v>760199</v>
      </c>
      <c r="B547" s="45">
        <v>44624</v>
      </c>
      <c r="C547" s="46">
        <v>3832.7109519999999</v>
      </c>
      <c r="D547" s="44">
        <v>0.94</v>
      </c>
      <c r="E547" s="44" t="s">
        <v>31</v>
      </c>
      <c r="F547" s="45">
        <v>44616</v>
      </c>
    </row>
    <row r="548" spans="1:6" x14ac:dyDescent="0.3">
      <c r="A548" s="44">
        <v>760199</v>
      </c>
      <c r="B548" s="45">
        <v>44627</v>
      </c>
      <c r="C548" s="46">
        <v>3834.7036480000002</v>
      </c>
      <c r="D548" s="44">
        <v>0.94</v>
      </c>
      <c r="E548" s="44" t="s">
        <v>31</v>
      </c>
      <c r="F548" s="45">
        <v>44616</v>
      </c>
    </row>
    <row r="549" spans="1:6" x14ac:dyDescent="0.3">
      <c r="A549" s="44">
        <v>760199</v>
      </c>
      <c r="B549" s="45">
        <v>44628</v>
      </c>
      <c r="C549" s="46">
        <v>3836.6973800000001</v>
      </c>
      <c r="D549" s="44">
        <v>0.94</v>
      </c>
      <c r="E549" s="44" t="s">
        <v>31</v>
      </c>
      <c r="F549" s="45">
        <v>44616</v>
      </c>
    </row>
    <row r="550" spans="1:6" x14ac:dyDescent="0.3">
      <c r="A550" s="44">
        <v>760199</v>
      </c>
      <c r="B550" s="45">
        <v>44629</v>
      </c>
      <c r="C550" s="46">
        <v>3838.692149</v>
      </c>
      <c r="D550" s="44">
        <v>0.94</v>
      </c>
      <c r="E550" s="44" t="s">
        <v>31</v>
      </c>
      <c r="F550" s="45">
        <v>44616</v>
      </c>
    </row>
    <row r="551" spans="1:6" x14ac:dyDescent="0.3">
      <c r="A551" s="44">
        <v>760199</v>
      </c>
      <c r="B551" s="45">
        <v>44630</v>
      </c>
      <c r="C551" s="46">
        <v>3840.6879549999999</v>
      </c>
      <c r="D551" s="44">
        <v>0.94</v>
      </c>
      <c r="E551" s="44" t="s">
        <v>31</v>
      </c>
      <c r="F551" s="45">
        <v>44616</v>
      </c>
    </row>
    <row r="552" spans="1:6" x14ac:dyDescent="0.3">
      <c r="A552" s="44">
        <v>760199</v>
      </c>
      <c r="B552" s="45">
        <v>44631</v>
      </c>
      <c r="C552" s="46">
        <v>3845.0555290000002</v>
      </c>
      <c r="D552" s="44">
        <v>1.01</v>
      </c>
      <c r="E552" s="44" t="s">
        <v>30</v>
      </c>
      <c r="F552" s="45">
        <v>44631</v>
      </c>
    </row>
    <row r="553" spans="1:6" x14ac:dyDescent="0.3">
      <c r="A553" s="44">
        <v>760199</v>
      </c>
      <c r="B553" s="45">
        <v>44634</v>
      </c>
      <c r="C553" s="46">
        <v>3847.2029400000001</v>
      </c>
      <c r="D553" s="44">
        <v>1.01</v>
      </c>
      <c r="E553" s="44" t="s">
        <v>30</v>
      </c>
      <c r="F553" s="45">
        <v>44631</v>
      </c>
    </row>
    <row r="554" spans="1:6" x14ac:dyDescent="0.3">
      <c r="A554" s="44">
        <v>760199</v>
      </c>
      <c r="B554" s="45">
        <v>44635</v>
      </c>
      <c r="C554" s="46">
        <v>3849.3515499999999</v>
      </c>
      <c r="D554" s="44">
        <v>1.01</v>
      </c>
      <c r="E554" s="44" t="s">
        <v>30</v>
      </c>
      <c r="F554" s="45">
        <v>44631</v>
      </c>
    </row>
    <row r="555" spans="1:6" x14ac:dyDescent="0.3">
      <c r="A555" s="44">
        <v>760199</v>
      </c>
      <c r="B555" s="45">
        <v>44636</v>
      </c>
      <c r="C555" s="46">
        <v>3850.9177330000002</v>
      </c>
      <c r="D555" s="44">
        <v>0.94</v>
      </c>
      <c r="E555" s="44" t="s">
        <v>31</v>
      </c>
      <c r="F555" s="45">
        <v>44636</v>
      </c>
    </row>
    <row r="556" spans="1:6" x14ac:dyDescent="0.3">
      <c r="A556" s="44">
        <v>760199</v>
      </c>
      <c r="B556" s="45">
        <v>44637</v>
      </c>
      <c r="C556" s="46">
        <v>3852.4845540000001</v>
      </c>
      <c r="D556" s="44">
        <v>0.94</v>
      </c>
      <c r="E556" s="44" t="s">
        <v>31</v>
      </c>
      <c r="F556" s="45">
        <v>44636</v>
      </c>
    </row>
    <row r="557" spans="1:6" x14ac:dyDescent="0.3">
      <c r="A557" s="44">
        <v>760199</v>
      </c>
      <c r="B557" s="45">
        <v>44638</v>
      </c>
      <c r="C557" s="46">
        <v>3854.052013</v>
      </c>
      <c r="D557" s="44">
        <v>0.94</v>
      </c>
      <c r="E557" s="44" t="s">
        <v>31</v>
      </c>
      <c r="F557" s="45">
        <v>44636</v>
      </c>
    </row>
    <row r="558" spans="1:6" x14ac:dyDescent="0.3">
      <c r="A558" s="44">
        <v>760199</v>
      </c>
      <c r="B558" s="45">
        <v>44641</v>
      </c>
      <c r="C558" s="46">
        <v>3855.620109</v>
      </c>
      <c r="D558" s="44">
        <v>0.94</v>
      </c>
      <c r="E558" s="44" t="s">
        <v>31</v>
      </c>
      <c r="F558" s="45">
        <v>44636</v>
      </c>
    </row>
    <row r="559" spans="1:6" x14ac:dyDescent="0.3">
      <c r="A559" s="44">
        <v>760199</v>
      </c>
      <c r="B559" s="45">
        <v>44642</v>
      </c>
      <c r="C559" s="46">
        <v>3857.1888429999999</v>
      </c>
      <c r="D559" s="44">
        <v>0.94</v>
      </c>
      <c r="E559" s="44" t="s">
        <v>31</v>
      </c>
      <c r="F559" s="45">
        <v>44636</v>
      </c>
    </row>
    <row r="560" spans="1:6" x14ac:dyDescent="0.3">
      <c r="A560" s="44">
        <v>760199</v>
      </c>
      <c r="B560" s="45">
        <v>44643</v>
      </c>
      <c r="C560" s="46">
        <v>3858.7582149999998</v>
      </c>
      <c r="D560" s="44">
        <v>0.94</v>
      </c>
      <c r="E560" s="44" t="s">
        <v>31</v>
      </c>
      <c r="F560" s="45">
        <v>44636</v>
      </c>
    </row>
    <row r="561" spans="1:6" x14ac:dyDescent="0.3">
      <c r="A561" s="44">
        <v>760199</v>
      </c>
      <c r="B561" s="45">
        <v>44644</v>
      </c>
      <c r="C561" s="46">
        <v>3860.3282260000001</v>
      </c>
      <c r="D561" s="44">
        <v>0.94</v>
      </c>
      <c r="E561" s="44" t="s">
        <v>31</v>
      </c>
      <c r="F561" s="45">
        <v>44636</v>
      </c>
    </row>
    <row r="562" spans="1:6" x14ac:dyDescent="0.3">
      <c r="A562" s="44">
        <v>760199</v>
      </c>
      <c r="B562" s="45">
        <v>44645</v>
      </c>
      <c r="C562" s="46">
        <v>3861.8988760000002</v>
      </c>
      <c r="D562" s="44">
        <v>0.94</v>
      </c>
      <c r="E562" s="44" t="s">
        <v>31</v>
      </c>
      <c r="F562" s="45">
        <v>44636</v>
      </c>
    </row>
    <row r="563" spans="1:6" x14ac:dyDescent="0.3">
      <c r="A563" s="44">
        <v>760199</v>
      </c>
      <c r="B563" s="45">
        <v>44648</v>
      </c>
      <c r="C563" s="46">
        <v>3868.557182</v>
      </c>
      <c r="D563" s="44">
        <v>1.28</v>
      </c>
      <c r="E563" s="44" t="s">
        <v>31</v>
      </c>
      <c r="F563" s="45">
        <v>44648</v>
      </c>
    </row>
    <row r="564" spans="1:6" x14ac:dyDescent="0.3">
      <c r="A564" s="44">
        <v>760199</v>
      </c>
      <c r="B564" s="45">
        <v>44649</v>
      </c>
      <c r="C564" s="46">
        <v>3870.697048</v>
      </c>
      <c r="D564" s="44">
        <v>1.28</v>
      </c>
      <c r="E564" s="44" t="s">
        <v>31</v>
      </c>
      <c r="F564" s="45">
        <v>44648</v>
      </c>
    </row>
    <row r="565" spans="1:6" x14ac:dyDescent="0.3">
      <c r="A565" s="44">
        <v>760199</v>
      </c>
      <c r="B565" s="45">
        <v>44650</v>
      </c>
      <c r="C565" s="46">
        <v>3872.8380969999998</v>
      </c>
      <c r="D565" s="44">
        <v>1.28</v>
      </c>
      <c r="E565" s="44" t="s">
        <v>31</v>
      </c>
      <c r="F565" s="45">
        <v>44648</v>
      </c>
    </row>
    <row r="566" spans="1:6" x14ac:dyDescent="0.3">
      <c r="A566" s="44">
        <v>760199</v>
      </c>
      <c r="B566" s="45">
        <v>44651</v>
      </c>
      <c r="C566" s="46">
        <v>3874.9803299999999</v>
      </c>
      <c r="D566" s="44">
        <v>1.28</v>
      </c>
      <c r="E566" s="44" t="s">
        <v>31</v>
      </c>
      <c r="F566" s="45">
        <v>44648</v>
      </c>
    </row>
    <row r="567" spans="1:6" x14ac:dyDescent="0.3">
      <c r="A567" s="44">
        <v>760199</v>
      </c>
      <c r="B567" s="45">
        <v>44652</v>
      </c>
      <c r="C567" s="46">
        <v>3877.123748</v>
      </c>
      <c r="D567" s="44">
        <v>1.28</v>
      </c>
      <c r="E567" s="44" t="s">
        <v>31</v>
      </c>
      <c r="F567" s="45">
        <v>44648</v>
      </c>
    </row>
    <row r="568" spans="1:6" x14ac:dyDescent="0.3">
      <c r="A568" s="44">
        <v>760199</v>
      </c>
      <c r="B568" s="45">
        <v>44655</v>
      </c>
      <c r="C568" s="46">
        <v>3879.268352</v>
      </c>
      <c r="D568" s="44">
        <v>1.28</v>
      </c>
      <c r="E568" s="44" t="s">
        <v>31</v>
      </c>
      <c r="F568" s="45">
        <v>44648</v>
      </c>
    </row>
    <row r="569" spans="1:6" x14ac:dyDescent="0.3">
      <c r="A569" s="44">
        <v>760199</v>
      </c>
      <c r="B569" s="45">
        <v>44656</v>
      </c>
      <c r="C569" s="46">
        <v>3881.414143</v>
      </c>
      <c r="D569" s="44">
        <v>1.28</v>
      </c>
      <c r="E569" s="44" t="s">
        <v>31</v>
      </c>
      <c r="F569" s="45">
        <v>44648</v>
      </c>
    </row>
    <row r="570" spans="1:6" x14ac:dyDescent="0.3">
      <c r="A570" s="44">
        <v>760199</v>
      </c>
      <c r="B570" s="45">
        <v>44657</v>
      </c>
      <c r="C570" s="46">
        <v>3883.5611199999998</v>
      </c>
      <c r="D570" s="44">
        <v>1.28</v>
      </c>
      <c r="E570" s="44" t="s">
        <v>31</v>
      </c>
      <c r="F570" s="45">
        <v>44648</v>
      </c>
    </row>
    <row r="571" spans="1:6" x14ac:dyDescent="0.3">
      <c r="A571" s="44">
        <v>760199</v>
      </c>
      <c r="B571" s="45">
        <v>44658</v>
      </c>
      <c r="C571" s="46">
        <v>3885.7092849999999</v>
      </c>
      <c r="D571" s="44">
        <v>1.28</v>
      </c>
      <c r="E571" s="44" t="s">
        <v>31</v>
      </c>
      <c r="F571" s="45">
        <v>44648</v>
      </c>
    </row>
    <row r="572" spans="1:6" x14ac:dyDescent="0.3">
      <c r="A572" s="44">
        <v>760199</v>
      </c>
      <c r="B572" s="45">
        <v>44659</v>
      </c>
      <c r="C572" s="46">
        <v>3898.0707600000001</v>
      </c>
      <c r="D572" s="44">
        <v>1.62</v>
      </c>
      <c r="E572" s="44" t="s">
        <v>30</v>
      </c>
      <c r="F572" s="45">
        <v>44659</v>
      </c>
    </row>
    <row r="573" spans="1:6" x14ac:dyDescent="0.3">
      <c r="A573" s="44">
        <v>760199</v>
      </c>
      <c r="B573" s="45">
        <v>44662</v>
      </c>
      <c r="C573" s="46">
        <v>3900.7953910000001</v>
      </c>
      <c r="D573" s="44">
        <v>1.62</v>
      </c>
      <c r="E573" s="44" t="s">
        <v>30</v>
      </c>
      <c r="F573" s="45">
        <v>44659</v>
      </c>
    </row>
    <row r="574" spans="1:6" x14ac:dyDescent="0.3">
      <c r="A574" s="44">
        <v>760199</v>
      </c>
      <c r="B574" s="45">
        <v>44663</v>
      </c>
      <c r="C574" s="46">
        <v>3903.5219259999999</v>
      </c>
      <c r="D574" s="44">
        <v>1.62</v>
      </c>
      <c r="E574" s="44" t="s">
        <v>30</v>
      </c>
      <c r="F574" s="45">
        <v>44659</v>
      </c>
    </row>
    <row r="575" spans="1:6" x14ac:dyDescent="0.3">
      <c r="A575" s="44">
        <v>760199</v>
      </c>
      <c r="B575" s="45">
        <v>44664</v>
      </c>
      <c r="C575" s="46">
        <v>3906.2503670000001</v>
      </c>
      <c r="D575" s="44">
        <v>1.62</v>
      </c>
      <c r="E575" s="44" t="s">
        <v>30</v>
      </c>
      <c r="F575" s="45">
        <v>44659</v>
      </c>
    </row>
    <row r="576" spans="1:6" x14ac:dyDescent="0.3">
      <c r="A576" s="44">
        <v>760199</v>
      </c>
      <c r="B576" s="45">
        <v>44665</v>
      </c>
      <c r="C576" s="46">
        <v>3908.9807150000001</v>
      </c>
      <c r="D576" s="44">
        <v>1.62</v>
      </c>
      <c r="E576" s="44" t="s">
        <v>30</v>
      </c>
      <c r="F576" s="45">
        <v>44659</v>
      </c>
    </row>
    <row r="577" spans="1:6" x14ac:dyDescent="0.3">
      <c r="A577" s="44">
        <v>760199</v>
      </c>
      <c r="B577" s="45">
        <v>44669</v>
      </c>
      <c r="C577" s="46">
        <v>3911.7129719999998</v>
      </c>
      <c r="D577" s="44">
        <v>1.62</v>
      </c>
      <c r="E577" s="44" t="s">
        <v>30</v>
      </c>
      <c r="F577" s="45">
        <v>44659</v>
      </c>
    </row>
    <row r="578" spans="1:6" x14ac:dyDescent="0.3">
      <c r="A578" s="44">
        <v>760199</v>
      </c>
      <c r="B578" s="45">
        <v>44670</v>
      </c>
      <c r="C578" s="46">
        <v>3913.2720509999999</v>
      </c>
      <c r="D578" s="44">
        <v>0.76</v>
      </c>
      <c r="E578" s="44" t="s">
        <v>31</v>
      </c>
      <c r="F578" s="45">
        <v>44670</v>
      </c>
    </row>
    <row r="579" spans="1:6" x14ac:dyDescent="0.3">
      <c r="A579" s="44">
        <v>760199</v>
      </c>
      <c r="B579" s="45">
        <v>44671</v>
      </c>
      <c r="C579" s="46">
        <v>3914.8317529999999</v>
      </c>
      <c r="D579" s="44">
        <v>0.76</v>
      </c>
      <c r="E579" s="44" t="s">
        <v>31</v>
      </c>
      <c r="F579" s="45">
        <v>44670</v>
      </c>
    </row>
    <row r="580" spans="1:6" x14ac:dyDescent="0.3">
      <c r="A580" s="44">
        <v>760199</v>
      </c>
      <c r="B580" s="45">
        <v>44673</v>
      </c>
      <c r="C580" s="46">
        <v>3916.3920760000001</v>
      </c>
      <c r="D580" s="44">
        <v>0.76</v>
      </c>
      <c r="E580" s="44" t="s">
        <v>31</v>
      </c>
      <c r="F580" s="45">
        <v>44670</v>
      </c>
    </row>
    <row r="581" spans="1:6" x14ac:dyDescent="0.3">
      <c r="A581" s="44">
        <v>760199</v>
      </c>
      <c r="B581" s="45">
        <v>44676</v>
      </c>
      <c r="C581" s="46">
        <v>3917.9530209999998</v>
      </c>
      <c r="D581" s="44">
        <v>0.76</v>
      </c>
      <c r="E581" s="44" t="s">
        <v>31</v>
      </c>
      <c r="F581" s="45">
        <v>44670</v>
      </c>
    </row>
    <row r="582" spans="1:6" x14ac:dyDescent="0.3">
      <c r="A582" s="44">
        <v>760199</v>
      </c>
      <c r="B582" s="45">
        <v>44677</v>
      </c>
      <c r="C582" s="46">
        <v>3919.514588</v>
      </c>
      <c r="D582" s="44">
        <v>0.76</v>
      </c>
      <c r="E582" s="44" t="s">
        <v>31</v>
      </c>
      <c r="F582" s="45">
        <v>44670</v>
      </c>
    </row>
    <row r="583" spans="1:6" x14ac:dyDescent="0.3">
      <c r="A583" s="44">
        <v>760199</v>
      </c>
      <c r="B583" s="45">
        <v>44678</v>
      </c>
      <c r="C583" s="46">
        <v>3921.0767770000002</v>
      </c>
      <c r="D583" s="44">
        <v>0.76</v>
      </c>
      <c r="E583" s="44" t="s">
        <v>31</v>
      </c>
      <c r="F583" s="45">
        <v>44670</v>
      </c>
    </row>
    <row r="584" spans="1:6" x14ac:dyDescent="0.3">
      <c r="A584" s="44">
        <v>760199</v>
      </c>
      <c r="B584" s="45">
        <v>44679</v>
      </c>
      <c r="C584" s="46">
        <v>3925.2198429999999</v>
      </c>
      <c r="D584" s="44">
        <v>0.94</v>
      </c>
      <c r="E584" s="44" t="s">
        <v>31</v>
      </c>
      <c r="F584" s="45">
        <v>44679</v>
      </c>
    </row>
    <row r="585" spans="1:6" x14ac:dyDescent="0.3">
      <c r="A585" s="44">
        <v>760199</v>
      </c>
      <c r="B585" s="45">
        <v>44680</v>
      </c>
      <c r="C585" s="46">
        <v>3927.1531989999999</v>
      </c>
      <c r="D585" s="44">
        <v>0.94</v>
      </c>
      <c r="E585" s="44" t="s">
        <v>31</v>
      </c>
      <c r="F585" s="45">
        <v>44679</v>
      </c>
    </row>
    <row r="586" spans="1:6" x14ac:dyDescent="0.3">
      <c r="A586" s="44">
        <v>760199</v>
      </c>
      <c r="B586" s="45">
        <v>44683</v>
      </c>
      <c r="C586" s="46">
        <v>3929.0875080000001</v>
      </c>
      <c r="D586" s="44">
        <v>0.94</v>
      </c>
      <c r="E586" s="44" t="s">
        <v>31</v>
      </c>
      <c r="F586" s="45">
        <v>44679</v>
      </c>
    </row>
    <row r="587" spans="1:6" x14ac:dyDescent="0.3">
      <c r="A587" s="44">
        <v>760199</v>
      </c>
      <c r="B587" s="45">
        <v>44684</v>
      </c>
      <c r="C587" s="46">
        <v>3931.0227690000002</v>
      </c>
      <c r="D587" s="44">
        <v>0.94</v>
      </c>
      <c r="E587" s="44" t="s">
        <v>31</v>
      </c>
      <c r="F587" s="45">
        <v>44679</v>
      </c>
    </row>
    <row r="588" spans="1:6" x14ac:dyDescent="0.3">
      <c r="A588" s="44">
        <v>760199</v>
      </c>
      <c r="B588" s="45">
        <v>44685</v>
      </c>
      <c r="C588" s="46">
        <v>3932.9589839999999</v>
      </c>
      <c r="D588" s="44">
        <v>0.94</v>
      </c>
      <c r="E588" s="44" t="s">
        <v>31</v>
      </c>
      <c r="F588" s="45">
        <v>44679</v>
      </c>
    </row>
    <row r="589" spans="1:6" x14ac:dyDescent="0.3">
      <c r="A589" s="44">
        <v>760199</v>
      </c>
      <c r="B589" s="45">
        <v>44686</v>
      </c>
      <c r="C589" s="46">
        <v>3934.8961519999998</v>
      </c>
      <c r="D589" s="44">
        <v>0.94</v>
      </c>
      <c r="E589" s="44" t="s">
        <v>31</v>
      </c>
      <c r="F589" s="45">
        <v>44679</v>
      </c>
    </row>
    <row r="590" spans="1:6" x14ac:dyDescent="0.3">
      <c r="A590" s="44">
        <v>760199</v>
      </c>
      <c r="B590" s="45">
        <v>44687</v>
      </c>
      <c r="C590" s="46">
        <v>3936.8342750000002</v>
      </c>
      <c r="D590" s="44">
        <v>0.94</v>
      </c>
      <c r="E590" s="44" t="s">
        <v>31</v>
      </c>
      <c r="F590" s="45">
        <v>44679</v>
      </c>
    </row>
    <row r="591" spans="1:6" x14ac:dyDescent="0.3">
      <c r="A591" s="44">
        <v>760199</v>
      </c>
      <c r="B591" s="45">
        <v>44690</v>
      </c>
      <c r="C591" s="46">
        <v>3938.7733520000002</v>
      </c>
      <c r="D591" s="44">
        <v>0.94</v>
      </c>
      <c r="E591" s="44" t="s">
        <v>31</v>
      </c>
      <c r="F591" s="45">
        <v>44679</v>
      </c>
    </row>
    <row r="592" spans="1:6" x14ac:dyDescent="0.3">
      <c r="A592" s="44">
        <v>760199</v>
      </c>
      <c r="B592" s="45">
        <v>44691</v>
      </c>
      <c r="C592" s="46">
        <v>3940.7133840000001</v>
      </c>
      <c r="D592" s="44">
        <v>0.94</v>
      </c>
      <c r="E592" s="44" t="s">
        <v>31</v>
      </c>
      <c r="F592" s="45">
        <v>44679</v>
      </c>
    </row>
    <row r="593" spans="1:6" x14ac:dyDescent="0.3">
      <c r="A593" s="44">
        <v>760199</v>
      </c>
      <c r="B593" s="45">
        <v>44692</v>
      </c>
      <c r="C593" s="46">
        <v>3946.6016500000001</v>
      </c>
      <c r="D593" s="44">
        <v>1.06</v>
      </c>
      <c r="E593" s="44" t="s">
        <v>30</v>
      </c>
      <c r="F593" s="45">
        <v>44692</v>
      </c>
    </row>
    <row r="594" spans="1:6" x14ac:dyDescent="0.3">
      <c r="A594" s="44">
        <v>760199</v>
      </c>
      <c r="B594" s="45">
        <v>44693</v>
      </c>
      <c r="C594" s="46">
        <v>3948.792496</v>
      </c>
      <c r="D594" s="44">
        <v>1.06</v>
      </c>
      <c r="E594" s="44" t="s">
        <v>30</v>
      </c>
      <c r="F594" s="45">
        <v>44692</v>
      </c>
    </row>
    <row r="595" spans="1:6" x14ac:dyDescent="0.3">
      <c r="A595" s="44">
        <v>760199</v>
      </c>
      <c r="B595" s="45">
        <v>44694</v>
      </c>
      <c r="C595" s="46">
        <v>3950.9845580000001</v>
      </c>
      <c r="D595" s="44">
        <v>1.06</v>
      </c>
      <c r="E595" s="44" t="s">
        <v>30</v>
      </c>
      <c r="F595" s="45">
        <v>44692</v>
      </c>
    </row>
    <row r="596" spans="1:6" x14ac:dyDescent="0.3">
      <c r="A596" s="44">
        <v>760199</v>
      </c>
      <c r="B596" s="45">
        <v>44697</v>
      </c>
      <c r="C596" s="46">
        <v>3953.1778370000002</v>
      </c>
      <c r="D596" s="44">
        <v>1.06</v>
      </c>
      <c r="E596" s="44" t="s">
        <v>30</v>
      </c>
      <c r="F596" s="45">
        <v>44692</v>
      </c>
    </row>
    <row r="597" spans="1:6" x14ac:dyDescent="0.3">
      <c r="A597" s="44">
        <v>760199</v>
      </c>
      <c r="B597" s="45">
        <v>44698</v>
      </c>
      <c r="C597" s="46">
        <v>3954.0026010000001</v>
      </c>
      <c r="D597" s="44">
        <v>0.46</v>
      </c>
      <c r="E597" s="44" t="s">
        <v>31</v>
      </c>
      <c r="F597" s="45">
        <v>44698</v>
      </c>
    </row>
    <row r="598" spans="1:6" x14ac:dyDescent="0.3">
      <c r="A598" s="44">
        <v>760199</v>
      </c>
      <c r="B598" s="45">
        <v>44699</v>
      </c>
      <c r="C598" s="46">
        <v>3954.8275370000001</v>
      </c>
      <c r="D598" s="44">
        <v>0.46</v>
      </c>
      <c r="E598" s="44" t="s">
        <v>31</v>
      </c>
      <c r="F598" s="45">
        <v>44698</v>
      </c>
    </row>
    <row r="599" spans="1:6" x14ac:dyDescent="0.3">
      <c r="A599" s="44">
        <v>760199</v>
      </c>
      <c r="B599" s="45">
        <v>44700</v>
      </c>
      <c r="C599" s="46">
        <v>3955.652646</v>
      </c>
      <c r="D599" s="44">
        <v>0.46</v>
      </c>
      <c r="E599" s="44" t="s">
        <v>31</v>
      </c>
      <c r="F599" s="45">
        <v>44698</v>
      </c>
    </row>
    <row r="600" spans="1:6" x14ac:dyDescent="0.3">
      <c r="A600" s="44">
        <v>760199</v>
      </c>
      <c r="B600" s="45">
        <v>44701</v>
      </c>
      <c r="C600" s="46">
        <v>3956.477926</v>
      </c>
      <c r="D600" s="44">
        <v>0.46</v>
      </c>
      <c r="E600" s="44" t="s">
        <v>31</v>
      </c>
      <c r="F600" s="45">
        <v>44698</v>
      </c>
    </row>
    <row r="601" spans="1:6" x14ac:dyDescent="0.3">
      <c r="A601" s="44">
        <v>760199</v>
      </c>
      <c r="B601" s="45">
        <v>44704</v>
      </c>
      <c r="C601" s="46">
        <v>3957.3033789999999</v>
      </c>
      <c r="D601" s="44">
        <v>0.46</v>
      </c>
      <c r="E601" s="44" t="s">
        <v>31</v>
      </c>
      <c r="F601" s="45">
        <v>44698</v>
      </c>
    </row>
    <row r="602" spans="1:6" x14ac:dyDescent="0.3">
      <c r="A602" s="44">
        <v>760199</v>
      </c>
      <c r="B602" s="45">
        <v>44705</v>
      </c>
      <c r="C602" s="46">
        <v>3958.1290039999999</v>
      </c>
      <c r="D602" s="44">
        <v>0.46</v>
      </c>
      <c r="E602" s="44" t="s">
        <v>31</v>
      </c>
      <c r="F602" s="45">
        <v>44698</v>
      </c>
    </row>
    <row r="603" spans="1:6" x14ac:dyDescent="0.3">
      <c r="A603" s="44">
        <v>760199</v>
      </c>
      <c r="B603" s="45">
        <v>44706</v>
      </c>
      <c r="C603" s="46">
        <v>3960.5841519999999</v>
      </c>
      <c r="D603" s="44">
        <v>0.59</v>
      </c>
      <c r="E603" s="44" t="s">
        <v>31</v>
      </c>
      <c r="F603" s="45">
        <v>44706</v>
      </c>
    </row>
    <row r="604" spans="1:6" x14ac:dyDescent="0.3">
      <c r="A604" s="44">
        <v>760199</v>
      </c>
      <c r="B604" s="45">
        <v>44707</v>
      </c>
      <c r="C604" s="46">
        <v>3961.643329</v>
      </c>
      <c r="D604" s="44">
        <v>0.59</v>
      </c>
      <c r="E604" s="44" t="s">
        <v>31</v>
      </c>
      <c r="F604" s="45">
        <v>44706</v>
      </c>
    </row>
    <row r="605" spans="1:6" x14ac:dyDescent="0.3">
      <c r="A605" s="44">
        <v>760199</v>
      </c>
      <c r="B605" s="45">
        <v>44708</v>
      </c>
      <c r="C605" s="46">
        <v>3962.7027889999999</v>
      </c>
      <c r="D605" s="44">
        <v>0.59</v>
      </c>
      <c r="E605" s="44" t="s">
        <v>31</v>
      </c>
      <c r="F605" s="45">
        <v>44706</v>
      </c>
    </row>
    <row r="606" spans="1:6" x14ac:dyDescent="0.3">
      <c r="A606" s="44">
        <v>760199</v>
      </c>
      <c r="B606" s="45">
        <v>44711</v>
      </c>
      <c r="C606" s="46">
        <v>3963.7625330000001</v>
      </c>
      <c r="D606" s="44">
        <v>0.59</v>
      </c>
      <c r="E606" s="44" t="s">
        <v>31</v>
      </c>
      <c r="F606" s="45">
        <v>44706</v>
      </c>
    </row>
    <row r="607" spans="1:6" x14ac:dyDescent="0.3">
      <c r="A607" s="44">
        <v>760199</v>
      </c>
      <c r="B607" s="45">
        <v>44712</v>
      </c>
      <c r="C607" s="46">
        <v>3964.8225600000001</v>
      </c>
      <c r="D607" s="44">
        <v>0.59</v>
      </c>
      <c r="E607" s="44" t="s">
        <v>31</v>
      </c>
      <c r="F607" s="45">
        <v>44706</v>
      </c>
    </row>
    <row r="608" spans="1:6" x14ac:dyDescent="0.3">
      <c r="A608" s="44">
        <v>760199</v>
      </c>
      <c r="B608" s="45">
        <v>44713</v>
      </c>
      <c r="C608" s="46">
        <v>3965.8828709999998</v>
      </c>
      <c r="D608" s="44">
        <v>0.59</v>
      </c>
      <c r="E608" s="44" t="s">
        <v>31</v>
      </c>
      <c r="F608" s="45">
        <v>44706</v>
      </c>
    </row>
    <row r="609" spans="1:6" x14ac:dyDescent="0.3">
      <c r="A609" s="44">
        <v>760199</v>
      </c>
      <c r="B609" s="45">
        <v>44714</v>
      </c>
      <c r="C609" s="46">
        <v>3966.9434649999998</v>
      </c>
      <c r="D609" s="44">
        <v>0.59</v>
      </c>
      <c r="E609" s="44" t="s">
        <v>31</v>
      </c>
      <c r="F609" s="45">
        <v>44706</v>
      </c>
    </row>
    <row r="610" spans="1:6" x14ac:dyDescent="0.3">
      <c r="A610" s="44">
        <v>760199</v>
      </c>
      <c r="B610" s="45">
        <v>44715</v>
      </c>
      <c r="C610" s="46">
        <v>3968.0043430000001</v>
      </c>
      <c r="D610" s="44">
        <v>0.59</v>
      </c>
      <c r="E610" s="44" t="s">
        <v>31</v>
      </c>
      <c r="F610" s="45">
        <v>44706</v>
      </c>
    </row>
    <row r="611" spans="1:6" x14ac:dyDescent="0.3">
      <c r="A611" s="44">
        <v>760199</v>
      </c>
      <c r="B611" s="45">
        <v>44718</v>
      </c>
      <c r="C611" s="46">
        <v>3969.065505</v>
      </c>
      <c r="D611" s="44">
        <v>0.59</v>
      </c>
      <c r="E611" s="44" t="s">
        <v>31</v>
      </c>
      <c r="F611" s="45">
        <v>44706</v>
      </c>
    </row>
    <row r="612" spans="1:6" x14ac:dyDescent="0.3">
      <c r="A612" s="44">
        <v>760199</v>
      </c>
      <c r="B612" s="45">
        <v>44719</v>
      </c>
      <c r="C612" s="46">
        <v>3970.1269499999999</v>
      </c>
      <c r="D612" s="44">
        <v>0.59</v>
      </c>
      <c r="E612" s="44" t="s">
        <v>31</v>
      </c>
      <c r="F612" s="45">
        <v>44706</v>
      </c>
    </row>
    <row r="613" spans="1:6" x14ac:dyDescent="0.3">
      <c r="A613" s="44">
        <v>760199</v>
      </c>
      <c r="B613" s="45">
        <v>44720</v>
      </c>
      <c r="C613" s="46">
        <v>3971.1886789999999</v>
      </c>
      <c r="D613" s="44">
        <v>0.59</v>
      </c>
      <c r="E613" s="44" t="s">
        <v>31</v>
      </c>
      <c r="F613" s="45">
        <v>44706</v>
      </c>
    </row>
    <row r="614" spans="1:6" x14ac:dyDescent="0.3">
      <c r="A614" s="44">
        <v>760199</v>
      </c>
      <c r="B614" s="45">
        <v>44721</v>
      </c>
      <c r="C614" s="46">
        <v>3968.3733539999998</v>
      </c>
      <c r="D614" s="44">
        <v>0.47</v>
      </c>
      <c r="E614" s="44" t="s">
        <v>30</v>
      </c>
      <c r="F614" s="45">
        <v>44721</v>
      </c>
    </row>
    <row r="615" spans="1:6" x14ac:dyDescent="0.3">
      <c r="A615" s="44">
        <v>760199</v>
      </c>
      <c r="B615" s="45">
        <v>44722</v>
      </c>
      <c r="C615" s="46">
        <v>3969.2192599999998</v>
      </c>
      <c r="D615" s="44">
        <v>0.47</v>
      </c>
      <c r="E615" s="44" t="s">
        <v>30</v>
      </c>
      <c r="F615" s="45">
        <v>44721</v>
      </c>
    </row>
    <row r="616" spans="1:6" x14ac:dyDescent="0.3">
      <c r="A616" s="44">
        <v>760199</v>
      </c>
      <c r="B616" s="45">
        <v>44725</v>
      </c>
      <c r="C616" s="46">
        <v>3970.0653459999999</v>
      </c>
      <c r="D616" s="44">
        <v>0.47</v>
      </c>
      <c r="E616" s="44" t="s">
        <v>30</v>
      </c>
      <c r="F616" s="45">
        <v>44721</v>
      </c>
    </row>
    <row r="617" spans="1:6" x14ac:dyDescent="0.3">
      <c r="A617" s="44">
        <v>760199</v>
      </c>
      <c r="B617" s="45">
        <v>44726</v>
      </c>
      <c r="C617" s="46">
        <v>3970.9116130000002</v>
      </c>
      <c r="D617" s="44">
        <v>0.47</v>
      </c>
      <c r="E617" s="44" t="s">
        <v>30</v>
      </c>
      <c r="F617" s="45">
        <v>44721</v>
      </c>
    </row>
    <row r="618" spans="1:6" x14ac:dyDescent="0.3">
      <c r="A618" s="44">
        <v>760199</v>
      </c>
      <c r="B618" s="45">
        <v>44727</v>
      </c>
      <c r="C618" s="46">
        <v>3971.7580600000001</v>
      </c>
      <c r="D618" s="44">
        <v>0.47</v>
      </c>
      <c r="E618" s="44" t="s">
        <v>30</v>
      </c>
      <c r="F618" s="45">
        <v>44721</v>
      </c>
    </row>
    <row r="619" spans="1:6" x14ac:dyDescent="0.3">
      <c r="A619" s="44">
        <v>760199</v>
      </c>
      <c r="B619" s="45">
        <v>44729</v>
      </c>
      <c r="C619" s="46">
        <v>3972.9648259999999</v>
      </c>
      <c r="D619" s="44">
        <v>0.64</v>
      </c>
      <c r="E619" s="44" t="s">
        <v>31</v>
      </c>
      <c r="F619" s="45">
        <v>44729</v>
      </c>
    </row>
    <row r="620" spans="1:6" x14ac:dyDescent="0.3">
      <c r="A620" s="44">
        <v>760199</v>
      </c>
      <c r="B620" s="45">
        <v>44732</v>
      </c>
      <c r="C620" s="46">
        <v>3974.1719600000001</v>
      </c>
      <c r="D620" s="44">
        <v>0.64</v>
      </c>
      <c r="E620" s="44" t="s">
        <v>31</v>
      </c>
      <c r="F620" s="45">
        <v>44729</v>
      </c>
    </row>
    <row r="621" spans="1:6" x14ac:dyDescent="0.3">
      <c r="A621" s="44">
        <v>760199</v>
      </c>
      <c r="B621" s="45">
        <v>44733</v>
      </c>
      <c r="C621" s="46">
        <v>3975.3794600000001</v>
      </c>
      <c r="D621" s="44">
        <v>0.64</v>
      </c>
      <c r="E621" s="44" t="s">
        <v>31</v>
      </c>
      <c r="F621" s="45">
        <v>44729</v>
      </c>
    </row>
    <row r="622" spans="1:6" x14ac:dyDescent="0.3">
      <c r="A622" s="44">
        <v>760199</v>
      </c>
      <c r="B622" s="45">
        <v>44734</v>
      </c>
      <c r="C622" s="46">
        <v>3976.5873270000002</v>
      </c>
      <c r="D622" s="44">
        <v>0.64</v>
      </c>
      <c r="E622" s="44" t="s">
        <v>31</v>
      </c>
      <c r="F622" s="45">
        <v>44729</v>
      </c>
    </row>
    <row r="623" spans="1:6" x14ac:dyDescent="0.3">
      <c r="A623" s="44">
        <v>760199</v>
      </c>
      <c r="B623" s="45">
        <v>44735</v>
      </c>
      <c r="C623" s="46">
        <v>3977.7955619999998</v>
      </c>
      <c r="D623" s="44">
        <v>0.64</v>
      </c>
      <c r="E623" s="44" t="s">
        <v>31</v>
      </c>
      <c r="F623" s="45">
        <v>44729</v>
      </c>
    </row>
    <row r="624" spans="1:6" x14ac:dyDescent="0.3">
      <c r="A624" s="44">
        <v>760199</v>
      </c>
      <c r="B624" s="45">
        <v>44736</v>
      </c>
      <c r="C624" s="46">
        <v>3979.0041630000001</v>
      </c>
      <c r="D624" s="44">
        <v>0.64</v>
      </c>
      <c r="E624" s="44" t="s">
        <v>31</v>
      </c>
      <c r="F624" s="45">
        <v>44729</v>
      </c>
    </row>
    <row r="625" spans="1:6" x14ac:dyDescent="0.3">
      <c r="A625" s="44">
        <v>760199</v>
      </c>
      <c r="B625" s="45">
        <v>44739</v>
      </c>
      <c r="C625" s="46">
        <v>3981.3992480000002</v>
      </c>
      <c r="D625" s="44">
        <v>0.73</v>
      </c>
      <c r="E625" s="44" t="s">
        <v>31</v>
      </c>
      <c r="F625" s="45">
        <v>44739</v>
      </c>
    </row>
    <row r="626" spans="1:6" x14ac:dyDescent="0.3">
      <c r="A626" s="44">
        <v>760199</v>
      </c>
      <c r="B626" s="45">
        <v>44740</v>
      </c>
      <c r="C626" s="46">
        <v>3982.7784700000002</v>
      </c>
      <c r="D626" s="44">
        <v>0.73</v>
      </c>
      <c r="E626" s="44" t="s">
        <v>31</v>
      </c>
      <c r="F626" s="45">
        <v>44739</v>
      </c>
    </row>
    <row r="627" spans="1:6" x14ac:dyDescent="0.3">
      <c r="A627" s="44">
        <v>760199</v>
      </c>
      <c r="B627" s="45">
        <v>44741</v>
      </c>
      <c r="C627" s="46">
        <v>3984.1581700000002</v>
      </c>
      <c r="D627" s="44">
        <v>0.73</v>
      </c>
      <c r="E627" s="44" t="s">
        <v>31</v>
      </c>
      <c r="F627" s="45">
        <v>44739</v>
      </c>
    </row>
    <row r="628" spans="1:6" x14ac:dyDescent="0.3">
      <c r="A628" s="44">
        <v>760199</v>
      </c>
      <c r="B628" s="45">
        <v>44742</v>
      </c>
      <c r="C628" s="46">
        <v>3985.538348</v>
      </c>
      <c r="D628" s="44">
        <v>0.73</v>
      </c>
      <c r="E628" s="44" t="s">
        <v>31</v>
      </c>
      <c r="F628" s="45">
        <v>44739</v>
      </c>
    </row>
    <row r="629" spans="1:6" x14ac:dyDescent="0.3">
      <c r="A629" s="44">
        <v>760199</v>
      </c>
      <c r="B629" s="45">
        <v>44743</v>
      </c>
      <c r="C629" s="46">
        <v>3986.919003</v>
      </c>
      <c r="D629" s="44">
        <v>0.73</v>
      </c>
      <c r="E629" s="44" t="s">
        <v>31</v>
      </c>
      <c r="F629" s="45">
        <v>44739</v>
      </c>
    </row>
    <row r="630" spans="1:6" x14ac:dyDescent="0.3">
      <c r="A630" s="44">
        <v>760199</v>
      </c>
      <c r="B630" s="45">
        <v>44746</v>
      </c>
      <c r="C630" s="46">
        <v>3988.3001370000002</v>
      </c>
      <c r="D630" s="44">
        <v>0.73</v>
      </c>
      <c r="E630" s="44" t="s">
        <v>31</v>
      </c>
      <c r="F630" s="45">
        <v>44739</v>
      </c>
    </row>
    <row r="631" spans="1:6" x14ac:dyDescent="0.3">
      <c r="A631" s="44">
        <v>760199</v>
      </c>
      <c r="B631" s="45">
        <v>44747</v>
      </c>
      <c r="C631" s="46">
        <v>3989.6817500000002</v>
      </c>
      <c r="D631" s="44">
        <v>0.73</v>
      </c>
      <c r="E631" s="44" t="s">
        <v>31</v>
      </c>
      <c r="F631" s="45">
        <v>44739</v>
      </c>
    </row>
    <row r="632" spans="1:6" x14ac:dyDescent="0.3">
      <c r="A632" s="44">
        <v>760199</v>
      </c>
      <c r="B632" s="45">
        <v>44748</v>
      </c>
      <c r="C632" s="46">
        <v>3991.0638410000001</v>
      </c>
      <c r="D632" s="44">
        <v>0.73</v>
      </c>
      <c r="E632" s="44" t="s">
        <v>31</v>
      </c>
      <c r="F632" s="45">
        <v>44739</v>
      </c>
    </row>
    <row r="633" spans="1:6" x14ac:dyDescent="0.3">
      <c r="A633" s="44">
        <v>760199</v>
      </c>
      <c r="B633" s="45">
        <v>44749</v>
      </c>
      <c r="C633" s="46">
        <v>3992.4464109999999</v>
      </c>
      <c r="D633" s="44">
        <v>0.73</v>
      </c>
      <c r="E633" s="44" t="s">
        <v>31</v>
      </c>
      <c r="F633" s="45">
        <v>44739</v>
      </c>
    </row>
    <row r="634" spans="1:6" x14ac:dyDescent="0.3">
      <c r="A634" s="44">
        <v>760199</v>
      </c>
      <c r="B634" s="45">
        <v>44750</v>
      </c>
      <c r="C634" s="46">
        <v>3992.0185569999999</v>
      </c>
      <c r="D634" s="44">
        <v>0.67</v>
      </c>
      <c r="E634" s="44" t="s">
        <v>30</v>
      </c>
      <c r="F634" s="45">
        <v>44750</v>
      </c>
    </row>
    <row r="635" spans="1:6" x14ac:dyDescent="0.3">
      <c r="A635" s="44">
        <v>760199</v>
      </c>
      <c r="B635" s="45">
        <v>44753</v>
      </c>
      <c r="C635" s="46">
        <v>3993.2882639999998</v>
      </c>
      <c r="D635" s="44">
        <v>0.67</v>
      </c>
      <c r="E635" s="44" t="s">
        <v>30</v>
      </c>
      <c r="F635" s="45">
        <v>44750</v>
      </c>
    </row>
    <row r="636" spans="1:6" x14ac:dyDescent="0.3">
      <c r="A636" s="44">
        <v>760199</v>
      </c>
      <c r="B636" s="45">
        <v>44754</v>
      </c>
      <c r="C636" s="46">
        <v>3994.5583750000001</v>
      </c>
      <c r="D636" s="44">
        <v>0.67</v>
      </c>
      <c r="E636" s="44" t="s">
        <v>30</v>
      </c>
      <c r="F636" s="45">
        <v>44750</v>
      </c>
    </row>
    <row r="637" spans="1:6" x14ac:dyDescent="0.3">
      <c r="A637" s="44">
        <v>760199</v>
      </c>
      <c r="B637" s="45">
        <v>44755</v>
      </c>
      <c r="C637" s="46">
        <v>3995.8288899999998</v>
      </c>
      <c r="D637" s="44">
        <v>0.67</v>
      </c>
      <c r="E637" s="44" t="s">
        <v>30</v>
      </c>
      <c r="F637" s="45">
        <v>44750</v>
      </c>
    </row>
    <row r="638" spans="1:6" x14ac:dyDescent="0.3">
      <c r="A638" s="44">
        <v>760199</v>
      </c>
      <c r="B638" s="45">
        <v>44756</v>
      </c>
      <c r="C638" s="46">
        <v>3997.0998089999998</v>
      </c>
      <c r="D638" s="44">
        <v>0.67</v>
      </c>
      <c r="E638" s="44" t="s">
        <v>30</v>
      </c>
      <c r="F638" s="45">
        <v>44750</v>
      </c>
    </row>
    <row r="639" spans="1:6" x14ac:dyDescent="0.3">
      <c r="A639" s="44">
        <v>760199</v>
      </c>
      <c r="B639" s="45">
        <v>44757</v>
      </c>
      <c r="C639" s="46">
        <v>3998.3711330000001</v>
      </c>
      <c r="D639" s="44">
        <v>0.67</v>
      </c>
      <c r="E639" s="44" t="s">
        <v>30</v>
      </c>
      <c r="F639" s="45">
        <v>44750</v>
      </c>
    </row>
    <row r="640" spans="1:6" x14ac:dyDescent="0.3">
      <c r="A640" s="44">
        <v>760199</v>
      </c>
      <c r="B640" s="45">
        <v>44760</v>
      </c>
      <c r="C640" s="46">
        <v>3997.1680080000001</v>
      </c>
      <c r="D640" s="44">
        <v>-0.63</v>
      </c>
      <c r="E640" s="44" t="s">
        <v>31</v>
      </c>
      <c r="F640" s="45">
        <v>44760</v>
      </c>
    </row>
    <row r="641" spans="1:6" x14ac:dyDescent="0.3">
      <c r="A641" s="44">
        <v>760199</v>
      </c>
      <c r="B641" s="45">
        <v>44761</v>
      </c>
      <c r="C641" s="46">
        <v>3995.9652449999999</v>
      </c>
      <c r="D641" s="44">
        <v>-0.63</v>
      </c>
      <c r="E641" s="44" t="s">
        <v>31</v>
      </c>
      <c r="F641" s="45">
        <v>44760</v>
      </c>
    </row>
    <row r="642" spans="1:6" x14ac:dyDescent="0.3">
      <c r="A642" s="44">
        <v>760199</v>
      </c>
      <c r="B642" s="45">
        <v>44762</v>
      </c>
      <c r="C642" s="46">
        <v>3994.7628439999999</v>
      </c>
      <c r="D642" s="44">
        <v>-0.63</v>
      </c>
      <c r="E642" s="44" t="s">
        <v>31</v>
      </c>
      <c r="F642" s="45">
        <v>44760</v>
      </c>
    </row>
    <row r="643" spans="1:6" x14ac:dyDescent="0.3">
      <c r="A643" s="44">
        <v>760199</v>
      </c>
      <c r="B643" s="45">
        <v>44763</v>
      </c>
      <c r="C643" s="46">
        <v>3993.5608050000001</v>
      </c>
      <c r="D643" s="44">
        <v>-0.63</v>
      </c>
      <c r="E643" s="44" t="s">
        <v>31</v>
      </c>
      <c r="F643" s="45">
        <v>44760</v>
      </c>
    </row>
    <row r="644" spans="1:6" x14ac:dyDescent="0.3">
      <c r="A644" s="44">
        <v>760199</v>
      </c>
      <c r="B644" s="45">
        <v>44764</v>
      </c>
      <c r="C644" s="46">
        <v>3992.3591280000001</v>
      </c>
      <c r="D644" s="44">
        <v>-0.63</v>
      </c>
      <c r="E644" s="44" t="s">
        <v>31</v>
      </c>
      <c r="F644" s="45">
        <v>44760</v>
      </c>
    </row>
    <row r="645" spans="1:6" x14ac:dyDescent="0.3">
      <c r="A645" s="44">
        <v>760199</v>
      </c>
      <c r="B645" s="45">
        <v>44767</v>
      </c>
      <c r="C645" s="46">
        <v>3991.1578129999998</v>
      </c>
      <c r="D645" s="44">
        <v>-0.63</v>
      </c>
      <c r="E645" s="44" t="s">
        <v>31</v>
      </c>
      <c r="F645" s="45">
        <v>44760</v>
      </c>
    </row>
    <row r="646" spans="1:6" x14ac:dyDescent="0.3">
      <c r="A646" s="44">
        <v>760199</v>
      </c>
      <c r="B646" s="45">
        <v>44768</v>
      </c>
      <c r="C646" s="46">
        <v>3989.956858</v>
      </c>
      <c r="D646" s="44">
        <v>-0.63</v>
      </c>
      <c r="E646" s="44" t="s">
        <v>31</v>
      </c>
      <c r="F646" s="45">
        <v>44760</v>
      </c>
    </row>
    <row r="647" spans="1:6" x14ac:dyDescent="0.3">
      <c r="A647" s="44">
        <v>760199</v>
      </c>
      <c r="B647" s="45">
        <v>44769</v>
      </c>
      <c r="C647" s="46">
        <v>3988.2974749999998</v>
      </c>
      <c r="D647" s="44">
        <v>-0.66</v>
      </c>
      <c r="E647" s="44" t="s">
        <v>31</v>
      </c>
      <c r="F647" s="45">
        <v>44769</v>
      </c>
    </row>
    <row r="648" spans="1:6" x14ac:dyDescent="0.3">
      <c r="A648" s="44">
        <v>760199</v>
      </c>
      <c r="B648" s="45">
        <v>44770</v>
      </c>
      <c r="C648" s="46">
        <v>3987.0400530000002</v>
      </c>
      <c r="D648" s="44">
        <v>-0.66</v>
      </c>
      <c r="E648" s="44" t="s">
        <v>31</v>
      </c>
      <c r="F648" s="45">
        <v>44769</v>
      </c>
    </row>
    <row r="649" spans="1:6" x14ac:dyDescent="0.3">
      <c r="A649" s="44">
        <v>760199</v>
      </c>
      <c r="B649" s="45">
        <v>44771</v>
      </c>
      <c r="C649" s="46">
        <v>3985.7830279999998</v>
      </c>
      <c r="D649" s="44">
        <v>-0.66</v>
      </c>
      <c r="E649" s="44" t="s">
        <v>31</v>
      </c>
      <c r="F649" s="45">
        <v>44769</v>
      </c>
    </row>
    <row r="650" spans="1:6" x14ac:dyDescent="0.3">
      <c r="A650" s="44">
        <v>760199</v>
      </c>
      <c r="B650" s="45">
        <v>44774</v>
      </c>
      <c r="C650" s="46">
        <v>3984.5264000000002</v>
      </c>
      <c r="D650" s="44">
        <v>-0.66</v>
      </c>
      <c r="E650" s="44" t="s">
        <v>31</v>
      </c>
      <c r="F650" s="45">
        <v>44769</v>
      </c>
    </row>
    <row r="651" spans="1:6" x14ac:dyDescent="0.3">
      <c r="A651" s="44">
        <v>760199</v>
      </c>
      <c r="B651" s="45">
        <v>44775</v>
      </c>
      <c r="C651" s="46">
        <v>3983.2701670000001</v>
      </c>
      <c r="D651" s="44">
        <v>-0.66</v>
      </c>
      <c r="E651" s="44" t="s">
        <v>31</v>
      </c>
      <c r="F651" s="45">
        <v>44769</v>
      </c>
    </row>
    <row r="652" spans="1:6" x14ac:dyDescent="0.3">
      <c r="A652" s="44">
        <v>760199</v>
      </c>
      <c r="B652" s="45">
        <v>44776</v>
      </c>
      <c r="C652" s="46">
        <v>3982.0143309999999</v>
      </c>
      <c r="D652" s="44">
        <v>-0.66</v>
      </c>
      <c r="E652" s="44" t="s">
        <v>31</v>
      </c>
      <c r="F652" s="45">
        <v>44769</v>
      </c>
    </row>
    <row r="653" spans="1:6" x14ac:dyDescent="0.3">
      <c r="A653" s="44">
        <v>760199</v>
      </c>
      <c r="B653" s="45">
        <v>44777</v>
      </c>
      <c r="C653" s="46">
        <v>3980.7588900000001</v>
      </c>
      <c r="D653" s="44">
        <v>-0.66</v>
      </c>
      <c r="E653" s="44" t="s">
        <v>31</v>
      </c>
      <c r="F653" s="45">
        <v>44769</v>
      </c>
    </row>
    <row r="654" spans="1:6" x14ac:dyDescent="0.3">
      <c r="A654" s="44">
        <v>760199</v>
      </c>
      <c r="B654" s="45">
        <v>44778</v>
      </c>
      <c r="C654" s="46">
        <v>3979.5038460000001</v>
      </c>
      <c r="D654" s="44">
        <v>-0.66</v>
      </c>
      <c r="E654" s="44" t="s">
        <v>31</v>
      </c>
      <c r="F654" s="45">
        <v>44769</v>
      </c>
    </row>
    <row r="655" spans="1:6" x14ac:dyDescent="0.3">
      <c r="A655" s="44">
        <v>760199</v>
      </c>
      <c r="B655" s="45">
        <v>44781</v>
      </c>
      <c r="C655" s="46">
        <v>3978.2491970000001</v>
      </c>
      <c r="D655" s="44">
        <v>-0.66</v>
      </c>
      <c r="E655" s="44" t="s">
        <v>31</v>
      </c>
      <c r="F655" s="45">
        <v>44769</v>
      </c>
    </row>
    <row r="656" spans="1:6" x14ac:dyDescent="0.3">
      <c r="A656" s="44">
        <v>760199</v>
      </c>
      <c r="B656" s="45">
        <v>44782</v>
      </c>
      <c r="C656" s="46">
        <v>3976.3466480000002</v>
      </c>
      <c r="D656" s="44">
        <v>-0.68</v>
      </c>
      <c r="E656" s="44" t="s">
        <v>30</v>
      </c>
      <c r="F656" s="45">
        <v>44782</v>
      </c>
    </row>
    <row r="657" spans="1:6" x14ac:dyDescent="0.3">
      <c r="A657" s="44">
        <v>760199</v>
      </c>
      <c r="B657" s="45">
        <v>44783</v>
      </c>
      <c r="C657" s="46">
        <v>3975.0548749999998</v>
      </c>
      <c r="D657" s="44">
        <v>-0.68</v>
      </c>
      <c r="E657" s="44" t="s">
        <v>30</v>
      </c>
      <c r="F657" s="45">
        <v>44782</v>
      </c>
    </row>
    <row r="658" spans="1:6" x14ac:dyDescent="0.3">
      <c r="A658" s="44">
        <v>760199</v>
      </c>
      <c r="B658" s="45">
        <v>44784</v>
      </c>
      <c r="C658" s="46">
        <v>3973.7635209999999</v>
      </c>
      <c r="D658" s="44">
        <v>-0.68</v>
      </c>
      <c r="E658" s="44" t="s">
        <v>30</v>
      </c>
      <c r="F658" s="45">
        <v>44782</v>
      </c>
    </row>
    <row r="659" spans="1:6" x14ac:dyDescent="0.3">
      <c r="A659" s="44">
        <v>760199</v>
      </c>
      <c r="B659" s="45">
        <v>44785</v>
      </c>
      <c r="C659" s="46">
        <v>3972.4725870000002</v>
      </c>
      <c r="D659" s="44">
        <v>-0.68</v>
      </c>
      <c r="E659" s="44" t="s">
        <v>30</v>
      </c>
      <c r="F659" s="45">
        <v>44782</v>
      </c>
    </row>
    <row r="660" spans="1:6" x14ac:dyDescent="0.3">
      <c r="A660" s="44">
        <v>760199</v>
      </c>
      <c r="B660" s="45">
        <v>44788</v>
      </c>
      <c r="C660" s="46">
        <v>3971.1820729999999</v>
      </c>
      <c r="D660" s="44">
        <v>-0.68</v>
      </c>
      <c r="E660" s="44" t="s">
        <v>30</v>
      </c>
      <c r="F660" s="45">
        <v>44782</v>
      </c>
    </row>
    <row r="661" spans="1:6" x14ac:dyDescent="0.3">
      <c r="A661" s="44">
        <v>760199</v>
      </c>
      <c r="B661" s="45">
        <v>44789</v>
      </c>
      <c r="C661" s="46">
        <v>3970.766447</v>
      </c>
      <c r="D661" s="44">
        <v>-0.23</v>
      </c>
      <c r="E661" s="44" t="s">
        <v>31</v>
      </c>
      <c r="F661" s="45">
        <v>44789</v>
      </c>
    </row>
    <row r="662" spans="1:6" x14ac:dyDescent="0.3">
      <c r="A662" s="44">
        <v>760199</v>
      </c>
      <c r="B662" s="45">
        <v>44790</v>
      </c>
      <c r="C662" s="46">
        <v>3970.3508649999999</v>
      </c>
      <c r="D662" s="44">
        <v>-0.23</v>
      </c>
      <c r="E662" s="44" t="s">
        <v>31</v>
      </c>
      <c r="F662" s="45">
        <v>44789</v>
      </c>
    </row>
    <row r="663" spans="1:6" x14ac:dyDescent="0.3">
      <c r="A663" s="44">
        <v>760199</v>
      </c>
      <c r="B663" s="45">
        <v>44791</v>
      </c>
      <c r="C663" s="46">
        <v>3969.9353270000001</v>
      </c>
      <c r="D663" s="44">
        <v>-0.23</v>
      </c>
      <c r="E663" s="44" t="s">
        <v>31</v>
      </c>
      <c r="F663" s="45">
        <v>44789</v>
      </c>
    </row>
    <row r="664" spans="1:6" x14ac:dyDescent="0.3">
      <c r="A664" s="44">
        <v>760199</v>
      </c>
      <c r="B664" s="45">
        <v>44792</v>
      </c>
      <c r="C664" s="46">
        <v>3969.519832</v>
      </c>
      <c r="D664" s="44">
        <v>-0.23</v>
      </c>
      <c r="E664" s="44" t="s">
        <v>31</v>
      </c>
      <c r="F664" s="45">
        <v>44789</v>
      </c>
    </row>
    <row r="665" spans="1:6" x14ac:dyDescent="0.3">
      <c r="A665" s="44">
        <v>760199</v>
      </c>
      <c r="B665" s="45">
        <v>44795</v>
      </c>
      <c r="C665" s="46">
        <v>3969.1043800000002</v>
      </c>
      <c r="D665" s="44">
        <v>-0.23</v>
      </c>
      <c r="E665" s="44" t="s">
        <v>31</v>
      </c>
      <c r="F665" s="45">
        <v>44789</v>
      </c>
    </row>
    <row r="666" spans="1:6" x14ac:dyDescent="0.3">
      <c r="A666" s="44">
        <v>760199</v>
      </c>
      <c r="B666" s="45">
        <v>44796</v>
      </c>
      <c r="C666" s="46">
        <v>3968.6889719999999</v>
      </c>
      <c r="D666" s="44">
        <v>-0.23</v>
      </c>
      <c r="E666" s="44" t="s">
        <v>31</v>
      </c>
      <c r="F666" s="45">
        <v>44789</v>
      </c>
    </row>
    <row r="667" spans="1:6" x14ac:dyDescent="0.3">
      <c r="A667" s="44">
        <v>760199</v>
      </c>
      <c r="B667" s="45">
        <v>44797</v>
      </c>
      <c r="C667" s="46">
        <v>3968.273608</v>
      </c>
      <c r="D667" s="44">
        <v>-0.23</v>
      </c>
      <c r="E667" s="44" t="s">
        <v>31</v>
      </c>
      <c r="F667" s="45">
        <v>44789</v>
      </c>
    </row>
    <row r="668" spans="1:6" x14ac:dyDescent="0.3">
      <c r="A668" s="44">
        <v>760199</v>
      </c>
      <c r="B668" s="45">
        <v>44798</v>
      </c>
      <c r="C668" s="46">
        <v>3966.4116410000001</v>
      </c>
      <c r="D668" s="44">
        <v>-0.33</v>
      </c>
      <c r="E668" s="44" t="s">
        <v>31</v>
      </c>
      <c r="F668" s="45">
        <v>44798</v>
      </c>
    </row>
    <row r="669" spans="1:6" x14ac:dyDescent="0.3">
      <c r="A669" s="44">
        <v>760199</v>
      </c>
      <c r="B669" s="45">
        <v>44799</v>
      </c>
      <c r="C669" s="46">
        <v>3965.81574</v>
      </c>
      <c r="D669" s="44">
        <v>-0.33</v>
      </c>
      <c r="E669" s="44" t="s">
        <v>31</v>
      </c>
      <c r="F669" s="45">
        <v>44798</v>
      </c>
    </row>
    <row r="670" spans="1:6" x14ac:dyDescent="0.3">
      <c r="A670" s="44">
        <v>760199</v>
      </c>
      <c r="B670" s="45">
        <v>44802</v>
      </c>
      <c r="C670" s="46">
        <v>3965.2199289999999</v>
      </c>
      <c r="D670" s="44">
        <v>-0.33</v>
      </c>
      <c r="E670" s="44" t="s">
        <v>31</v>
      </c>
      <c r="F670" s="45">
        <v>44798</v>
      </c>
    </row>
    <row r="671" spans="1:6" x14ac:dyDescent="0.3">
      <c r="A671" s="44">
        <v>760199</v>
      </c>
      <c r="B671" s="45">
        <v>44803</v>
      </c>
      <c r="C671" s="46">
        <v>3964.6242069999998</v>
      </c>
      <c r="D671" s="44">
        <v>-0.33</v>
      </c>
      <c r="E671" s="44" t="s">
        <v>31</v>
      </c>
      <c r="F671" s="45">
        <v>44798</v>
      </c>
    </row>
    <row r="672" spans="1:6" x14ac:dyDescent="0.3">
      <c r="A672" s="44">
        <v>760199</v>
      </c>
      <c r="B672" s="45">
        <v>44804</v>
      </c>
      <c r="C672" s="46">
        <v>3964.0285749999998</v>
      </c>
      <c r="D672" s="44">
        <v>-0.33</v>
      </c>
      <c r="E672" s="44" t="s">
        <v>31</v>
      </c>
      <c r="F672" s="45">
        <v>44798</v>
      </c>
    </row>
    <row r="673" spans="1:6" x14ac:dyDescent="0.3">
      <c r="A673" s="44">
        <v>760199</v>
      </c>
      <c r="B673" s="45">
        <v>44805</v>
      </c>
      <c r="C673" s="46">
        <v>3963.4330319999999</v>
      </c>
      <c r="D673" s="44">
        <v>-0.33</v>
      </c>
      <c r="E673" s="44" t="s">
        <v>31</v>
      </c>
      <c r="F673" s="45">
        <v>44798</v>
      </c>
    </row>
    <row r="674" spans="1:6" x14ac:dyDescent="0.3">
      <c r="A674" s="44">
        <v>760199</v>
      </c>
      <c r="B674" s="45">
        <v>44806</v>
      </c>
      <c r="C674" s="46">
        <v>3962.837579</v>
      </c>
      <c r="D674" s="44">
        <v>-0.33</v>
      </c>
      <c r="E674" s="44" t="s">
        <v>31</v>
      </c>
      <c r="F674" s="45">
        <v>44798</v>
      </c>
    </row>
    <row r="675" spans="1:6" x14ac:dyDescent="0.3">
      <c r="A675" s="44">
        <v>760199</v>
      </c>
      <c r="B675" s="45">
        <v>44809</v>
      </c>
      <c r="C675" s="46">
        <v>3962.2422150000002</v>
      </c>
      <c r="D675" s="44">
        <v>-0.33</v>
      </c>
      <c r="E675" s="44" t="s">
        <v>31</v>
      </c>
      <c r="F675" s="45">
        <v>44798</v>
      </c>
    </row>
    <row r="676" spans="1:6" x14ac:dyDescent="0.3">
      <c r="A676" s="44">
        <v>760199</v>
      </c>
      <c r="B676" s="45">
        <v>44810</v>
      </c>
      <c r="C676" s="46">
        <v>3961.646941</v>
      </c>
      <c r="D676" s="44">
        <v>-0.33</v>
      </c>
      <c r="E676" s="44" t="s">
        <v>31</v>
      </c>
      <c r="F676" s="45">
        <v>44798</v>
      </c>
    </row>
    <row r="677" spans="1:6" x14ac:dyDescent="0.3">
      <c r="A677" s="44">
        <v>760199</v>
      </c>
      <c r="B677" s="45">
        <v>44812</v>
      </c>
      <c r="C677" s="46">
        <v>3961.0517559999998</v>
      </c>
      <c r="D677" s="44">
        <v>-0.33</v>
      </c>
      <c r="E677" s="44" t="s">
        <v>31</v>
      </c>
      <c r="F677" s="45">
        <v>44798</v>
      </c>
    </row>
    <row r="678" spans="1:6" x14ac:dyDescent="0.3">
      <c r="A678" s="44">
        <v>760199</v>
      </c>
      <c r="B678" s="45">
        <v>44813</v>
      </c>
      <c r="C678" s="46">
        <v>3959.4828339999999</v>
      </c>
      <c r="D678" s="44">
        <v>-0.36</v>
      </c>
      <c r="E678" s="44" t="s">
        <v>30</v>
      </c>
      <c r="F678" s="45">
        <v>44813</v>
      </c>
    </row>
    <row r="679" spans="1:6" x14ac:dyDescent="0.3">
      <c r="A679" s="44">
        <v>760199</v>
      </c>
      <c r="B679" s="45">
        <v>44816</v>
      </c>
      <c r="C679" s="46">
        <v>3958.8338880000001</v>
      </c>
      <c r="D679" s="44">
        <v>-0.36</v>
      </c>
      <c r="E679" s="44" t="s">
        <v>30</v>
      </c>
      <c r="F679" s="45">
        <v>44813</v>
      </c>
    </row>
    <row r="680" spans="1:6" x14ac:dyDescent="0.3">
      <c r="A680" s="44">
        <v>760199</v>
      </c>
      <c r="B680" s="45">
        <v>44817</v>
      </c>
      <c r="C680" s="46">
        <v>3958.1850479999998</v>
      </c>
      <c r="D680" s="44">
        <v>-0.36</v>
      </c>
      <c r="E680" s="44" t="s">
        <v>30</v>
      </c>
      <c r="F680" s="45">
        <v>44813</v>
      </c>
    </row>
    <row r="681" spans="1:6" x14ac:dyDescent="0.3">
      <c r="A681" s="44">
        <v>760199</v>
      </c>
      <c r="B681" s="45">
        <v>44818</v>
      </c>
      <c r="C681" s="46">
        <v>3957.5363149999998</v>
      </c>
      <c r="D681" s="44">
        <v>-0.36</v>
      </c>
      <c r="E681" s="44" t="s">
        <v>30</v>
      </c>
      <c r="F681" s="45">
        <v>44813</v>
      </c>
    </row>
    <row r="682" spans="1:6" x14ac:dyDescent="0.3">
      <c r="A682" s="44">
        <v>760199</v>
      </c>
      <c r="B682" s="45">
        <v>44819</v>
      </c>
      <c r="C682" s="46">
        <v>3956.8876879999998</v>
      </c>
      <c r="D682" s="44">
        <v>-0.36</v>
      </c>
      <c r="E682" s="44" t="s">
        <v>30</v>
      </c>
      <c r="F682" s="45">
        <v>44813</v>
      </c>
    </row>
    <row r="683" spans="1:6" x14ac:dyDescent="0.3">
      <c r="A683" s="44">
        <v>760199</v>
      </c>
      <c r="B683" s="45">
        <v>44820</v>
      </c>
      <c r="C683" s="46">
        <v>3956.6614500000001</v>
      </c>
      <c r="D683" s="44">
        <v>-0.12</v>
      </c>
      <c r="E683" s="44" t="s">
        <v>31</v>
      </c>
      <c r="F683" s="45">
        <v>44820</v>
      </c>
    </row>
    <row r="684" spans="1:6" x14ac:dyDescent="0.3">
      <c r="A684" s="44">
        <v>760199</v>
      </c>
      <c r="B684" s="45">
        <v>44823</v>
      </c>
      <c r="C684" s="46">
        <v>3956.4352260000001</v>
      </c>
      <c r="D684" s="44">
        <v>-0.12</v>
      </c>
      <c r="E684" s="44" t="s">
        <v>31</v>
      </c>
      <c r="F684" s="45">
        <v>44820</v>
      </c>
    </row>
    <row r="685" spans="1:6" x14ac:dyDescent="0.3">
      <c r="A685" s="44">
        <v>760199</v>
      </c>
      <c r="B685" s="45">
        <v>44824</v>
      </c>
      <c r="C685" s="46">
        <v>3956.2090149999999</v>
      </c>
      <c r="D685" s="44">
        <v>-0.12</v>
      </c>
      <c r="E685" s="44" t="s">
        <v>31</v>
      </c>
      <c r="F685" s="45">
        <v>44820</v>
      </c>
    </row>
    <row r="686" spans="1:6" x14ac:dyDescent="0.3">
      <c r="A686" s="44">
        <v>760199</v>
      </c>
      <c r="B686" s="45">
        <v>44825</v>
      </c>
      <c r="C686" s="46">
        <v>3955.9828160000002</v>
      </c>
      <c r="D686" s="44">
        <v>-0.12</v>
      </c>
      <c r="E686" s="44" t="s">
        <v>31</v>
      </c>
      <c r="F686" s="45">
        <v>44820</v>
      </c>
    </row>
    <row r="687" spans="1:6" x14ac:dyDescent="0.3">
      <c r="A687" s="44">
        <v>760199</v>
      </c>
      <c r="B687" s="45">
        <v>44826</v>
      </c>
      <c r="C687" s="46">
        <v>3955.7566310000002</v>
      </c>
      <c r="D687" s="44">
        <v>-0.12</v>
      </c>
      <c r="E687" s="44" t="s">
        <v>31</v>
      </c>
      <c r="F687" s="45">
        <v>44820</v>
      </c>
    </row>
    <row r="688" spans="1:6" x14ac:dyDescent="0.3">
      <c r="A688" s="44">
        <v>760199</v>
      </c>
      <c r="B688" s="45">
        <v>44827</v>
      </c>
      <c r="C688" s="46">
        <v>3955.5304580000002</v>
      </c>
      <c r="D688" s="44">
        <v>-0.12</v>
      </c>
      <c r="E688" s="44" t="s">
        <v>31</v>
      </c>
      <c r="F688" s="45">
        <v>44820</v>
      </c>
    </row>
    <row r="689" spans="1:6" x14ac:dyDescent="0.3">
      <c r="A689" s="44">
        <v>760199</v>
      </c>
      <c r="B689" s="45">
        <v>44830</v>
      </c>
      <c r="C689" s="46">
        <v>3955.3042989999999</v>
      </c>
      <c r="D689" s="44">
        <v>-0.12</v>
      </c>
      <c r="E689" s="44" t="s">
        <v>31</v>
      </c>
      <c r="F689" s="45">
        <v>44820</v>
      </c>
    </row>
    <row r="690" spans="1:6" x14ac:dyDescent="0.3">
      <c r="A690" s="44">
        <v>760199</v>
      </c>
      <c r="B690" s="45">
        <v>44831</v>
      </c>
      <c r="C690" s="46">
        <v>3955.078152</v>
      </c>
      <c r="D690" s="44">
        <v>-0.12</v>
      </c>
      <c r="E690" s="44" t="s">
        <v>31</v>
      </c>
      <c r="F690" s="45">
        <v>44820</v>
      </c>
    </row>
    <row r="691" spans="1:6" x14ac:dyDescent="0.3">
      <c r="A691" s="44">
        <v>760199</v>
      </c>
      <c r="B691" s="45">
        <v>44832</v>
      </c>
      <c r="C691" s="46">
        <v>3951.4561290000001</v>
      </c>
      <c r="D691" s="44">
        <v>-0.32</v>
      </c>
      <c r="E691" s="44" t="s">
        <v>31</v>
      </c>
      <c r="F691" s="45">
        <v>44832</v>
      </c>
    </row>
    <row r="692" spans="1:6" x14ac:dyDescent="0.3">
      <c r="A692" s="44">
        <v>760199</v>
      </c>
      <c r="B692" s="45">
        <v>44833</v>
      </c>
      <c r="C692" s="46">
        <v>3950.853083</v>
      </c>
      <c r="D692" s="44">
        <v>-0.32</v>
      </c>
      <c r="E692" s="44" t="s">
        <v>31</v>
      </c>
      <c r="F692" s="45">
        <v>44832</v>
      </c>
    </row>
    <row r="693" spans="1:6" x14ac:dyDescent="0.3">
      <c r="A693" s="44">
        <v>760199</v>
      </c>
      <c r="B693" s="45">
        <v>44834</v>
      </c>
      <c r="C693" s="46">
        <v>3950.250129</v>
      </c>
      <c r="D693" s="44">
        <v>-0.32</v>
      </c>
      <c r="E693" s="44" t="s">
        <v>31</v>
      </c>
      <c r="F693" s="45">
        <v>44832</v>
      </c>
    </row>
    <row r="694" spans="1:6" x14ac:dyDescent="0.3">
      <c r="A694" s="44">
        <v>760199</v>
      </c>
      <c r="B694" s="45">
        <v>44837</v>
      </c>
      <c r="C694" s="46">
        <v>3949.6472669999998</v>
      </c>
      <c r="D694" s="44">
        <v>-0.32</v>
      </c>
      <c r="E694" s="44" t="s">
        <v>31</v>
      </c>
      <c r="F694" s="45">
        <v>44832</v>
      </c>
    </row>
    <row r="695" spans="1:6" x14ac:dyDescent="0.3">
      <c r="A695" s="44">
        <v>760199</v>
      </c>
      <c r="B695" s="45">
        <v>44838</v>
      </c>
      <c r="C695" s="46">
        <v>3949.0444969999999</v>
      </c>
      <c r="D695" s="44">
        <v>-0.32</v>
      </c>
      <c r="E695" s="44" t="s">
        <v>31</v>
      </c>
      <c r="F695" s="45">
        <v>44832</v>
      </c>
    </row>
    <row r="696" spans="1:6" x14ac:dyDescent="0.3">
      <c r="A696" s="44">
        <v>760199</v>
      </c>
      <c r="B696" s="45">
        <v>44839</v>
      </c>
      <c r="C696" s="46">
        <v>3948.4418190000001</v>
      </c>
      <c r="D696" s="44">
        <v>-0.32</v>
      </c>
      <c r="E696" s="44" t="s">
        <v>31</v>
      </c>
      <c r="F696" s="45">
        <v>44832</v>
      </c>
    </row>
    <row r="697" spans="1:6" x14ac:dyDescent="0.3">
      <c r="A697" s="44">
        <v>760199</v>
      </c>
      <c r="B697" s="45">
        <v>44840</v>
      </c>
      <c r="C697" s="46">
        <v>3947.8392330000001</v>
      </c>
      <c r="D697" s="44">
        <v>-0.32</v>
      </c>
      <c r="E697" s="44" t="s">
        <v>31</v>
      </c>
      <c r="F697" s="45">
        <v>44832</v>
      </c>
    </row>
    <row r="698" spans="1:6" x14ac:dyDescent="0.3">
      <c r="A698" s="44">
        <v>760199</v>
      </c>
      <c r="B698" s="45">
        <v>44841</v>
      </c>
      <c r="C698" s="46">
        <v>3947.2367380000001</v>
      </c>
      <c r="D698" s="44">
        <v>-0.32</v>
      </c>
      <c r="E698" s="44" t="s">
        <v>31</v>
      </c>
      <c r="F698" s="45">
        <v>44832</v>
      </c>
    </row>
    <row r="699" spans="1:6" x14ac:dyDescent="0.3">
      <c r="A699" s="44">
        <v>760199</v>
      </c>
      <c r="B699" s="45">
        <v>44844</v>
      </c>
      <c r="C699" s="46">
        <v>3946.6343360000001</v>
      </c>
      <c r="D699" s="44">
        <v>-0.32</v>
      </c>
      <c r="E699" s="44" t="s">
        <v>31</v>
      </c>
      <c r="F699" s="45">
        <v>44832</v>
      </c>
    </row>
    <row r="700" spans="1:6" x14ac:dyDescent="0.3">
      <c r="A700" s="44">
        <v>760199</v>
      </c>
      <c r="B700" s="45">
        <v>44845</v>
      </c>
      <c r="C700" s="46">
        <v>3947.0487459999999</v>
      </c>
      <c r="D700" s="44">
        <v>-0.28999999999999998</v>
      </c>
      <c r="E700" s="44" t="s">
        <v>30</v>
      </c>
      <c r="F700" s="45">
        <v>44845</v>
      </c>
    </row>
    <row r="701" spans="1:6" x14ac:dyDescent="0.3">
      <c r="A701" s="44">
        <v>760199</v>
      </c>
      <c r="B701" s="45">
        <v>44847</v>
      </c>
      <c r="C701" s="46">
        <v>3946.5028560000001</v>
      </c>
      <c r="D701" s="44">
        <v>-0.28999999999999998</v>
      </c>
      <c r="E701" s="44" t="s">
        <v>30</v>
      </c>
      <c r="F701" s="45">
        <v>44845</v>
      </c>
    </row>
    <row r="702" spans="1:6" x14ac:dyDescent="0.3">
      <c r="A702" s="44">
        <v>760199</v>
      </c>
      <c r="B702" s="45">
        <v>44848</v>
      </c>
      <c r="C702" s="46">
        <v>3945.957042</v>
      </c>
      <c r="D702" s="44">
        <v>-0.28999999999999998</v>
      </c>
      <c r="E702" s="44" t="s">
        <v>30</v>
      </c>
      <c r="F702" s="45">
        <v>44845</v>
      </c>
    </row>
    <row r="703" spans="1:6" x14ac:dyDescent="0.3">
      <c r="A703" s="44">
        <v>760199</v>
      </c>
      <c r="B703" s="45">
        <v>44851</v>
      </c>
      <c r="C703" s="46">
        <v>3945.4113040000002</v>
      </c>
      <c r="D703" s="44">
        <v>-0.28999999999999998</v>
      </c>
      <c r="E703" s="44" t="s">
        <v>30</v>
      </c>
      <c r="F703" s="45">
        <v>44845</v>
      </c>
    </row>
    <row r="704" spans="1:6" x14ac:dyDescent="0.3">
      <c r="A704" s="44">
        <v>760199</v>
      </c>
      <c r="B704" s="45">
        <v>44852</v>
      </c>
      <c r="C704" s="46">
        <v>3946.0612780000001</v>
      </c>
      <c r="D704" s="44">
        <v>0.33</v>
      </c>
      <c r="E704" s="44" t="s">
        <v>31</v>
      </c>
      <c r="F704" s="45">
        <v>44852</v>
      </c>
    </row>
    <row r="705" spans="1:6" x14ac:dyDescent="0.3">
      <c r="A705" s="44">
        <v>760199</v>
      </c>
      <c r="B705" s="45">
        <v>44853</v>
      </c>
      <c r="C705" s="46">
        <v>3946.7113599999998</v>
      </c>
      <c r="D705" s="44">
        <v>0.33</v>
      </c>
      <c r="E705" s="44" t="s">
        <v>31</v>
      </c>
      <c r="F705" s="45">
        <v>44852</v>
      </c>
    </row>
    <row r="706" spans="1:6" x14ac:dyDescent="0.3">
      <c r="A706" s="44">
        <v>760199</v>
      </c>
      <c r="B706" s="45">
        <v>44854</v>
      </c>
      <c r="C706" s="46">
        <v>3947.3615490000002</v>
      </c>
      <c r="D706" s="44">
        <v>0.33</v>
      </c>
      <c r="E706" s="44" t="s">
        <v>31</v>
      </c>
      <c r="F706" s="45">
        <v>44852</v>
      </c>
    </row>
    <row r="707" spans="1:6" x14ac:dyDescent="0.3">
      <c r="A707" s="44">
        <v>760199</v>
      </c>
      <c r="B707" s="45">
        <v>44855</v>
      </c>
      <c r="C707" s="46">
        <v>3948.011845</v>
      </c>
      <c r="D707" s="44">
        <v>0.33</v>
      </c>
      <c r="E707" s="44" t="s">
        <v>31</v>
      </c>
      <c r="F707" s="45">
        <v>44852</v>
      </c>
    </row>
    <row r="708" spans="1:6" x14ac:dyDescent="0.3">
      <c r="A708" s="44">
        <v>760199</v>
      </c>
      <c r="B708" s="45">
        <v>44858</v>
      </c>
      <c r="C708" s="46">
        <v>3948.6622480000001</v>
      </c>
      <c r="D708" s="44">
        <v>0.33</v>
      </c>
      <c r="E708" s="44" t="s">
        <v>31</v>
      </c>
      <c r="F708" s="45">
        <v>44852</v>
      </c>
    </row>
    <row r="709" spans="1:6" x14ac:dyDescent="0.3">
      <c r="A709" s="44">
        <v>760199</v>
      </c>
      <c r="B709" s="45">
        <v>44859</v>
      </c>
      <c r="C709" s="46">
        <v>3949.312758</v>
      </c>
      <c r="D709" s="44">
        <v>0.33</v>
      </c>
      <c r="E709" s="44" t="s">
        <v>31</v>
      </c>
      <c r="F709" s="45">
        <v>44852</v>
      </c>
    </row>
    <row r="710" spans="1:6" x14ac:dyDescent="0.3">
      <c r="A710" s="44">
        <v>760199</v>
      </c>
      <c r="B710" s="45">
        <v>44860</v>
      </c>
      <c r="C710" s="46">
        <v>3951.4785689999999</v>
      </c>
      <c r="D710" s="44">
        <v>0.44</v>
      </c>
      <c r="E710" s="44" t="s">
        <v>31</v>
      </c>
      <c r="F710" s="45">
        <v>44860</v>
      </c>
    </row>
    <row r="711" spans="1:6" x14ac:dyDescent="0.3">
      <c r="A711" s="44">
        <v>760199</v>
      </c>
      <c r="B711" s="45">
        <v>44861</v>
      </c>
      <c r="C711" s="46">
        <v>3952.3460829999999</v>
      </c>
      <c r="D711" s="44">
        <v>0.44</v>
      </c>
      <c r="E711" s="44" t="s">
        <v>31</v>
      </c>
      <c r="F711" s="45">
        <v>44860</v>
      </c>
    </row>
    <row r="712" spans="1:6" x14ac:dyDescent="0.3">
      <c r="A712" s="44">
        <v>760199</v>
      </c>
      <c r="B712" s="45">
        <v>44862</v>
      </c>
      <c r="C712" s="46">
        <v>3953.2137870000001</v>
      </c>
      <c r="D712" s="44">
        <v>0.44</v>
      </c>
      <c r="E712" s="44" t="s">
        <v>31</v>
      </c>
      <c r="F712" s="45">
        <v>44860</v>
      </c>
    </row>
    <row r="713" spans="1:6" x14ac:dyDescent="0.3">
      <c r="A713" s="44">
        <v>760199</v>
      </c>
      <c r="B713" s="45">
        <v>44865</v>
      </c>
      <c r="C713" s="46">
        <v>3954.0816810000001</v>
      </c>
      <c r="D713" s="44">
        <v>0.44</v>
      </c>
      <c r="E713" s="44" t="s">
        <v>31</v>
      </c>
      <c r="F713" s="45">
        <v>44860</v>
      </c>
    </row>
    <row r="714" spans="1:6" x14ac:dyDescent="0.3">
      <c r="A714" s="44">
        <v>760199</v>
      </c>
      <c r="B714" s="45">
        <v>44866</v>
      </c>
      <c r="C714" s="46">
        <v>3954.9497660000002</v>
      </c>
      <c r="D714" s="44">
        <v>0.44</v>
      </c>
      <c r="E714" s="44" t="s">
        <v>31</v>
      </c>
      <c r="F714" s="45">
        <v>44860</v>
      </c>
    </row>
    <row r="715" spans="1:6" x14ac:dyDescent="0.3">
      <c r="A715" s="44">
        <v>760199</v>
      </c>
      <c r="B715" s="45">
        <v>44868</v>
      </c>
      <c r="C715" s="46">
        <v>3955.8180419999999</v>
      </c>
      <c r="D715" s="44">
        <v>0.44</v>
      </c>
      <c r="E715" s="44" t="s">
        <v>31</v>
      </c>
      <c r="F715" s="45">
        <v>44860</v>
      </c>
    </row>
    <row r="716" spans="1:6" x14ac:dyDescent="0.3">
      <c r="A716" s="44">
        <v>760199</v>
      </c>
      <c r="B716" s="45">
        <v>44869</v>
      </c>
      <c r="C716" s="46">
        <v>3956.6865079999998</v>
      </c>
      <c r="D716" s="44">
        <v>0.44</v>
      </c>
      <c r="E716" s="44" t="s">
        <v>31</v>
      </c>
      <c r="F716" s="45">
        <v>44860</v>
      </c>
    </row>
    <row r="717" spans="1:6" x14ac:dyDescent="0.3">
      <c r="A717" s="44">
        <v>760199</v>
      </c>
      <c r="B717" s="45">
        <v>44872</v>
      </c>
      <c r="C717" s="46">
        <v>3957.5551650000002</v>
      </c>
      <c r="D717" s="44">
        <v>0.44</v>
      </c>
      <c r="E717" s="44" t="s">
        <v>31</v>
      </c>
      <c r="F717" s="45">
        <v>44860</v>
      </c>
    </row>
    <row r="718" spans="1:6" x14ac:dyDescent="0.3">
      <c r="A718" s="44">
        <v>760199</v>
      </c>
      <c r="B718" s="45">
        <v>44873</v>
      </c>
      <c r="C718" s="46">
        <v>3958.4240129999998</v>
      </c>
      <c r="D718" s="44">
        <v>0.44</v>
      </c>
      <c r="E718" s="44" t="s">
        <v>31</v>
      </c>
      <c r="F718" s="45">
        <v>44860</v>
      </c>
    </row>
    <row r="719" spans="1:6" x14ac:dyDescent="0.3">
      <c r="A719" s="44">
        <v>760199</v>
      </c>
      <c r="B719" s="45">
        <v>44874</v>
      </c>
      <c r="C719" s="46">
        <v>3959.2930510000001</v>
      </c>
      <c r="D719" s="44">
        <v>0.44</v>
      </c>
      <c r="E719" s="44" t="s">
        <v>31</v>
      </c>
      <c r="F719" s="45">
        <v>44860</v>
      </c>
    </row>
    <row r="720" spans="1:6" x14ac:dyDescent="0.3">
      <c r="A720" s="44">
        <v>760199</v>
      </c>
      <c r="B720" s="45">
        <v>44875</v>
      </c>
      <c r="C720" s="46">
        <v>3965.1914320000001</v>
      </c>
      <c r="D720" s="44">
        <v>0.59</v>
      </c>
      <c r="E720" s="44" t="s">
        <v>30</v>
      </c>
      <c r="F720" s="45">
        <v>44875</v>
      </c>
    </row>
    <row r="721" spans="1:6" x14ac:dyDescent="0.3">
      <c r="A721" s="44">
        <v>760199</v>
      </c>
      <c r="B721" s="45">
        <v>44876</v>
      </c>
      <c r="C721" s="46">
        <v>3966.3580529999999</v>
      </c>
      <c r="D721" s="44">
        <v>0.59</v>
      </c>
      <c r="E721" s="44" t="s">
        <v>30</v>
      </c>
      <c r="F721" s="45">
        <v>44875</v>
      </c>
    </row>
    <row r="722" spans="1:6" x14ac:dyDescent="0.3">
      <c r="A722" s="44">
        <v>760199</v>
      </c>
      <c r="B722" s="45">
        <v>44879</v>
      </c>
      <c r="C722" s="46">
        <v>3967.5250160000001</v>
      </c>
      <c r="D722" s="44">
        <v>0.59</v>
      </c>
      <c r="E722" s="44" t="s">
        <v>30</v>
      </c>
      <c r="F722" s="45">
        <v>44875</v>
      </c>
    </row>
    <row r="723" spans="1:6" x14ac:dyDescent="0.3">
      <c r="A723" s="44">
        <v>760199</v>
      </c>
      <c r="B723" s="45">
        <v>44881</v>
      </c>
      <c r="C723" s="46">
        <v>3968.6923230000002</v>
      </c>
      <c r="D723" s="44">
        <v>0.59</v>
      </c>
      <c r="E723" s="44" t="s">
        <v>30</v>
      </c>
      <c r="F723" s="45">
        <v>44875</v>
      </c>
    </row>
    <row r="724" spans="1:6" x14ac:dyDescent="0.3">
      <c r="A724" s="44">
        <v>760199</v>
      </c>
      <c r="B724" s="45">
        <v>44882</v>
      </c>
      <c r="C724" s="46">
        <v>3969.5409399999999</v>
      </c>
      <c r="D724" s="44">
        <v>0.45</v>
      </c>
      <c r="E724" s="44" t="s">
        <v>31</v>
      </c>
      <c r="F724" s="45">
        <v>44882</v>
      </c>
    </row>
    <row r="725" spans="1:6" x14ac:dyDescent="0.3">
      <c r="A725" s="44">
        <v>760199</v>
      </c>
      <c r="B725" s="45">
        <v>44883</v>
      </c>
      <c r="C725" s="46">
        <v>3970.3897379999999</v>
      </c>
      <c r="D725" s="44">
        <v>0.45</v>
      </c>
      <c r="E725" s="44" t="s">
        <v>31</v>
      </c>
      <c r="F725" s="45">
        <v>44882</v>
      </c>
    </row>
    <row r="726" spans="1:6" x14ac:dyDescent="0.3">
      <c r="A726" s="44">
        <v>760199</v>
      </c>
      <c r="B726" s="45">
        <v>44886</v>
      </c>
      <c r="C726" s="46">
        <v>3971.2387180000001</v>
      </c>
      <c r="D726" s="44">
        <v>0.45</v>
      </c>
      <c r="E726" s="44" t="s">
        <v>31</v>
      </c>
      <c r="F726" s="45">
        <v>44882</v>
      </c>
    </row>
    <row r="727" spans="1:6" x14ac:dyDescent="0.3">
      <c r="A727" s="44">
        <v>760199</v>
      </c>
      <c r="B727" s="45">
        <v>44887</v>
      </c>
      <c r="C727" s="46">
        <v>3972.08788</v>
      </c>
      <c r="D727" s="44">
        <v>0.45</v>
      </c>
      <c r="E727" s="44" t="s">
        <v>31</v>
      </c>
      <c r="F727" s="45">
        <v>44882</v>
      </c>
    </row>
    <row r="728" spans="1:6" x14ac:dyDescent="0.3">
      <c r="A728" s="44">
        <v>760199</v>
      </c>
      <c r="B728" s="45">
        <v>44888</v>
      </c>
      <c r="C728" s="46">
        <v>3972.9372229999999</v>
      </c>
      <c r="D728" s="44">
        <v>0.45</v>
      </c>
      <c r="E728" s="44" t="s">
        <v>31</v>
      </c>
      <c r="F728" s="45">
        <v>44882</v>
      </c>
    </row>
    <row r="729" spans="1:6" x14ac:dyDescent="0.3">
      <c r="A729" s="44">
        <v>760199</v>
      </c>
      <c r="B729" s="45">
        <v>44889</v>
      </c>
      <c r="C729" s="46">
        <v>3973.7867470000001</v>
      </c>
      <c r="D729" s="44">
        <v>0.45</v>
      </c>
      <c r="E729" s="44" t="s">
        <v>31</v>
      </c>
      <c r="F729" s="45">
        <v>44882</v>
      </c>
    </row>
    <row r="730" spans="1:6" x14ac:dyDescent="0.3">
      <c r="A730" s="44">
        <v>760199</v>
      </c>
      <c r="B730" s="45">
        <v>44890</v>
      </c>
      <c r="C730" s="46">
        <v>3975.95496</v>
      </c>
      <c r="D730" s="44">
        <v>0.55000000000000004</v>
      </c>
      <c r="E730" s="44" t="s">
        <v>31</v>
      </c>
      <c r="F730" s="45">
        <v>44890</v>
      </c>
    </row>
    <row r="731" spans="1:6" x14ac:dyDescent="0.3">
      <c r="A731" s="44">
        <v>760199</v>
      </c>
      <c r="B731" s="45">
        <v>44893</v>
      </c>
      <c r="C731" s="46">
        <v>3976.9935639999999</v>
      </c>
      <c r="D731" s="44">
        <v>0.55000000000000004</v>
      </c>
      <c r="E731" s="44" t="s">
        <v>31</v>
      </c>
      <c r="F731" s="45">
        <v>44890</v>
      </c>
    </row>
    <row r="732" spans="1:6" x14ac:dyDescent="0.3">
      <c r="A732" s="44">
        <v>760199</v>
      </c>
      <c r="B732" s="45">
        <v>44894</v>
      </c>
      <c r="C732" s="46">
        <v>3978.0324390000001</v>
      </c>
      <c r="D732" s="44">
        <v>0.55000000000000004</v>
      </c>
      <c r="E732" s="44" t="s">
        <v>31</v>
      </c>
      <c r="F732" s="45">
        <v>44890</v>
      </c>
    </row>
    <row r="733" spans="1:6" x14ac:dyDescent="0.3">
      <c r="A733" s="44">
        <v>760199</v>
      </c>
      <c r="B733" s="45">
        <v>44895</v>
      </c>
      <c r="C733" s="46">
        <v>3979.071586</v>
      </c>
      <c r="D733" s="44">
        <v>0.55000000000000004</v>
      </c>
      <c r="E733" s="44" t="s">
        <v>31</v>
      </c>
      <c r="F733" s="45">
        <v>44890</v>
      </c>
    </row>
    <row r="734" spans="1:6" x14ac:dyDescent="0.3">
      <c r="A734" s="44">
        <v>760199</v>
      </c>
      <c r="B734" s="45">
        <v>44896</v>
      </c>
      <c r="C734" s="46">
        <v>3980.1110039999999</v>
      </c>
      <c r="D734" s="44">
        <v>0.55000000000000004</v>
      </c>
      <c r="E734" s="44" t="s">
        <v>31</v>
      </c>
      <c r="F734" s="45">
        <v>44890</v>
      </c>
    </row>
    <row r="735" spans="1:6" x14ac:dyDescent="0.3">
      <c r="A735" s="44">
        <v>760199</v>
      </c>
      <c r="B735" s="45">
        <v>44897</v>
      </c>
      <c r="C735" s="46">
        <v>3981.1506939999999</v>
      </c>
      <c r="D735" s="44">
        <v>0.55000000000000004</v>
      </c>
      <c r="E735" s="44" t="s">
        <v>31</v>
      </c>
      <c r="F735" s="45">
        <v>44890</v>
      </c>
    </row>
    <row r="736" spans="1:6" x14ac:dyDescent="0.3">
      <c r="A736" s="44">
        <v>760199</v>
      </c>
      <c r="B736" s="45">
        <v>44900</v>
      </c>
      <c r="C736" s="46">
        <v>3982.1906549999999</v>
      </c>
      <c r="D736" s="44">
        <v>0.55000000000000004</v>
      </c>
      <c r="E736" s="44" t="s">
        <v>31</v>
      </c>
      <c r="F736" s="45">
        <v>44890</v>
      </c>
    </row>
    <row r="737" spans="1:6" x14ac:dyDescent="0.3">
      <c r="A737" s="44">
        <v>760199</v>
      </c>
      <c r="B737" s="45">
        <v>44901</v>
      </c>
      <c r="C737" s="46">
        <v>3983.230888</v>
      </c>
      <c r="D737" s="44">
        <v>0.55000000000000004</v>
      </c>
      <c r="E737" s="44" t="s">
        <v>31</v>
      </c>
      <c r="F737" s="45">
        <v>44890</v>
      </c>
    </row>
    <row r="738" spans="1:6" x14ac:dyDescent="0.3">
      <c r="A738" s="44">
        <v>760199</v>
      </c>
      <c r="B738" s="45">
        <v>44902</v>
      </c>
      <c r="C738" s="46">
        <v>3984.2713920000001</v>
      </c>
      <c r="D738" s="44">
        <v>0.55000000000000004</v>
      </c>
      <c r="E738" s="44" t="s">
        <v>31</v>
      </c>
      <c r="F738" s="45">
        <v>44890</v>
      </c>
    </row>
    <row r="739" spans="1:6" x14ac:dyDescent="0.3">
      <c r="A739" s="44">
        <v>760199</v>
      </c>
      <c r="B739" s="45">
        <v>44903</v>
      </c>
      <c r="C739" s="46">
        <v>3985.3121689999998</v>
      </c>
      <c r="D739" s="44">
        <v>0.55000000000000004</v>
      </c>
      <c r="E739" s="44" t="s">
        <v>31</v>
      </c>
      <c r="F739" s="45">
        <v>44890</v>
      </c>
    </row>
    <row r="740" spans="1:6" x14ac:dyDescent="0.3">
      <c r="A740" s="44">
        <v>760199</v>
      </c>
      <c r="B740" s="45">
        <v>44904</v>
      </c>
      <c r="C740" s="46">
        <v>3981.8582070000002</v>
      </c>
      <c r="D740" s="44">
        <v>0.41</v>
      </c>
      <c r="E740" s="44" t="s">
        <v>30</v>
      </c>
      <c r="F740" s="45">
        <v>44904</v>
      </c>
    </row>
    <row r="741" spans="1:6" x14ac:dyDescent="0.3">
      <c r="A741" s="44">
        <v>760199</v>
      </c>
      <c r="B741" s="45">
        <v>44907</v>
      </c>
      <c r="C741" s="46">
        <v>3982.6340300000002</v>
      </c>
      <c r="D741" s="44">
        <v>0.41</v>
      </c>
      <c r="E741" s="44" t="s">
        <v>30</v>
      </c>
      <c r="F741" s="45">
        <v>44904</v>
      </c>
    </row>
    <row r="742" spans="1:6" x14ac:dyDescent="0.3">
      <c r="A742" s="44">
        <v>760199</v>
      </c>
      <c r="B742" s="45">
        <v>44908</v>
      </c>
      <c r="C742" s="46">
        <v>3983.4100039999998</v>
      </c>
      <c r="D742" s="44">
        <v>0.41</v>
      </c>
      <c r="E742" s="44" t="s">
        <v>30</v>
      </c>
      <c r="F742" s="45">
        <v>44904</v>
      </c>
    </row>
    <row r="743" spans="1:6" x14ac:dyDescent="0.3">
      <c r="A743" s="44">
        <v>760199</v>
      </c>
      <c r="B743" s="45">
        <v>44909</v>
      </c>
      <c r="C743" s="46">
        <v>3984.1861279999998</v>
      </c>
      <c r="D743" s="44">
        <v>0.41</v>
      </c>
      <c r="E743" s="44" t="s">
        <v>30</v>
      </c>
      <c r="F743" s="45">
        <v>44904</v>
      </c>
    </row>
    <row r="744" spans="1:6" x14ac:dyDescent="0.3">
      <c r="A744" s="44">
        <v>760199</v>
      </c>
      <c r="B744" s="45">
        <v>44910</v>
      </c>
      <c r="C744" s="46">
        <v>3984.9624060000001</v>
      </c>
      <c r="D744" s="44">
        <v>0.41</v>
      </c>
      <c r="E744" s="44" t="s">
        <v>30</v>
      </c>
      <c r="F744" s="45">
        <v>44904</v>
      </c>
    </row>
    <row r="745" spans="1:6" x14ac:dyDescent="0.3">
      <c r="A745" s="44">
        <v>760199</v>
      </c>
      <c r="B745" s="45">
        <v>44911</v>
      </c>
      <c r="C745" s="46">
        <v>3985.95604</v>
      </c>
      <c r="D745" s="44">
        <v>0.55000000000000004</v>
      </c>
      <c r="E745" s="44" t="s">
        <v>31</v>
      </c>
      <c r="F745" s="45">
        <v>44911</v>
      </c>
    </row>
    <row r="746" spans="1:6" x14ac:dyDescent="0.3">
      <c r="A746" s="44">
        <v>760199</v>
      </c>
      <c r="B746" s="45">
        <v>44914</v>
      </c>
      <c r="C746" s="46">
        <v>3986.9499230000001</v>
      </c>
      <c r="D746" s="44">
        <v>0.55000000000000004</v>
      </c>
      <c r="E746" s="44" t="s">
        <v>31</v>
      </c>
      <c r="F746" s="45">
        <v>44911</v>
      </c>
    </row>
    <row r="747" spans="1:6" x14ac:dyDescent="0.3">
      <c r="A747" s="44">
        <v>760199</v>
      </c>
      <c r="B747" s="45">
        <v>44915</v>
      </c>
      <c r="C747" s="46">
        <v>3987.9440530000002</v>
      </c>
      <c r="D747" s="44">
        <v>0.55000000000000004</v>
      </c>
      <c r="E747" s="44" t="s">
        <v>31</v>
      </c>
      <c r="F747" s="45">
        <v>44911</v>
      </c>
    </row>
    <row r="748" spans="1:6" x14ac:dyDescent="0.3">
      <c r="A748" s="44">
        <v>760199</v>
      </c>
      <c r="B748" s="45">
        <v>44916</v>
      </c>
      <c r="C748" s="46">
        <v>3988.9384319999999</v>
      </c>
      <c r="D748" s="44">
        <v>0.55000000000000004</v>
      </c>
      <c r="E748" s="44" t="s">
        <v>31</v>
      </c>
      <c r="F748" s="45">
        <v>44911</v>
      </c>
    </row>
    <row r="749" spans="1:6" x14ac:dyDescent="0.3">
      <c r="A749" s="44">
        <v>760199</v>
      </c>
      <c r="B749" s="45">
        <v>44917</v>
      </c>
      <c r="C749" s="46">
        <v>3989.9330580000001</v>
      </c>
      <c r="D749" s="44">
        <v>0.55000000000000004</v>
      </c>
      <c r="E749" s="44" t="s">
        <v>31</v>
      </c>
      <c r="F749" s="45">
        <v>44911</v>
      </c>
    </row>
    <row r="750" spans="1:6" x14ac:dyDescent="0.3">
      <c r="A750" s="44">
        <v>760199</v>
      </c>
      <c r="B750" s="45">
        <v>44918</v>
      </c>
      <c r="C750" s="46">
        <v>3990.9279320000001</v>
      </c>
      <c r="D750" s="44">
        <v>0.55000000000000004</v>
      </c>
      <c r="E750" s="44" t="s">
        <v>31</v>
      </c>
      <c r="F750" s="45">
        <v>44911</v>
      </c>
    </row>
    <row r="751" spans="1:6" x14ac:dyDescent="0.3">
      <c r="A751" s="44">
        <v>760199</v>
      </c>
      <c r="B751" s="45">
        <v>44921</v>
      </c>
      <c r="C751" s="46">
        <v>3990.4065850000002</v>
      </c>
      <c r="D751" s="44">
        <v>0.43</v>
      </c>
      <c r="E751" s="44" t="s">
        <v>31</v>
      </c>
      <c r="F751" s="45">
        <v>44921</v>
      </c>
    </row>
    <row r="752" spans="1:6" x14ac:dyDescent="0.3">
      <c r="A752" s="44">
        <v>760199</v>
      </c>
      <c r="B752" s="45">
        <v>44922</v>
      </c>
      <c r="C752" s="46">
        <v>3991.1849320000001</v>
      </c>
      <c r="D752" s="44">
        <v>0.43</v>
      </c>
      <c r="E752" s="44" t="s">
        <v>31</v>
      </c>
      <c r="F752" s="45">
        <v>44921</v>
      </c>
    </row>
    <row r="753" spans="1:6" x14ac:dyDescent="0.3">
      <c r="A753" s="44">
        <v>760199</v>
      </c>
      <c r="B753" s="45">
        <v>44923</v>
      </c>
      <c r="C753" s="46">
        <v>3991.9634310000001</v>
      </c>
      <c r="D753" s="44">
        <v>0.43</v>
      </c>
      <c r="E753" s="44" t="s">
        <v>31</v>
      </c>
      <c r="F753" s="45">
        <v>44921</v>
      </c>
    </row>
    <row r="754" spans="1:6" x14ac:dyDescent="0.3">
      <c r="A754" s="44">
        <v>760199</v>
      </c>
      <c r="B754" s="45">
        <v>44924</v>
      </c>
      <c r="C754" s="46">
        <v>3992.7420820000002</v>
      </c>
      <c r="D754" s="44">
        <v>0.43</v>
      </c>
      <c r="E754" s="44" t="s">
        <v>31</v>
      </c>
      <c r="F754" s="45">
        <v>44921</v>
      </c>
    </row>
    <row r="755" spans="1:6" x14ac:dyDescent="0.3">
      <c r="A755" s="44">
        <v>760199</v>
      </c>
      <c r="B755" s="45">
        <v>44925</v>
      </c>
      <c r="C755" s="46">
        <v>3993.520884</v>
      </c>
      <c r="D755" s="44">
        <v>0.43</v>
      </c>
      <c r="E755" s="44" t="s">
        <v>31</v>
      </c>
      <c r="F755" s="45">
        <v>44921</v>
      </c>
    </row>
    <row r="756" spans="1:6" x14ac:dyDescent="0.3">
      <c r="A756" s="44">
        <v>760199</v>
      </c>
      <c r="B756" s="45">
        <v>44928</v>
      </c>
      <c r="C756" s="46">
        <v>3994.2998389999998</v>
      </c>
      <c r="D756" s="44">
        <v>0.43</v>
      </c>
      <c r="E756" s="44" t="s">
        <v>31</v>
      </c>
      <c r="F756" s="45">
        <v>44921</v>
      </c>
    </row>
    <row r="757" spans="1:6" x14ac:dyDescent="0.3">
      <c r="A757" s="44">
        <v>760199</v>
      </c>
      <c r="B757" s="45">
        <v>44929</v>
      </c>
      <c r="C757" s="46">
        <v>3995.0789450000002</v>
      </c>
      <c r="D757" s="44">
        <v>0.43</v>
      </c>
      <c r="E757" s="44" t="s">
        <v>31</v>
      </c>
      <c r="F757" s="45">
        <v>44921</v>
      </c>
    </row>
    <row r="758" spans="1:6" x14ac:dyDescent="0.3">
      <c r="A758" s="44">
        <v>760199</v>
      </c>
      <c r="B758" s="45">
        <v>44930</v>
      </c>
      <c r="C758" s="46">
        <v>3995.8582029999998</v>
      </c>
      <c r="D758" s="44">
        <v>0.43</v>
      </c>
      <c r="E758" s="44" t="s">
        <v>31</v>
      </c>
      <c r="F758" s="45">
        <v>44921</v>
      </c>
    </row>
    <row r="759" spans="1:6" x14ac:dyDescent="0.3">
      <c r="A759" s="44">
        <v>760199</v>
      </c>
      <c r="B759" s="45">
        <v>44931</v>
      </c>
      <c r="C759" s="46">
        <v>3996.6376129999999</v>
      </c>
      <c r="D759" s="44">
        <v>0.43</v>
      </c>
      <c r="E759" s="44" t="s">
        <v>31</v>
      </c>
      <c r="F759" s="45">
        <v>44921</v>
      </c>
    </row>
    <row r="760" spans="1:6" x14ac:dyDescent="0.3">
      <c r="A760" s="44">
        <v>760199</v>
      </c>
      <c r="B760" s="45">
        <v>44932</v>
      </c>
      <c r="C760" s="46">
        <v>3997.4171759999999</v>
      </c>
      <c r="D760" s="44">
        <v>0.43</v>
      </c>
      <c r="E760" s="44" t="s">
        <v>31</v>
      </c>
      <c r="F760" s="45">
        <v>44921</v>
      </c>
    </row>
    <row r="761" spans="1:6" x14ac:dyDescent="0.3">
      <c r="A761" s="44">
        <v>760199</v>
      </c>
      <c r="B761" s="45">
        <v>44935</v>
      </c>
      <c r="C761" s="46">
        <v>3998.1968900000002</v>
      </c>
      <c r="D761" s="44">
        <v>0.43</v>
      </c>
      <c r="E761" s="44" t="s">
        <v>31</v>
      </c>
      <c r="F761" s="45">
        <v>44921</v>
      </c>
    </row>
    <row r="762" spans="1:6" x14ac:dyDescent="0.3">
      <c r="A762" s="44">
        <v>760199</v>
      </c>
      <c r="B762" s="45">
        <v>44936</v>
      </c>
      <c r="C762" s="46">
        <v>4005.1646340000002</v>
      </c>
      <c r="D762" s="44">
        <v>0.62</v>
      </c>
      <c r="E762" s="44" t="s">
        <v>30</v>
      </c>
      <c r="F762" s="45">
        <v>44936</v>
      </c>
    </row>
    <row r="763" spans="1:6" x14ac:dyDescent="0.3">
      <c r="A763" s="44">
        <v>760199</v>
      </c>
      <c r="B763" s="45">
        <v>44937</v>
      </c>
      <c r="C763" s="46">
        <v>4006.2899790000001</v>
      </c>
      <c r="D763" s="44">
        <v>0.62</v>
      </c>
      <c r="E763" s="44" t="s">
        <v>30</v>
      </c>
      <c r="F763" s="45">
        <v>44936</v>
      </c>
    </row>
    <row r="764" spans="1:6" x14ac:dyDescent="0.3">
      <c r="A764" s="44">
        <v>760199</v>
      </c>
      <c r="B764" s="45">
        <v>44938</v>
      </c>
      <c r="C764" s="46">
        <v>4007.4156389999998</v>
      </c>
      <c r="D764" s="44">
        <v>0.62</v>
      </c>
      <c r="E764" s="44" t="s">
        <v>30</v>
      </c>
      <c r="F764" s="45">
        <v>44936</v>
      </c>
    </row>
    <row r="765" spans="1:6" x14ac:dyDescent="0.3">
      <c r="A765" s="44">
        <v>760199</v>
      </c>
      <c r="B765" s="45">
        <v>44939</v>
      </c>
      <c r="C765" s="46">
        <v>4008.541616</v>
      </c>
      <c r="D765" s="44">
        <v>0.62</v>
      </c>
      <c r="E765" s="44" t="s">
        <v>30</v>
      </c>
      <c r="F765" s="45">
        <v>44936</v>
      </c>
    </row>
    <row r="766" spans="1:6" x14ac:dyDescent="0.3">
      <c r="A766" s="44">
        <v>760199</v>
      </c>
      <c r="B766" s="45">
        <v>44942</v>
      </c>
      <c r="C766" s="46">
        <v>4009.6679089999998</v>
      </c>
      <c r="D766" s="44">
        <v>0.62</v>
      </c>
      <c r="E766" s="44" t="s">
        <v>30</v>
      </c>
      <c r="F766" s="45">
        <v>44936</v>
      </c>
    </row>
    <row r="767" spans="1:6" x14ac:dyDescent="0.3">
      <c r="A767" s="44">
        <v>760199</v>
      </c>
      <c r="B767" s="45">
        <v>44943</v>
      </c>
      <c r="C767" s="46">
        <v>4010.613304</v>
      </c>
      <c r="D767" s="44">
        <v>0.52</v>
      </c>
      <c r="E767" s="44" t="s">
        <v>31</v>
      </c>
      <c r="F767" s="45">
        <v>44943</v>
      </c>
    </row>
    <row r="768" spans="1:6" x14ac:dyDescent="0.3">
      <c r="A768" s="44">
        <v>760199</v>
      </c>
      <c r="B768" s="45">
        <v>44944</v>
      </c>
      <c r="C768" s="46">
        <v>4011.5589220000002</v>
      </c>
      <c r="D768" s="44">
        <v>0.52</v>
      </c>
      <c r="E768" s="44" t="s">
        <v>31</v>
      </c>
      <c r="F768" s="45">
        <v>44943</v>
      </c>
    </row>
    <row r="769" spans="1:6" x14ac:dyDescent="0.3">
      <c r="A769" s="44">
        <v>760199</v>
      </c>
      <c r="B769" s="45">
        <v>44945</v>
      </c>
      <c r="C769" s="46">
        <v>4012.5047639999998</v>
      </c>
      <c r="D769" s="44">
        <v>0.52</v>
      </c>
      <c r="E769" s="44" t="s">
        <v>31</v>
      </c>
      <c r="F769" s="45">
        <v>44943</v>
      </c>
    </row>
    <row r="770" spans="1:6" x14ac:dyDescent="0.3">
      <c r="A770" s="44">
        <v>760199</v>
      </c>
      <c r="B770" s="45">
        <v>44946</v>
      </c>
      <c r="C770" s="46">
        <v>4013.450828</v>
      </c>
      <c r="D770" s="44">
        <v>0.52</v>
      </c>
      <c r="E770" s="44" t="s">
        <v>31</v>
      </c>
      <c r="F770" s="45">
        <v>44943</v>
      </c>
    </row>
    <row r="771" spans="1:6" x14ac:dyDescent="0.3">
      <c r="A771" s="44">
        <v>760199</v>
      </c>
      <c r="B771" s="45">
        <v>44949</v>
      </c>
      <c r="C771" s="46">
        <v>4014.3971160000001</v>
      </c>
      <c r="D771" s="44">
        <v>0.52</v>
      </c>
      <c r="E771" s="44" t="s">
        <v>31</v>
      </c>
      <c r="F771" s="45">
        <v>44943</v>
      </c>
    </row>
    <row r="772" spans="1:6" x14ac:dyDescent="0.3">
      <c r="A772" s="44">
        <v>760199</v>
      </c>
      <c r="B772" s="45">
        <v>44950</v>
      </c>
      <c r="C772" s="46">
        <v>4015.3436259999999</v>
      </c>
      <c r="D772" s="44">
        <v>0.52</v>
      </c>
      <c r="E772" s="44" t="s">
        <v>31</v>
      </c>
      <c r="F772" s="45">
        <v>44943</v>
      </c>
    </row>
    <row r="773" spans="1:6" x14ac:dyDescent="0.3">
      <c r="A773" s="44">
        <v>760199</v>
      </c>
      <c r="B773" s="45">
        <v>44951</v>
      </c>
      <c r="C773" s="46">
        <v>4016.7988110000001</v>
      </c>
      <c r="D773" s="44">
        <v>0.56000000000000005</v>
      </c>
      <c r="E773" s="44" t="s">
        <v>31</v>
      </c>
      <c r="F773" s="45">
        <v>44951</v>
      </c>
    </row>
    <row r="774" spans="1:6" x14ac:dyDescent="0.3">
      <c r="A774" s="44">
        <v>760199</v>
      </c>
      <c r="B774" s="45">
        <v>44952</v>
      </c>
      <c r="C774" s="46">
        <v>4017.818546</v>
      </c>
      <c r="D774" s="44">
        <v>0.56000000000000005</v>
      </c>
      <c r="E774" s="44" t="s">
        <v>31</v>
      </c>
      <c r="F774" s="45">
        <v>44951</v>
      </c>
    </row>
    <row r="775" spans="1:6" x14ac:dyDescent="0.3">
      <c r="A775" s="44">
        <v>760199</v>
      </c>
      <c r="B775" s="45">
        <v>44953</v>
      </c>
      <c r="C775" s="46">
        <v>4018.8385400000002</v>
      </c>
      <c r="D775" s="44">
        <v>0.56000000000000005</v>
      </c>
      <c r="E775" s="44" t="s">
        <v>31</v>
      </c>
      <c r="F775" s="45">
        <v>44951</v>
      </c>
    </row>
    <row r="776" spans="1:6" x14ac:dyDescent="0.3">
      <c r="A776" s="44">
        <v>760199</v>
      </c>
      <c r="B776" s="45">
        <v>44956</v>
      </c>
      <c r="C776" s="46">
        <v>4019.8587929999999</v>
      </c>
      <c r="D776" s="44">
        <v>0.56000000000000005</v>
      </c>
      <c r="E776" s="44" t="s">
        <v>31</v>
      </c>
      <c r="F776" s="45">
        <v>44951</v>
      </c>
    </row>
    <row r="777" spans="1:6" x14ac:dyDescent="0.3">
      <c r="A777" s="44">
        <v>760199</v>
      </c>
      <c r="B777" s="45">
        <v>44957</v>
      </c>
      <c r="C777" s="46">
        <v>4020.8793049999999</v>
      </c>
      <c r="D777" s="44">
        <v>0.56000000000000005</v>
      </c>
      <c r="E777" s="44" t="s">
        <v>31</v>
      </c>
      <c r="F777" s="45">
        <v>44951</v>
      </c>
    </row>
    <row r="778" spans="1:6" x14ac:dyDescent="0.3">
      <c r="A778" s="44">
        <v>760199</v>
      </c>
      <c r="B778" s="45">
        <v>44958</v>
      </c>
      <c r="C778" s="46">
        <v>4021.9000759999999</v>
      </c>
      <c r="D778" s="44">
        <v>0.56000000000000005</v>
      </c>
      <c r="E778" s="44" t="s">
        <v>31</v>
      </c>
      <c r="F778" s="45">
        <v>44951</v>
      </c>
    </row>
    <row r="779" spans="1:6" x14ac:dyDescent="0.3">
      <c r="A779" s="44">
        <v>760199</v>
      </c>
      <c r="B779" s="45">
        <v>44959</v>
      </c>
      <c r="C779" s="46">
        <v>4022.9211059999998</v>
      </c>
      <c r="D779" s="44">
        <v>0.56000000000000005</v>
      </c>
      <c r="E779" s="44" t="s">
        <v>31</v>
      </c>
      <c r="F779" s="45">
        <v>44951</v>
      </c>
    </row>
    <row r="780" spans="1:6" x14ac:dyDescent="0.3">
      <c r="A780" s="44">
        <v>760199</v>
      </c>
      <c r="B780" s="45">
        <v>44960</v>
      </c>
      <c r="C780" s="46">
        <v>4023.942395</v>
      </c>
      <c r="D780" s="44">
        <v>0.56000000000000005</v>
      </c>
      <c r="E780" s="44" t="s">
        <v>31</v>
      </c>
      <c r="F780" s="45">
        <v>44951</v>
      </c>
    </row>
    <row r="781" spans="1:6" x14ac:dyDescent="0.3">
      <c r="A781" s="44">
        <v>760199</v>
      </c>
      <c r="B781" s="45">
        <v>44963</v>
      </c>
      <c r="C781" s="46">
        <v>4024.9639440000001</v>
      </c>
      <c r="D781" s="44">
        <v>0.56000000000000005</v>
      </c>
      <c r="E781" s="44" t="s">
        <v>31</v>
      </c>
      <c r="F781" s="45">
        <v>44951</v>
      </c>
    </row>
    <row r="782" spans="1:6" x14ac:dyDescent="0.3">
      <c r="A782" s="44">
        <v>760199</v>
      </c>
      <c r="B782" s="45">
        <v>44964</v>
      </c>
      <c r="C782" s="46">
        <v>4025.9857510000002</v>
      </c>
      <c r="D782" s="44">
        <v>0.56000000000000005</v>
      </c>
      <c r="E782" s="44" t="s">
        <v>31</v>
      </c>
      <c r="F782" s="45">
        <v>44951</v>
      </c>
    </row>
    <row r="783" spans="1:6" x14ac:dyDescent="0.3">
      <c r="A783" s="44">
        <v>760199</v>
      </c>
      <c r="B783" s="45">
        <v>44965</v>
      </c>
      <c r="C783" s="46">
        <v>4027.0078189999999</v>
      </c>
      <c r="D783" s="44">
        <v>0.56000000000000005</v>
      </c>
      <c r="E783" s="44" t="s">
        <v>31</v>
      </c>
      <c r="F783" s="45">
        <v>44951</v>
      </c>
    </row>
    <row r="784" spans="1:6" x14ac:dyDescent="0.3">
      <c r="A784" s="44">
        <v>760199</v>
      </c>
      <c r="B784" s="45">
        <v>44966</v>
      </c>
      <c r="C784" s="46">
        <v>4027.0455710000001</v>
      </c>
      <c r="D784" s="44">
        <v>0.53</v>
      </c>
      <c r="E784" s="44" t="s">
        <v>30</v>
      </c>
      <c r="F784" s="45">
        <v>44966</v>
      </c>
    </row>
    <row r="785" spans="1:6" x14ac:dyDescent="0.3">
      <c r="A785" s="44">
        <v>760199</v>
      </c>
      <c r="B785" s="45">
        <v>44967</v>
      </c>
      <c r="C785" s="46">
        <v>4028.0132020000001</v>
      </c>
      <c r="D785" s="44">
        <v>0.53</v>
      </c>
      <c r="E785" s="44" t="s">
        <v>30</v>
      </c>
      <c r="F785" s="45">
        <v>44966</v>
      </c>
    </row>
    <row r="786" spans="1:6" x14ac:dyDescent="0.3">
      <c r="A786" s="44">
        <v>760199</v>
      </c>
      <c r="B786" s="45">
        <v>44970</v>
      </c>
      <c r="C786" s="46">
        <v>4028.9810659999998</v>
      </c>
      <c r="D786" s="44">
        <v>0.53</v>
      </c>
      <c r="E786" s="44" t="s">
        <v>30</v>
      </c>
      <c r="F786" s="45">
        <v>44966</v>
      </c>
    </row>
    <row r="787" spans="1:6" x14ac:dyDescent="0.3">
      <c r="A787" s="44">
        <v>760199</v>
      </c>
      <c r="B787" s="45">
        <v>44971</v>
      </c>
      <c r="C787" s="46">
        <v>4029.9491619999999</v>
      </c>
      <c r="D787" s="44">
        <v>0.53</v>
      </c>
      <c r="E787" s="44" t="s">
        <v>30</v>
      </c>
      <c r="F787" s="45">
        <v>44966</v>
      </c>
    </row>
    <row r="788" spans="1:6" x14ac:dyDescent="0.3">
      <c r="A788" s="44">
        <v>760199</v>
      </c>
      <c r="B788" s="45">
        <v>44972</v>
      </c>
      <c r="C788" s="46">
        <v>4030.9174910000002</v>
      </c>
      <c r="D788" s="44">
        <v>0.53</v>
      </c>
      <c r="E788" s="44" t="s">
        <v>30</v>
      </c>
      <c r="F788" s="45">
        <v>44966</v>
      </c>
    </row>
    <row r="789" spans="1:6" x14ac:dyDescent="0.3">
      <c r="A789" s="44">
        <v>760199</v>
      </c>
      <c r="B789" s="45">
        <v>44973</v>
      </c>
      <c r="C789" s="46">
        <v>4032.7245010000001</v>
      </c>
      <c r="D789" s="44">
        <v>0.81</v>
      </c>
      <c r="E789" s="44" t="s">
        <v>31</v>
      </c>
      <c r="F789" s="45">
        <v>44973</v>
      </c>
    </row>
    <row r="790" spans="1:6" x14ac:dyDescent="0.3">
      <c r="A790" s="44">
        <v>760199</v>
      </c>
      <c r="B790" s="45">
        <v>44974</v>
      </c>
      <c r="C790" s="46">
        <v>4034.532322</v>
      </c>
      <c r="D790" s="44">
        <v>0.81</v>
      </c>
      <c r="E790" s="44" t="s">
        <v>31</v>
      </c>
      <c r="F790" s="45">
        <v>44973</v>
      </c>
    </row>
    <row r="791" spans="1:6" x14ac:dyDescent="0.3">
      <c r="A791" s="44">
        <v>760199</v>
      </c>
      <c r="B791" s="45">
        <v>44979</v>
      </c>
      <c r="C791" s="46">
        <v>4036.3409539999998</v>
      </c>
      <c r="D791" s="44">
        <v>0.81</v>
      </c>
      <c r="E791" s="44" t="s">
        <v>31</v>
      </c>
      <c r="F791" s="45">
        <v>44973</v>
      </c>
    </row>
    <row r="792" spans="1:6" x14ac:dyDescent="0.3">
      <c r="A792" s="44">
        <v>760199</v>
      </c>
      <c r="B792" s="45">
        <v>44980</v>
      </c>
      <c r="C792" s="46">
        <v>4038.150396</v>
      </c>
      <c r="D792" s="44">
        <v>0.81</v>
      </c>
      <c r="E792" s="44" t="s">
        <v>31</v>
      </c>
      <c r="F792" s="45">
        <v>44973</v>
      </c>
    </row>
    <row r="793" spans="1:6" x14ac:dyDescent="0.3">
      <c r="A793" s="44">
        <v>760199</v>
      </c>
      <c r="B793" s="45">
        <v>44981</v>
      </c>
      <c r="C793" s="46">
        <v>4039.9606490000001</v>
      </c>
      <c r="D793" s="44">
        <v>0.81</v>
      </c>
      <c r="E793" s="44" t="s">
        <v>31</v>
      </c>
      <c r="F793" s="45">
        <v>44973</v>
      </c>
    </row>
    <row r="794" spans="1:6" x14ac:dyDescent="0.3">
      <c r="A794" s="44">
        <v>760199</v>
      </c>
      <c r="B794" s="45">
        <v>44984</v>
      </c>
      <c r="C794" s="46">
        <v>4041.2370700000001</v>
      </c>
      <c r="D794" s="44">
        <v>0.77</v>
      </c>
      <c r="E794" s="44" t="s">
        <v>31</v>
      </c>
      <c r="F794" s="45">
        <v>44984</v>
      </c>
    </row>
  </sheetData>
  <autoFilter ref="A1:F254" xr:uid="{00000000-0009-0000-0000-000004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</sheetPr>
  <dimension ref="A1:B794"/>
  <sheetViews>
    <sheetView workbookViewId="0">
      <selection activeCell="A12" sqref="A12"/>
    </sheetView>
  </sheetViews>
  <sheetFormatPr defaultRowHeight="14.4" x14ac:dyDescent="0.3"/>
  <cols>
    <col min="1" max="1" width="10.6640625" bestFit="1" customWidth="1"/>
    <col min="2" max="2" width="14.88671875" customWidth="1"/>
    <col min="3" max="3" width="10" bestFit="1" customWidth="1"/>
  </cols>
  <sheetData>
    <row r="1" spans="1:2" ht="18" x14ac:dyDescent="0.3">
      <c r="A1" s="94" t="s">
        <v>1</v>
      </c>
      <c r="B1" s="94" t="s">
        <v>10</v>
      </c>
    </row>
    <row r="2" spans="1:2" x14ac:dyDescent="0.3">
      <c r="A2" s="35">
        <v>43832</v>
      </c>
      <c r="B2">
        <v>4.4000000000000004</v>
      </c>
    </row>
    <row r="3" spans="1:2" x14ac:dyDescent="0.3">
      <c r="A3" s="35">
        <v>43833</v>
      </c>
      <c r="B3">
        <v>4.4000000000000004</v>
      </c>
    </row>
    <row r="4" spans="1:2" x14ac:dyDescent="0.3">
      <c r="A4" s="35">
        <v>43836</v>
      </c>
      <c r="B4">
        <v>4.4000000000000004</v>
      </c>
    </row>
    <row r="5" spans="1:2" x14ac:dyDescent="0.3">
      <c r="A5" s="35">
        <v>43837</v>
      </c>
      <c r="B5">
        <v>4.4000000000000004</v>
      </c>
    </row>
    <row r="6" spans="1:2" x14ac:dyDescent="0.3">
      <c r="A6" s="35">
        <v>43838</v>
      </c>
      <c r="B6">
        <v>4.4000000000000004</v>
      </c>
    </row>
    <row r="7" spans="1:2" x14ac:dyDescent="0.3">
      <c r="A7" s="35">
        <v>43839</v>
      </c>
      <c r="B7">
        <v>4.4000000000000004</v>
      </c>
    </row>
    <row r="8" spans="1:2" x14ac:dyDescent="0.3">
      <c r="A8" s="35">
        <v>43840</v>
      </c>
      <c r="B8">
        <v>4.4000000000000004</v>
      </c>
    </row>
    <row r="9" spans="1:2" x14ac:dyDescent="0.3">
      <c r="A9" s="35">
        <v>43843</v>
      </c>
      <c r="B9">
        <v>4.4000000000000004</v>
      </c>
    </row>
    <row r="10" spans="1:2" x14ac:dyDescent="0.3">
      <c r="A10" s="35">
        <v>43844</v>
      </c>
      <c r="B10">
        <v>4.4000000000000004</v>
      </c>
    </row>
    <row r="11" spans="1:2" x14ac:dyDescent="0.3">
      <c r="A11" s="35">
        <v>43845</v>
      </c>
      <c r="B11">
        <v>4.4000000000000004</v>
      </c>
    </row>
    <row r="12" spans="1:2" x14ac:dyDescent="0.3">
      <c r="A12" s="35">
        <v>43846</v>
      </c>
      <c r="B12">
        <v>4.4000000000000004</v>
      </c>
    </row>
    <row r="13" spans="1:2" x14ac:dyDescent="0.3">
      <c r="A13" s="35">
        <v>43847</v>
      </c>
      <c r="B13">
        <v>4.4000000000000004</v>
      </c>
    </row>
    <row r="14" spans="1:2" x14ac:dyDescent="0.3">
      <c r="A14" s="35">
        <v>43850</v>
      </c>
      <c r="B14">
        <v>4.4000000000000004</v>
      </c>
    </row>
    <row r="15" spans="1:2" x14ac:dyDescent="0.3">
      <c r="A15" s="35">
        <v>43851</v>
      </c>
      <c r="B15">
        <v>4.4000000000000004</v>
      </c>
    </row>
    <row r="16" spans="1:2" x14ac:dyDescent="0.3">
      <c r="A16" s="35">
        <v>43852</v>
      </c>
      <c r="B16">
        <v>4.4000000000000004</v>
      </c>
    </row>
    <row r="17" spans="1:2" x14ac:dyDescent="0.3">
      <c r="A17" s="35">
        <v>43853</v>
      </c>
      <c r="B17">
        <v>4.4000000000000004</v>
      </c>
    </row>
    <row r="18" spans="1:2" x14ac:dyDescent="0.3">
      <c r="A18" s="35">
        <v>43854</v>
      </c>
      <c r="B18">
        <v>4.4000000000000004</v>
      </c>
    </row>
    <row r="19" spans="1:2" x14ac:dyDescent="0.3">
      <c r="A19" s="35">
        <v>43857</v>
      </c>
      <c r="B19">
        <v>4.4000000000000004</v>
      </c>
    </row>
    <row r="20" spans="1:2" x14ac:dyDescent="0.3">
      <c r="A20" s="35">
        <v>43858</v>
      </c>
      <c r="B20">
        <v>4.4000000000000004</v>
      </c>
    </row>
    <row r="21" spans="1:2" x14ac:dyDescent="0.3">
      <c r="A21" s="35">
        <v>43859</v>
      </c>
      <c r="B21">
        <v>4.4000000000000004</v>
      </c>
    </row>
    <row r="22" spans="1:2" x14ac:dyDescent="0.3">
      <c r="A22" s="35">
        <v>43860</v>
      </c>
      <c r="B22">
        <v>4.4000000000000004</v>
      </c>
    </row>
    <row r="23" spans="1:2" x14ac:dyDescent="0.3">
      <c r="A23" s="35">
        <v>43861</v>
      </c>
      <c r="B23">
        <v>4.4000000000000004</v>
      </c>
    </row>
    <row r="24" spans="1:2" x14ac:dyDescent="0.3">
      <c r="A24" s="35">
        <v>43864</v>
      </c>
      <c r="B24">
        <v>4.4000000000000004</v>
      </c>
    </row>
    <row r="25" spans="1:2" x14ac:dyDescent="0.3">
      <c r="A25" s="35">
        <v>43865</v>
      </c>
      <c r="B25">
        <v>4.4000000000000004</v>
      </c>
    </row>
    <row r="26" spans="1:2" x14ac:dyDescent="0.3">
      <c r="A26" s="35">
        <v>43866</v>
      </c>
      <c r="B26">
        <v>4.4000000000000004</v>
      </c>
    </row>
    <row r="27" spans="1:2" x14ac:dyDescent="0.3">
      <c r="A27" s="35">
        <v>43867</v>
      </c>
      <c r="B27">
        <v>4.1500000000000004</v>
      </c>
    </row>
    <row r="28" spans="1:2" x14ac:dyDescent="0.3">
      <c r="A28" s="35">
        <v>43868</v>
      </c>
      <c r="B28">
        <v>4.1500000000000004</v>
      </c>
    </row>
    <row r="29" spans="1:2" x14ac:dyDescent="0.3">
      <c r="A29" s="35">
        <v>43871</v>
      </c>
      <c r="B29">
        <v>4.1500000000000004</v>
      </c>
    </row>
    <row r="30" spans="1:2" x14ac:dyDescent="0.3">
      <c r="A30" s="35">
        <v>43872</v>
      </c>
      <c r="B30">
        <v>4.1500000000000004</v>
      </c>
    </row>
    <row r="31" spans="1:2" x14ac:dyDescent="0.3">
      <c r="A31" s="35">
        <v>43873</v>
      </c>
      <c r="B31">
        <v>4.1500000000000004</v>
      </c>
    </row>
    <row r="32" spans="1:2" x14ac:dyDescent="0.3">
      <c r="A32" s="35">
        <v>43874</v>
      </c>
      <c r="B32">
        <v>4.1500000000000004</v>
      </c>
    </row>
    <row r="33" spans="1:2" x14ac:dyDescent="0.3">
      <c r="A33" s="35">
        <v>43875</v>
      </c>
      <c r="B33">
        <v>4.1500000000000004</v>
      </c>
    </row>
    <row r="34" spans="1:2" x14ac:dyDescent="0.3">
      <c r="A34" s="35">
        <v>43878</v>
      </c>
      <c r="B34">
        <v>4.1500000000000004</v>
      </c>
    </row>
    <row r="35" spans="1:2" x14ac:dyDescent="0.3">
      <c r="A35" s="35">
        <v>43879</v>
      </c>
      <c r="B35">
        <v>4.1500000000000004</v>
      </c>
    </row>
    <row r="36" spans="1:2" x14ac:dyDescent="0.3">
      <c r="A36" s="35">
        <v>43880</v>
      </c>
      <c r="B36">
        <v>4.1500000000000004</v>
      </c>
    </row>
    <row r="37" spans="1:2" x14ac:dyDescent="0.3">
      <c r="A37" s="35">
        <v>43881</v>
      </c>
      <c r="B37">
        <v>4.1500000000000004</v>
      </c>
    </row>
    <row r="38" spans="1:2" x14ac:dyDescent="0.3">
      <c r="A38" s="35">
        <v>43882</v>
      </c>
      <c r="B38">
        <v>4.1500000000000004</v>
      </c>
    </row>
    <row r="39" spans="1:2" x14ac:dyDescent="0.3">
      <c r="A39" s="35">
        <v>43887</v>
      </c>
      <c r="B39">
        <v>4.1500000000000004</v>
      </c>
    </row>
    <row r="40" spans="1:2" x14ac:dyDescent="0.3">
      <c r="A40" s="35">
        <v>43888</v>
      </c>
      <c r="B40">
        <v>4.1500000000000004</v>
      </c>
    </row>
    <row r="41" spans="1:2" x14ac:dyDescent="0.3">
      <c r="A41" s="35">
        <v>43889</v>
      </c>
      <c r="B41">
        <v>4.1500000000000004</v>
      </c>
    </row>
    <row r="42" spans="1:2" x14ac:dyDescent="0.3">
      <c r="A42" s="35">
        <v>43892</v>
      </c>
      <c r="B42">
        <v>4.1500000000000004</v>
      </c>
    </row>
    <row r="43" spans="1:2" x14ac:dyDescent="0.3">
      <c r="A43" s="35">
        <v>43893</v>
      </c>
      <c r="B43">
        <v>4.1500000000000004</v>
      </c>
    </row>
    <row r="44" spans="1:2" x14ac:dyDescent="0.3">
      <c r="A44" s="35">
        <v>43894</v>
      </c>
      <c r="B44">
        <v>4.1500000000000004</v>
      </c>
    </row>
    <row r="45" spans="1:2" x14ac:dyDescent="0.3">
      <c r="A45" s="35">
        <v>43895</v>
      </c>
      <c r="B45">
        <v>4.1500000000000004</v>
      </c>
    </row>
    <row r="46" spans="1:2" x14ac:dyDescent="0.3">
      <c r="A46" s="35">
        <v>43896</v>
      </c>
      <c r="B46">
        <v>4.1500000000000004</v>
      </c>
    </row>
    <row r="47" spans="1:2" x14ac:dyDescent="0.3">
      <c r="A47" s="35">
        <v>43899</v>
      </c>
      <c r="B47">
        <v>4.1500000000000004</v>
      </c>
    </row>
    <row r="48" spans="1:2" x14ac:dyDescent="0.3">
      <c r="A48" s="35">
        <v>43900</v>
      </c>
      <c r="B48">
        <v>4.1500000000000004</v>
      </c>
    </row>
    <row r="49" spans="1:2" x14ac:dyDescent="0.3">
      <c r="A49" s="35">
        <v>43901</v>
      </c>
      <c r="B49">
        <v>4.1500000000000004</v>
      </c>
    </row>
    <row r="50" spans="1:2" x14ac:dyDescent="0.3">
      <c r="A50" s="35">
        <v>43902</v>
      </c>
      <c r="B50">
        <v>4.1500000000000004</v>
      </c>
    </row>
    <row r="51" spans="1:2" x14ac:dyDescent="0.3">
      <c r="A51" s="35">
        <v>43903</v>
      </c>
      <c r="B51">
        <v>4.1500000000000004</v>
      </c>
    </row>
    <row r="52" spans="1:2" x14ac:dyDescent="0.3">
      <c r="A52" s="35">
        <v>43906</v>
      </c>
      <c r="B52">
        <v>4.1500000000000004</v>
      </c>
    </row>
    <row r="53" spans="1:2" x14ac:dyDescent="0.3">
      <c r="A53" s="35">
        <v>43907</v>
      </c>
      <c r="B53">
        <v>4.1500000000000004</v>
      </c>
    </row>
    <row r="54" spans="1:2" x14ac:dyDescent="0.3">
      <c r="A54" s="35">
        <v>43908</v>
      </c>
      <c r="B54">
        <v>4.1500000000000004</v>
      </c>
    </row>
    <row r="55" spans="1:2" x14ac:dyDescent="0.3">
      <c r="A55" s="35">
        <v>43909</v>
      </c>
      <c r="B55">
        <v>3.65</v>
      </c>
    </row>
    <row r="56" spans="1:2" x14ac:dyDescent="0.3">
      <c r="A56" s="35">
        <v>43910</v>
      </c>
      <c r="B56">
        <v>3.65</v>
      </c>
    </row>
    <row r="57" spans="1:2" x14ac:dyDescent="0.3">
      <c r="A57" s="35">
        <v>43913</v>
      </c>
      <c r="B57">
        <v>3.65</v>
      </c>
    </row>
    <row r="58" spans="1:2" x14ac:dyDescent="0.3">
      <c r="A58" s="35">
        <v>43914</v>
      </c>
      <c r="B58">
        <v>3.65</v>
      </c>
    </row>
    <row r="59" spans="1:2" x14ac:dyDescent="0.3">
      <c r="A59" s="35">
        <v>43915</v>
      </c>
      <c r="B59">
        <v>3.65</v>
      </c>
    </row>
    <row r="60" spans="1:2" x14ac:dyDescent="0.3">
      <c r="A60" s="35">
        <v>43916</v>
      </c>
      <c r="B60">
        <v>3.65</v>
      </c>
    </row>
    <row r="61" spans="1:2" x14ac:dyDescent="0.3">
      <c r="A61" s="35">
        <v>43917</v>
      </c>
      <c r="B61">
        <v>3.65</v>
      </c>
    </row>
    <row r="62" spans="1:2" x14ac:dyDescent="0.3">
      <c r="A62" s="35">
        <v>43920</v>
      </c>
      <c r="B62">
        <v>3.65</v>
      </c>
    </row>
    <row r="63" spans="1:2" x14ac:dyDescent="0.3">
      <c r="A63" s="35">
        <v>43921</v>
      </c>
      <c r="B63">
        <v>3.65</v>
      </c>
    </row>
    <row r="64" spans="1:2" x14ac:dyDescent="0.3">
      <c r="A64" s="35">
        <v>43922</v>
      </c>
      <c r="B64">
        <v>3.65</v>
      </c>
    </row>
    <row r="65" spans="1:2" x14ac:dyDescent="0.3">
      <c r="A65" s="35">
        <v>43923</v>
      </c>
      <c r="B65">
        <v>3.65</v>
      </c>
    </row>
    <row r="66" spans="1:2" x14ac:dyDescent="0.3">
      <c r="A66" s="35">
        <v>43924</v>
      </c>
      <c r="B66">
        <v>3.65</v>
      </c>
    </row>
    <row r="67" spans="1:2" x14ac:dyDescent="0.3">
      <c r="A67" s="35">
        <v>43927</v>
      </c>
      <c r="B67">
        <v>3.65</v>
      </c>
    </row>
    <row r="68" spans="1:2" x14ac:dyDescent="0.3">
      <c r="A68" s="35">
        <v>43928</v>
      </c>
      <c r="B68">
        <v>3.65</v>
      </c>
    </row>
    <row r="69" spans="1:2" x14ac:dyDescent="0.3">
      <c r="A69" s="35">
        <v>43929</v>
      </c>
      <c r="B69">
        <v>3.65</v>
      </c>
    </row>
    <row r="70" spans="1:2" x14ac:dyDescent="0.3">
      <c r="A70" s="35">
        <v>43930</v>
      </c>
      <c r="B70">
        <v>3.65</v>
      </c>
    </row>
    <row r="71" spans="1:2" x14ac:dyDescent="0.3">
      <c r="A71" s="35">
        <v>43934</v>
      </c>
      <c r="B71">
        <v>3.65</v>
      </c>
    </row>
    <row r="72" spans="1:2" x14ac:dyDescent="0.3">
      <c r="A72" s="35">
        <v>43935</v>
      </c>
      <c r="B72">
        <v>3.65</v>
      </c>
    </row>
    <row r="73" spans="1:2" x14ac:dyDescent="0.3">
      <c r="A73" s="35">
        <v>43936</v>
      </c>
      <c r="B73">
        <v>3.65</v>
      </c>
    </row>
    <row r="74" spans="1:2" x14ac:dyDescent="0.3">
      <c r="A74" s="35">
        <v>43937</v>
      </c>
      <c r="B74">
        <v>3.65</v>
      </c>
    </row>
    <row r="75" spans="1:2" x14ac:dyDescent="0.3">
      <c r="A75" s="35">
        <v>43938</v>
      </c>
      <c r="B75">
        <v>3.65</v>
      </c>
    </row>
    <row r="76" spans="1:2" x14ac:dyDescent="0.3">
      <c r="A76" s="35">
        <v>43941</v>
      </c>
      <c r="B76">
        <v>3.65</v>
      </c>
    </row>
    <row r="77" spans="1:2" x14ac:dyDescent="0.3">
      <c r="A77" s="35">
        <v>43943</v>
      </c>
      <c r="B77">
        <v>3.65</v>
      </c>
    </row>
    <row r="78" spans="1:2" x14ac:dyDescent="0.3">
      <c r="A78" s="35">
        <v>43944</v>
      </c>
      <c r="B78">
        <v>3.65</v>
      </c>
    </row>
    <row r="79" spans="1:2" x14ac:dyDescent="0.3">
      <c r="A79" s="35">
        <v>43945</v>
      </c>
      <c r="B79">
        <v>3.65</v>
      </c>
    </row>
    <row r="80" spans="1:2" x14ac:dyDescent="0.3">
      <c r="A80" s="35">
        <v>43948</v>
      </c>
      <c r="B80">
        <v>3.65</v>
      </c>
    </row>
    <row r="81" spans="1:2" x14ac:dyDescent="0.3">
      <c r="A81" s="35">
        <v>43949</v>
      </c>
      <c r="B81">
        <v>3.65</v>
      </c>
    </row>
    <row r="82" spans="1:2" x14ac:dyDescent="0.3">
      <c r="A82" s="35">
        <v>43950</v>
      </c>
      <c r="B82">
        <v>3.65</v>
      </c>
    </row>
    <row r="83" spans="1:2" x14ac:dyDescent="0.3">
      <c r="A83" s="35">
        <v>43951</v>
      </c>
      <c r="B83">
        <v>3.65</v>
      </c>
    </row>
    <row r="84" spans="1:2" x14ac:dyDescent="0.3">
      <c r="A84" s="35">
        <v>43955</v>
      </c>
      <c r="B84">
        <v>3.65</v>
      </c>
    </row>
    <row r="85" spans="1:2" x14ac:dyDescent="0.3">
      <c r="A85" s="35">
        <v>43956</v>
      </c>
      <c r="B85">
        <v>3.65</v>
      </c>
    </row>
    <row r="86" spans="1:2" x14ac:dyDescent="0.3">
      <c r="A86" s="35">
        <v>43957</v>
      </c>
      <c r="B86">
        <v>3.65</v>
      </c>
    </row>
    <row r="87" spans="1:2" x14ac:dyDescent="0.3">
      <c r="A87" s="35">
        <v>43958</v>
      </c>
      <c r="B87">
        <v>2.9</v>
      </c>
    </row>
    <row r="88" spans="1:2" x14ac:dyDescent="0.3">
      <c r="A88" s="35">
        <v>43959</v>
      </c>
      <c r="B88">
        <v>2.9</v>
      </c>
    </row>
    <row r="89" spans="1:2" x14ac:dyDescent="0.3">
      <c r="A89" s="35">
        <v>43962</v>
      </c>
      <c r="B89">
        <v>2.9</v>
      </c>
    </row>
    <row r="90" spans="1:2" x14ac:dyDescent="0.3">
      <c r="A90" s="35">
        <v>43963</v>
      </c>
      <c r="B90">
        <v>2.9</v>
      </c>
    </row>
    <row r="91" spans="1:2" x14ac:dyDescent="0.3">
      <c r="A91" s="35">
        <v>43964</v>
      </c>
      <c r="B91">
        <v>2.9</v>
      </c>
    </row>
    <row r="92" spans="1:2" x14ac:dyDescent="0.3">
      <c r="A92" s="35">
        <v>43965</v>
      </c>
      <c r="B92">
        <v>2.9</v>
      </c>
    </row>
    <row r="93" spans="1:2" x14ac:dyDescent="0.3">
      <c r="A93" s="35">
        <v>43966</v>
      </c>
      <c r="B93">
        <v>2.9</v>
      </c>
    </row>
    <row r="94" spans="1:2" x14ac:dyDescent="0.3">
      <c r="A94" s="35">
        <v>43969</v>
      </c>
      <c r="B94">
        <v>2.9</v>
      </c>
    </row>
    <row r="95" spans="1:2" x14ac:dyDescent="0.3">
      <c r="A95" s="35">
        <v>43970</v>
      </c>
      <c r="B95">
        <v>2.9</v>
      </c>
    </row>
    <row r="96" spans="1:2" x14ac:dyDescent="0.3">
      <c r="A96" s="35">
        <v>43971</v>
      </c>
      <c r="B96">
        <v>2.9</v>
      </c>
    </row>
    <row r="97" spans="1:2" x14ac:dyDescent="0.3">
      <c r="A97" s="35">
        <v>43972</v>
      </c>
      <c r="B97">
        <v>2.9</v>
      </c>
    </row>
    <row r="98" spans="1:2" x14ac:dyDescent="0.3">
      <c r="A98" s="35">
        <v>43973</v>
      </c>
      <c r="B98">
        <v>2.9</v>
      </c>
    </row>
    <row r="99" spans="1:2" x14ac:dyDescent="0.3">
      <c r="A99" s="35">
        <v>43976</v>
      </c>
      <c r="B99">
        <v>2.9</v>
      </c>
    </row>
    <row r="100" spans="1:2" x14ac:dyDescent="0.3">
      <c r="A100" s="35">
        <v>43977</v>
      </c>
      <c r="B100">
        <v>2.9</v>
      </c>
    </row>
    <row r="101" spans="1:2" x14ac:dyDescent="0.3">
      <c r="A101" s="35">
        <v>43978</v>
      </c>
      <c r="B101">
        <v>2.9</v>
      </c>
    </row>
    <row r="102" spans="1:2" x14ac:dyDescent="0.3">
      <c r="A102" s="35">
        <v>43979</v>
      </c>
      <c r="B102">
        <v>2.9</v>
      </c>
    </row>
    <row r="103" spans="1:2" x14ac:dyDescent="0.3">
      <c r="A103" s="35">
        <v>43980</v>
      </c>
      <c r="B103">
        <v>2.9</v>
      </c>
    </row>
    <row r="104" spans="1:2" x14ac:dyDescent="0.3">
      <c r="A104" s="35">
        <v>43983</v>
      </c>
      <c r="B104">
        <v>2.9</v>
      </c>
    </row>
    <row r="105" spans="1:2" x14ac:dyDescent="0.3">
      <c r="A105" s="35">
        <v>43984</v>
      </c>
      <c r="B105">
        <v>2.9</v>
      </c>
    </row>
    <row r="106" spans="1:2" x14ac:dyDescent="0.3">
      <c r="A106" s="35">
        <v>43985</v>
      </c>
      <c r="B106">
        <v>2.9</v>
      </c>
    </row>
    <row r="107" spans="1:2" x14ac:dyDescent="0.3">
      <c r="A107" s="35">
        <v>43986</v>
      </c>
      <c r="B107">
        <v>2.9</v>
      </c>
    </row>
    <row r="108" spans="1:2" x14ac:dyDescent="0.3">
      <c r="A108" s="35">
        <v>43987</v>
      </c>
      <c r="B108">
        <v>2.9</v>
      </c>
    </row>
    <row r="109" spans="1:2" x14ac:dyDescent="0.3">
      <c r="A109" s="35">
        <v>43990</v>
      </c>
      <c r="B109">
        <v>2.9</v>
      </c>
    </row>
    <row r="110" spans="1:2" x14ac:dyDescent="0.3">
      <c r="A110" s="35">
        <v>43991</v>
      </c>
      <c r="B110">
        <v>2.9</v>
      </c>
    </row>
    <row r="111" spans="1:2" x14ac:dyDescent="0.3">
      <c r="A111" s="35">
        <v>43992</v>
      </c>
      <c r="B111">
        <v>2.9</v>
      </c>
    </row>
    <row r="112" spans="1:2" x14ac:dyDescent="0.3">
      <c r="A112" s="35">
        <v>43994</v>
      </c>
      <c r="B112">
        <v>2.9</v>
      </c>
    </row>
    <row r="113" spans="1:2" x14ac:dyDescent="0.3">
      <c r="A113" s="35">
        <v>43997</v>
      </c>
      <c r="B113">
        <v>2.9</v>
      </c>
    </row>
    <row r="114" spans="1:2" x14ac:dyDescent="0.3">
      <c r="A114" s="35">
        <v>43998</v>
      </c>
      <c r="B114">
        <v>2.9</v>
      </c>
    </row>
    <row r="115" spans="1:2" x14ac:dyDescent="0.3">
      <c r="A115" s="35">
        <v>43999</v>
      </c>
      <c r="B115">
        <v>2.9</v>
      </c>
    </row>
    <row r="116" spans="1:2" x14ac:dyDescent="0.3">
      <c r="A116" s="35">
        <v>44000</v>
      </c>
      <c r="B116">
        <v>2.15</v>
      </c>
    </row>
    <row r="117" spans="1:2" x14ac:dyDescent="0.3">
      <c r="A117" s="35">
        <v>44001</v>
      </c>
      <c r="B117">
        <v>2.15</v>
      </c>
    </row>
    <row r="118" spans="1:2" x14ac:dyDescent="0.3">
      <c r="A118" s="35">
        <v>44004</v>
      </c>
      <c r="B118">
        <v>2.15</v>
      </c>
    </row>
    <row r="119" spans="1:2" x14ac:dyDescent="0.3">
      <c r="A119" s="35">
        <v>44005</v>
      </c>
      <c r="B119">
        <v>2.15</v>
      </c>
    </row>
    <row r="120" spans="1:2" x14ac:dyDescent="0.3">
      <c r="A120" s="35">
        <v>44006</v>
      </c>
      <c r="B120">
        <v>2.15</v>
      </c>
    </row>
    <row r="121" spans="1:2" x14ac:dyDescent="0.3">
      <c r="A121" s="35">
        <v>44007</v>
      </c>
      <c r="B121">
        <v>2.15</v>
      </c>
    </row>
    <row r="122" spans="1:2" x14ac:dyDescent="0.3">
      <c r="A122" s="35">
        <v>44008</v>
      </c>
      <c r="B122">
        <v>2.15</v>
      </c>
    </row>
    <row r="123" spans="1:2" x14ac:dyDescent="0.3">
      <c r="A123" s="35">
        <v>44011</v>
      </c>
      <c r="B123">
        <v>2.15</v>
      </c>
    </row>
    <row r="124" spans="1:2" x14ac:dyDescent="0.3">
      <c r="A124" s="35">
        <v>44012</v>
      </c>
      <c r="B124">
        <v>2.15</v>
      </c>
    </row>
    <row r="125" spans="1:2" x14ac:dyDescent="0.3">
      <c r="A125" s="35">
        <v>44013</v>
      </c>
      <c r="B125">
        <v>2.15</v>
      </c>
    </row>
    <row r="126" spans="1:2" x14ac:dyDescent="0.3">
      <c r="A126" s="35">
        <v>44014</v>
      </c>
      <c r="B126">
        <v>2.15</v>
      </c>
    </row>
    <row r="127" spans="1:2" x14ac:dyDescent="0.3">
      <c r="A127" s="35">
        <v>44015</v>
      </c>
      <c r="B127">
        <v>2.15</v>
      </c>
    </row>
    <row r="128" spans="1:2" x14ac:dyDescent="0.3">
      <c r="A128" s="35">
        <v>44018</v>
      </c>
      <c r="B128">
        <v>2.15</v>
      </c>
    </row>
    <row r="129" spans="1:2" x14ac:dyDescent="0.3">
      <c r="A129" s="35">
        <v>44019</v>
      </c>
      <c r="B129">
        <v>2.15</v>
      </c>
    </row>
    <row r="130" spans="1:2" x14ac:dyDescent="0.3">
      <c r="A130" s="35">
        <v>44020</v>
      </c>
      <c r="B130">
        <v>2.15</v>
      </c>
    </row>
    <row r="131" spans="1:2" x14ac:dyDescent="0.3">
      <c r="A131" s="35">
        <v>44021</v>
      </c>
      <c r="B131">
        <v>2.15</v>
      </c>
    </row>
    <row r="132" spans="1:2" x14ac:dyDescent="0.3">
      <c r="A132" s="35">
        <v>44022</v>
      </c>
      <c r="B132">
        <v>2.15</v>
      </c>
    </row>
    <row r="133" spans="1:2" x14ac:dyDescent="0.3">
      <c r="A133" s="35">
        <v>44025</v>
      </c>
      <c r="B133">
        <v>2.15</v>
      </c>
    </row>
    <row r="134" spans="1:2" x14ac:dyDescent="0.3">
      <c r="A134" s="35">
        <v>44026</v>
      </c>
      <c r="B134">
        <v>2.15</v>
      </c>
    </row>
    <row r="135" spans="1:2" x14ac:dyDescent="0.3">
      <c r="A135" s="35">
        <v>44027</v>
      </c>
      <c r="B135">
        <v>2.15</v>
      </c>
    </row>
    <row r="136" spans="1:2" x14ac:dyDescent="0.3">
      <c r="A136" s="35">
        <v>44028</v>
      </c>
      <c r="B136">
        <v>2.15</v>
      </c>
    </row>
    <row r="137" spans="1:2" x14ac:dyDescent="0.3">
      <c r="A137" s="35">
        <v>44029</v>
      </c>
      <c r="B137">
        <v>2.15</v>
      </c>
    </row>
    <row r="138" spans="1:2" x14ac:dyDescent="0.3">
      <c r="A138" s="35">
        <v>44032</v>
      </c>
      <c r="B138">
        <v>2.15</v>
      </c>
    </row>
    <row r="139" spans="1:2" x14ac:dyDescent="0.3">
      <c r="A139" s="35">
        <v>44033</v>
      </c>
      <c r="B139">
        <v>2.15</v>
      </c>
    </row>
    <row r="140" spans="1:2" x14ac:dyDescent="0.3">
      <c r="A140" s="35">
        <v>44034</v>
      </c>
      <c r="B140">
        <v>2.15</v>
      </c>
    </row>
    <row r="141" spans="1:2" x14ac:dyDescent="0.3">
      <c r="A141" s="35">
        <v>44035</v>
      </c>
      <c r="B141">
        <v>2.15</v>
      </c>
    </row>
    <row r="142" spans="1:2" x14ac:dyDescent="0.3">
      <c r="A142" s="35">
        <v>44036</v>
      </c>
      <c r="B142">
        <v>2.15</v>
      </c>
    </row>
    <row r="143" spans="1:2" x14ac:dyDescent="0.3">
      <c r="A143" s="35">
        <v>44039</v>
      </c>
      <c r="B143">
        <v>2.15</v>
      </c>
    </row>
    <row r="144" spans="1:2" x14ac:dyDescent="0.3">
      <c r="A144" s="35">
        <v>44040</v>
      </c>
      <c r="B144">
        <v>2.15</v>
      </c>
    </row>
    <row r="145" spans="1:2" x14ac:dyDescent="0.3">
      <c r="A145" s="35">
        <v>44041</v>
      </c>
      <c r="B145">
        <v>2.15</v>
      </c>
    </row>
    <row r="146" spans="1:2" x14ac:dyDescent="0.3">
      <c r="A146" s="35">
        <v>44042</v>
      </c>
      <c r="B146">
        <v>2.15</v>
      </c>
    </row>
    <row r="147" spans="1:2" x14ac:dyDescent="0.3">
      <c r="A147" s="35">
        <v>44043</v>
      </c>
      <c r="B147">
        <v>2.15</v>
      </c>
    </row>
    <row r="148" spans="1:2" x14ac:dyDescent="0.3">
      <c r="A148" s="35">
        <v>44046</v>
      </c>
      <c r="B148">
        <v>2.15</v>
      </c>
    </row>
    <row r="149" spans="1:2" x14ac:dyDescent="0.3">
      <c r="A149" s="35">
        <v>44047</v>
      </c>
      <c r="B149">
        <v>2.15</v>
      </c>
    </row>
    <row r="150" spans="1:2" x14ac:dyDescent="0.3">
      <c r="A150" s="35">
        <v>44048</v>
      </c>
      <c r="B150">
        <v>2.15</v>
      </c>
    </row>
    <row r="151" spans="1:2" x14ac:dyDescent="0.3">
      <c r="A151" s="35">
        <v>44049</v>
      </c>
      <c r="B151">
        <v>1.9</v>
      </c>
    </row>
    <row r="152" spans="1:2" x14ac:dyDescent="0.3">
      <c r="A152" s="35">
        <v>44050</v>
      </c>
      <c r="B152">
        <v>1.9</v>
      </c>
    </row>
    <row r="153" spans="1:2" x14ac:dyDescent="0.3">
      <c r="A153" s="35">
        <v>44053</v>
      </c>
      <c r="B153">
        <v>1.9</v>
      </c>
    </row>
    <row r="154" spans="1:2" x14ac:dyDescent="0.3">
      <c r="A154" s="35">
        <v>44054</v>
      </c>
      <c r="B154">
        <v>1.9</v>
      </c>
    </row>
    <row r="155" spans="1:2" x14ac:dyDescent="0.3">
      <c r="A155" s="35">
        <v>44055</v>
      </c>
      <c r="B155">
        <v>1.9</v>
      </c>
    </row>
    <row r="156" spans="1:2" x14ac:dyDescent="0.3">
      <c r="A156" s="35">
        <v>44056</v>
      </c>
      <c r="B156">
        <v>1.9</v>
      </c>
    </row>
    <row r="157" spans="1:2" x14ac:dyDescent="0.3">
      <c r="A157" s="35">
        <v>44057</v>
      </c>
      <c r="B157">
        <v>1.9</v>
      </c>
    </row>
    <row r="158" spans="1:2" x14ac:dyDescent="0.3">
      <c r="A158" s="35">
        <v>44060</v>
      </c>
      <c r="B158">
        <v>1.9</v>
      </c>
    </row>
    <row r="159" spans="1:2" x14ac:dyDescent="0.3">
      <c r="A159" s="35">
        <v>44061</v>
      </c>
      <c r="B159">
        <v>1.9</v>
      </c>
    </row>
    <row r="160" spans="1:2" x14ac:dyDescent="0.3">
      <c r="A160" s="35">
        <v>44062</v>
      </c>
      <c r="B160">
        <v>1.9</v>
      </c>
    </row>
    <row r="161" spans="1:2" x14ac:dyDescent="0.3">
      <c r="A161" s="35">
        <v>44063</v>
      </c>
      <c r="B161">
        <v>1.9</v>
      </c>
    </row>
    <row r="162" spans="1:2" x14ac:dyDescent="0.3">
      <c r="A162" s="35">
        <v>44064</v>
      </c>
      <c r="B162">
        <v>1.9</v>
      </c>
    </row>
    <row r="163" spans="1:2" x14ac:dyDescent="0.3">
      <c r="A163" s="35">
        <v>44067</v>
      </c>
      <c r="B163">
        <v>1.9</v>
      </c>
    </row>
    <row r="164" spans="1:2" x14ac:dyDescent="0.3">
      <c r="A164" s="35">
        <v>44068</v>
      </c>
      <c r="B164">
        <v>1.9</v>
      </c>
    </row>
    <row r="165" spans="1:2" x14ac:dyDescent="0.3">
      <c r="A165" s="35">
        <v>44069</v>
      </c>
      <c r="B165">
        <v>1.9</v>
      </c>
    </row>
    <row r="166" spans="1:2" x14ac:dyDescent="0.3">
      <c r="A166" s="35">
        <v>44070</v>
      </c>
      <c r="B166">
        <v>1.9</v>
      </c>
    </row>
    <row r="167" spans="1:2" x14ac:dyDescent="0.3">
      <c r="A167" s="35">
        <v>44071</v>
      </c>
      <c r="B167">
        <v>1.9</v>
      </c>
    </row>
    <row r="168" spans="1:2" x14ac:dyDescent="0.3">
      <c r="A168" s="35">
        <v>44074</v>
      </c>
      <c r="B168">
        <v>1.9</v>
      </c>
    </row>
    <row r="169" spans="1:2" x14ac:dyDescent="0.3">
      <c r="A169" s="35">
        <v>44075</v>
      </c>
      <c r="B169">
        <v>1.9</v>
      </c>
    </row>
    <row r="170" spans="1:2" x14ac:dyDescent="0.3">
      <c r="A170" s="35">
        <v>44076</v>
      </c>
      <c r="B170">
        <v>1.9</v>
      </c>
    </row>
    <row r="171" spans="1:2" x14ac:dyDescent="0.3">
      <c r="A171" s="35">
        <v>44077</v>
      </c>
      <c r="B171">
        <v>1.9</v>
      </c>
    </row>
    <row r="172" spans="1:2" x14ac:dyDescent="0.3">
      <c r="A172" s="35">
        <v>44078</v>
      </c>
      <c r="B172">
        <v>1.9</v>
      </c>
    </row>
    <row r="173" spans="1:2" x14ac:dyDescent="0.3">
      <c r="A173" s="35">
        <v>44082</v>
      </c>
      <c r="B173">
        <v>1.9</v>
      </c>
    </row>
    <row r="174" spans="1:2" x14ac:dyDescent="0.3">
      <c r="A174" s="35">
        <v>44083</v>
      </c>
      <c r="B174">
        <v>1.9</v>
      </c>
    </row>
    <row r="175" spans="1:2" x14ac:dyDescent="0.3">
      <c r="A175" s="35">
        <v>44084</v>
      </c>
      <c r="B175">
        <v>1.9</v>
      </c>
    </row>
    <row r="176" spans="1:2" x14ac:dyDescent="0.3">
      <c r="A176" s="35">
        <v>44085</v>
      </c>
      <c r="B176">
        <v>1.9</v>
      </c>
    </row>
    <row r="177" spans="1:2" x14ac:dyDescent="0.3">
      <c r="A177" s="35">
        <v>44088</v>
      </c>
      <c r="B177">
        <v>1.9</v>
      </c>
    </row>
    <row r="178" spans="1:2" x14ac:dyDescent="0.3">
      <c r="A178" s="35">
        <v>44089</v>
      </c>
      <c r="B178">
        <v>1.9</v>
      </c>
    </row>
    <row r="179" spans="1:2" x14ac:dyDescent="0.3">
      <c r="A179" s="35">
        <v>44090</v>
      </c>
      <c r="B179">
        <v>1.9</v>
      </c>
    </row>
    <row r="180" spans="1:2" x14ac:dyDescent="0.3">
      <c r="A180" s="35">
        <v>44091</v>
      </c>
      <c r="B180">
        <v>1.9</v>
      </c>
    </row>
    <row r="181" spans="1:2" x14ac:dyDescent="0.3">
      <c r="A181" s="35">
        <v>44092</v>
      </c>
      <c r="B181">
        <v>1.9</v>
      </c>
    </row>
    <row r="182" spans="1:2" x14ac:dyDescent="0.3">
      <c r="A182" s="35">
        <v>44095</v>
      </c>
      <c r="B182">
        <v>1.9</v>
      </c>
    </row>
    <row r="183" spans="1:2" x14ac:dyDescent="0.3">
      <c r="A183" s="35">
        <v>44096</v>
      </c>
      <c r="B183">
        <v>1.9</v>
      </c>
    </row>
    <row r="184" spans="1:2" x14ac:dyDescent="0.3">
      <c r="A184" s="35">
        <v>44097</v>
      </c>
      <c r="B184">
        <v>1.9</v>
      </c>
    </row>
    <row r="185" spans="1:2" x14ac:dyDescent="0.3">
      <c r="A185" s="35">
        <v>44098</v>
      </c>
      <c r="B185">
        <v>1.9</v>
      </c>
    </row>
    <row r="186" spans="1:2" x14ac:dyDescent="0.3">
      <c r="A186" s="35">
        <v>44099</v>
      </c>
      <c r="B186">
        <v>1.9</v>
      </c>
    </row>
    <row r="187" spans="1:2" x14ac:dyDescent="0.3">
      <c r="A187" s="35">
        <v>44102</v>
      </c>
      <c r="B187">
        <v>1.9</v>
      </c>
    </row>
    <row r="188" spans="1:2" x14ac:dyDescent="0.3">
      <c r="A188" s="35">
        <v>44103</v>
      </c>
      <c r="B188">
        <v>1.9</v>
      </c>
    </row>
    <row r="189" spans="1:2" x14ac:dyDescent="0.3">
      <c r="A189" s="35">
        <v>44104</v>
      </c>
      <c r="B189">
        <v>1.9</v>
      </c>
    </row>
    <row r="190" spans="1:2" x14ac:dyDescent="0.3">
      <c r="A190" s="35">
        <v>44105</v>
      </c>
      <c r="B190">
        <v>1.9</v>
      </c>
    </row>
    <row r="191" spans="1:2" x14ac:dyDescent="0.3">
      <c r="A191" s="35">
        <v>44106</v>
      </c>
      <c r="B191">
        <v>1.9</v>
      </c>
    </row>
    <row r="192" spans="1:2" x14ac:dyDescent="0.3">
      <c r="A192" s="35">
        <v>44109</v>
      </c>
      <c r="B192">
        <v>1.9</v>
      </c>
    </row>
    <row r="193" spans="1:2" x14ac:dyDescent="0.3">
      <c r="A193" s="35">
        <v>44110</v>
      </c>
      <c r="B193">
        <v>1.9</v>
      </c>
    </row>
    <row r="194" spans="1:2" x14ac:dyDescent="0.3">
      <c r="A194" s="35">
        <v>44111</v>
      </c>
      <c r="B194">
        <v>1.9</v>
      </c>
    </row>
    <row r="195" spans="1:2" x14ac:dyDescent="0.3">
      <c r="A195" s="35">
        <v>44112</v>
      </c>
      <c r="B195">
        <v>1.9</v>
      </c>
    </row>
    <row r="196" spans="1:2" x14ac:dyDescent="0.3">
      <c r="A196" s="35">
        <v>44113</v>
      </c>
      <c r="B196">
        <v>1.9</v>
      </c>
    </row>
    <row r="197" spans="1:2" x14ac:dyDescent="0.3">
      <c r="A197" s="35">
        <v>44117</v>
      </c>
      <c r="B197">
        <v>1.9</v>
      </c>
    </row>
    <row r="198" spans="1:2" x14ac:dyDescent="0.3">
      <c r="A198" s="35">
        <v>44118</v>
      </c>
      <c r="B198">
        <v>1.9</v>
      </c>
    </row>
    <row r="199" spans="1:2" x14ac:dyDescent="0.3">
      <c r="A199" s="35">
        <v>44119</v>
      </c>
      <c r="B199">
        <v>1.9</v>
      </c>
    </row>
    <row r="200" spans="1:2" x14ac:dyDescent="0.3">
      <c r="A200" s="35">
        <v>44120</v>
      </c>
      <c r="B200">
        <v>1.9</v>
      </c>
    </row>
    <row r="201" spans="1:2" x14ac:dyDescent="0.3">
      <c r="A201" s="35">
        <v>44123</v>
      </c>
      <c r="B201">
        <v>1.9</v>
      </c>
    </row>
    <row r="202" spans="1:2" x14ac:dyDescent="0.3">
      <c r="A202" s="35">
        <v>44124</v>
      </c>
      <c r="B202">
        <v>1.9</v>
      </c>
    </row>
    <row r="203" spans="1:2" x14ac:dyDescent="0.3">
      <c r="A203" s="35">
        <v>44125</v>
      </c>
      <c r="B203">
        <v>1.9</v>
      </c>
    </row>
    <row r="204" spans="1:2" x14ac:dyDescent="0.3">
      <c r="A204" s="35">
        <v>44126</v>
      </c>
      <c r="B204">
        <v>1.9</v>
      </c>
    </row>
    <row r="205" spans="1:2" x14ac:dyDescent="0.3">
      <c r="A205" s="35">
        <v>44127</v>
      </c>
      <c r="B205">
        <v>1.9</v>
      </c>
    </row>
    <row r="206" spans="1:2" x14ac:dyDescent="0.3">
      <c r="A206" s="35">
        <v>44130</v>
      </c>
      <c r="B206">
        <v>1.9</v>
      </c>
    </row>
    <row r="207" spans="1:2" x14ac:dyDescent="0.3">
      <c r="A207" s="35">
        <v>44131</v>
      </c>
      <c r="B207">
        <v>1.9</v>
      </c>
    </row>
    <row r="208" spans="1:2" x14ac:dyDescent="0.3">
      <c r="A208" s="35">
        <v>44132</v>
      </c>
      <c r="B208">
        <v>1.9</v>
      </c>
    </row>
    <row r="209" spans="1:2" x14ac:dyDescent="0.3">
      <c r="A209" s="35">
        <v>44133</v>
      </c>
      <c r="B209">
        <v>1.9</v>
      </c>
    </row>
    <row r="210" spans="1:2" x14ac:dyDescent="0.3">
      <c r="A210" s="35">
        <v>44134</v>
      </c>
      <c r="B210">
        <v>1.9</v>
      </c>
    </row>
    <row r="211" spans="1:2" x14ac:dyDescent="0.3">
      <c r="A211" s="35">
        <v>44138</v>
      </c>
      <c r="B211">
        <v>1.9</v>
      </c>
    </row>
    <row r="212" spans="1:2" x14ac:dyDescent="0.3">
      <c r="A212" s="35">
        <v>44139</v>
      </c>
      <c r="B212">
        <v>1.9</v>
      </c>
    </row>
    <row r="213" spans="1:2" x14ac:dyDescent="0.3">
      <c r="A213" s="35">
        <v>44140</v>
      </c>
      <c r="B213">
        <v>1.9</v>
      </c>
    </row>
    <row r="214" spans="1:2" x14ac:dyDescent="0.3">
      <c r="A214" s="35">
        <v>44141</v>
      </c>
      <c r="B214">
        <v>1.9</v>
      </c>
    </row>
    <row r="215" spans="1:2" x14ac:dyDescent="0.3">
      <c r="A215" s="35">
        <v>44144</v>
      </c>
      <c r="B215">
        <v>1.9</v>
      </c>
    </row>
    <row r="216" spans="1:2" x14ac:dyDescent="0.3">
      <c r="A216" s="35">
        <v>44145</v>
      </c>
      <c r="B216">
        <v>1.9</v>
      </c>
    </row>
    <row r="217" spans="1:2" x14ac:dyDescent="0.3">
      <c r="A217" s="35">
        <v>44146</v>
      </c>
      <c r="B217">
        <v>1.9</v>
      </c>
    </row>
    <row r="218" spans="1:2" x14ac:dyDescent="0.3">
      <c r="A218" s="35">
        <v>44147</v>
      </c>
      <c r="B218">
        <v>1.9</v>
      </c>
    </row>
    <row r="219" spans="1:2" x14ac:dyDescent="0.3">
      <c r="A219" s="35">
        <v>44148</v>
      </c>
      <c r="B219">
        <v>1.9</v>
      </c>
    </row>
    <row r="220" spans="1:2" x14ac:dyDescent="0.3">
      <c r="A220" s="35">
        <v>44151</v>
      </c>
      <c r="B220">
        <v>1.9</v>
      </c>
    </row>
    <row r="221" spans="1:2" x14ac:dyDescent="0.3">
      <c r="A221" s="35">
        <v>44152</v>
      </c>
      <c r="B221">
        <v>1.9</v>
      </c>
    </row>
    <row r="222" spans="1:2" x14ac:dyDescent="0.3">
      <c r="A222" s="35">
        <v>44153</v>
      </c>
      <c r="B222">
        <v>1.9</v>
      </c>
    </row>
    <row r="223" spans="1:2" x14ac:dyDescent="0.3">
      <c r="A223" s="35">
        <v>44154</v>
      </c>
      <c r="B223">
        <v>1.9</v>
      </c>
    </row>
    <row r="224" spans="1:2" x14ac:dyDescent="0.3">
      <c r="A224" s="35">
        <v>44155</v>
      </c>
      <c r="B224">
        <v>1.9</v>
      </c>
    </row>
    <row r="225" spans="1:2" x14ac:dyDescent="0.3">
      <c r="A225" s="35">
        <v>44158</v>
      </c>
      <c r="B225">
        <v>1.9</v>
      </c>
    </row>
    <row r="226" spans="1:2" x14ac:dyDescent="0.3">
      <c r="A226" s="35">
        <v>44159</v>
      </c>
      <c r="B226">
        <v>1.9</v>
      </c>
    </row>
    <row r="227" spans="1:2" x14ac:dyDescent="0.3">
      <c r="A227" s="35">
        <v>44160</v>
      </c>
      <c r="B227">
        <v>1.9</v>
      </c>
    </row>
    <row r="228" spans="1:2" x14ac:dyDescent="0.3">
      <c r="A228" s="35">
        <v>44161</v>
      </c>
      <c r="B228">
        <v>1.9</v>
      </c>
    </row>
    <row r="229" spans="1:2" x14ac:dyDescent="0.3">
      <c r="A229" s="35">
        <v>44162</v>
      </c>
      <c r="B229">
        <v>1.9</v>
      </c>
    </row>
    <row r="230" spans="1:2" x14ac:dyDescent="0.3">
      <c r="A230" s="35">
        <v>44165</v>
      </c>
      <c r="B230">
        <v>1.9</v>
      </c>
    </row>
    <row r="231" spans="1:2" x14ac:dyDescent="0.3">
      <c r="A231" s="35">
        <v>44166</v>
      </c>
      <c r="B231">
        <v>1.9</v>
      </c>
    </row>
    <row r="232" spans="1:2" x14ac:dyDescent="0.3">
      <c r="A232" s="35">
        <v>44167</v>
      </c>
      <c r="B232">
        <v>1.9</v>
      </c>
    </row>
    <row r="233" spans="1:2" x14ac:dyDescent="0.3">
      <c r="A233" s="35">
        <v>44168</v>
      </c>
      <c r="B233">
        <v>1.9</v>
      </c>
    </row>
    <row r="234" spans="1:2" x14ac:dyDescent="0.3">
      <c r="A234" s="35">
        <v>44169</v>
      </c>
      <c r="B234">
        <v>1.9</v>
      </c>
    </row>
    <row r="235" spans="1:2" x14ac:dyDescent="0.3">
      <c r="A235" s="35">
        <v>44172</v>
      </c>
      <c r="B235">
        <v>1.9</v>
      </c>
    </row>
    <row r="236" spans="1:2" x14ac:dyDescent="0.3">
      <c r="A236" s="35">
        <v>44173</v>
      </c>
      <c r="B236">
        <v>1.9</v>
      </c>
    </row>
    <row r="237" spans="1:2" x14ac:dyDescent="0.3">
      <c r="A237" s="35">
        <v>44174</v>
      </c>
      <c r="B237">
        <v>1.9</v>
      </c>
    </row>
    <row r="238" spans="1:2" x14ac:dyDescent="0.3">
      <c r="A238" s="35">
        <v>44175</v>
      </c>
      <c r="B238">
        <v>1.9</v>
      </c>
    </row>
    <row r="239" spans="1:2" x14ac:dyDescent="0.3">
      <c r="A239" s="35">
        <v>44176</v>
      </c>
      <c r="B239">
        <v>1.9</v>
      </c>
    </row>
    <row r="240" spans="1:2" x14ac:dyDescent="0.3">
      <c r="A240" s="35">
        <v>44179</v>
      </c>
      <c r="B240">
        <v>1.9</v>
      </c>
    </row>
    <row r="241" spans="1:2" x14ac:dyDescent="0.3">
      <c r="A241" s="35">
        <v>44180</v>
      </c>
      <c r="B241">
        <v>1.9</v>
      </c>
    </row>
    <row r="242" spans="1:2" x14ac:dyDescent="0.3">
      <c r="A242" s="35">
        <v>44181</v>
      </c>
      <c r="B242">
        <v>1.9</v>
      </c>
    </row>
    <row r="243" spans="1:2" x14ac:dyDescent="0.3">
      <c r="A243" s="35">
        <v>44182</v>
      </c>
      <c r="B243">
        <v>1.9</v>
      </c>
    </row>
    <row r="244" spans="1:2" x14ac:dyDescent="0.3">
      <c r="A244" s="35">
        <v>44183</v>
      </c>
      <c r="B244">
        <v>1.9</v>
      </c>
    </row>
    <row r="245" spans="1:2" x14ac:dyDescent="0.3">
      <c r="A245" s="35">
        <v>44186</v>
      </c>
      <c r="B245">
        <v>1.9</v>
      </c>
    </row>
    <row r="246" spans="1:2" x14ac:dyDescent="0.3">
      <c r="A246" s="35">
        <v>44187</v>
      </c>
      <c r="B246">
        <v>1.9</v>
      </c>
    </row>
    <row r="247" spans="1:2" x14ac:dyDescent="0.3">
      <c r="A247" s="35">
        <v>44188</v>
      </c>
      <c r="B247">
        <v>1.9</v>
      </c>
    </row>
    <row r="248" spans="1:2" x14ac:dyDescent="0.3">
      <c r="A248" s="35">
        <v>44189</v>
      </c>
      <c r="B248">
        <v>1.9</v>
      </c>
    </row>
    <row r="249" spans="1:2" x14ac:dyDescent="0.3">
      <c r="A249" s="35">
        <v>44193</v>
      </c>
      <c r="B249">
        <v>1.9</v>
      </c>
    </row>
    <row r="250" spans="1:2" x14ac:dyDescent="0.3">
      <c r="A250" s="35">
        <v>44194</v>
      </c>
      <c r="B250">
        <v>1.9</v>
      </c>
    </row>
    <row r="251" spans="1:2" x14ac:dyDescent="0.3">
      <c r="A251" s="35">
        <v>44195</v>
      </c>
      <c r="B251">
        <v>1.9</v>
      </c>
    </row>
    <row r="252" spans="1:2" x14ac:dyDescent="0.3">
      <c r="A252" s="35">
        <v>44196</v>
      </c>
      <c r="B252">
        <v>1.9</v>
      </c>
    </row>
    <row r="253" spans="1:2" x14ac:dyDescent="0.3">
      <c r="A253" s="35">
        <v>44200</v>
      </c>
      <c r="B253">
        <v>1.9</v>
      </c>
    </row>
    <row r="254" spans="1:2" x14ac:dyDescent="0.3">
      <c r="A254" s="35">
        <v>44201</v>
      </c>
      <c r="B254">
        <v>1.9</v>
      </c>
    </row>
    <row r="255" spans="1:2" x14ac:dyDescent="0.3">
      <c r="A255" s="35">
        <v>44202</v>
      </c>
      <c r="B255">
        <v>1.9</v>
      </c>
    </row>
    <row r="256" spans="1:2" x14ac:dyDescent="0.3">
      <c r="A256" s="35">
        <v>44203</v>
      </c>
      <c r="B256">
        <v>1.9</v>
      </c>
    </row>
    <row r="257" spans="1:2" x14ac:dyDescent="0.3">
      <c r="A257" s="35">
        <v>44204</v>
      </c>
      <c r="B257">
        <v>1.9</v>
      </c>
    </row>
    <row r="258" spans="1:2" x14ac:dyDescent="0.3">
      <c r="A258" s="35">
        <v>44207</v>
      </c>
      <c r="B258">
        <v>1.9</v>
      </c>
    </row>
    <row r="259" spans="1:2" x14ac:dyDescent="0.3">
      <c r="A259" s="35">
        <v>44208</v>
      </c>
      <c r="B259">
        <v>1.9</v>
      </c>
    </row>
    <row r="260" spans="1:2" x14ac:dyDescent="0.3">
      <c r="A260" s="35">
        <v>44209</v>
      </c>
      <c r="B260">
        <v>1.9</v>
      </c>
    </row>
    <row r="261" spans="1:2" x14ac:dyDescent="0.3">
      <c r="A261" s="35">
        <v>44210</v>
      </c>
      <c r="B261">
        <v>1.9</v>
      </c>
    </row>
    <row r="262" spans="1:2" x14ac:dyDescent="0.3">
      <c r="A262" s="35">
        <v>44211</v>
      </c>
      <c r="B262">
        <v>1.9</v>
      </c>
    </row>
    <row r="263" spans="1:2" x14ac:dyDescent="0.3">
      <c r="A263" s="35">
        <v>44214</v>
      </c>
      <c r="B263">
        <v>1.9</v>
      </c>
    </row>
    <row r="264" spans="1:2" x14ac:dyDescent="0.3">
      <c r="A264" s="35">
        <v>44215</v>
      </c>
      <c r="B264">
        <v>1.9</v>
      </c>
    </row>
    <row r="265" spans="1:2" x14ac:dyDescent="0.3">
      <c r="A265" s="35">
        <v>44216</v>
      </c>
      <c r="B265">
        <v>1.9</v>
      </c>
    </row>
    <row r="266" spans="1:2" x14ac:dyDescent="0.3">
      <c r="A266" s="35">
        <v>44217</v>
      </c>
      <c r="B266">
        <v>1.9</v>
      </c>
    </row>
    <row r="267" spans="1:2" x14ac:dyDescent="0.3">
      <c r="A267" s="35">
        <v>44218</v>
      </c>
      <c r="B267">
        <v>1.9</v>
      </c>
    </row>
    <row r="268" spans="1:2" x14ac:dyDescent="0.3">
      <c r="A268" s="35">
        <v>44221</v>
      </c>
      <c r="B268">
        <v>1.9</v>
      </c>
    </row>
    <row r="269" spans="1:2" x14ac:dyDescent="0.3">
      <c r="A269" s="35">
        <v>44222</v>
      </c>
      <c r="B269">
        <v>1.9</v>
      </c>
    </row>
    <row r="270" spans="1:2" x14ac:dyDescent="0.3">
      <c r="A270" s="35">
        <v>44223</v>
      </c>
      <c r="B270">
        <v>1.9</v>
      </c>
    </row>
    <row r="271" spans="1:2" x14ac:dyDescent="0.3">
      <c r="A271" s="35">
        <v>44224</v>
      </c>
      <c r="B271">
        <v>1.9</v>
      </c>
    </row>
    <row r="272" spans="1:2" x14ac:dyDescent="0.3">
      <c r="A272" s="35">
        <v>44225</v>
      </c>
      <c r="B272">
        <v>1.9</v>
      </c>
    </row>
    <row r="273" spans="1:2" x14ac:dyDescent="0.3">
      <c r="A273" s="35">
        <v>44228</v>
      </c>
      <c r="B273">
        <v>1.9</v>
      </c>
    </row>
    <row r="274" spans="1:2" x14ac:dyDescent="0.3">
      <c r="A274" s="35">
        <v>44229</v>
      </c>
      <c r="B274">
        <v>1.9</v>
      </c>
    </row>
    <row r="275" spans="1:2" x14ac:dyDescent="0.3">
      <c r="A275" s="35">
        <v>44230</v>
      </c>
      <c r="B275">
        <v>1.9</v>
      </c>
    </row>
    <row r="276" spans="1:2" x14ac:dyDescent="0.3">
      <c r="A276" s="35">
        <v>44231</v>
      </c>
      <c r="B276">
        <v>1.9</v>
      </c>
    </row>
    <row r="277" spans="1:2" x14ac:dyDescent="0.3">
      <c r="A277" s="35">
        <v>44232</v>
      </c>
      <c r="B277">
        <v>1.9</v>
      </c>
    </row>
    <row r="278" spans="1:2" x14ac:dyDescent="0.3">
      <c r="A278" s="35">
        <v>44235</v>
      </c>
      <c r="B278">
        <v>1.9</v>
      </c>
    </row>
    <row r="279" spans="1:2" x14ac:dyDescent="0.3">
      <c r="A279" s="35">
        <v>44236</v>
      </c>
      <c r="B279">
        <v>1.9</v>
      </c>
    </row>
    <row r="280" spans="1:2" x14ac:dyDescent="0.3">
      <c r="A280" s="35">
        <v>44237</v>
      </c>
      <c r="B280">
        <v>1.9</v>
      </c>
    </row>
    <row r="281" spans="1:2" x14ac:dyDescent="0.3">
      <c r="A281" s="35">
        <v>44238</v>
      </c>
      <c r="B281">
        <v>1.9</v>
      </c>
    </row>
    <row r="282" spans="1:2" x14ac:dyDescent="0.3">
      <c r="A282" s="35">
        <v>44239</v>
      </c>
      <c r="B282">
        <v>1.9</v>
      </c>
    </row>
    <row r="283" spans="1:2" x14ac:dyDescent="0.3">
      <c r="A283" s="35">
        <v>44244</v>
      </c>
      <c r="B283">
        <v>1.9</v>
      </c>
    </row>
    <row r="284" spans="1:2" x14ac:dyDescent="0.3">
      <c r="A284" s="35">
        <v>44245</v>
      </c>
      <c r="B284">
        <v>1.9</v>
      </c>
    </row>
    <row r="285" spans="1:2" x14ac:dyDescent="0.3">
      <c r="A285" s="35">
        <v>44246</v>
      </c>
      <c r="B285">
        <v>1.9</v>
      </c>
    </row>
    <row r="286" spans="1:2" x14ac:dyDescent="0.3">
      <c r="A286" s="35">
        <v>44249</v>
      </c>
      <c r="B286">
        <v>1.9</v>
      </c>
    </row>
    <row r="287" spans="1:2" x14ac:dyDescent="0.3">
      <c r="A287" s="35">
        <v>44250</v>
      </c>
      <c r="B287">
        <v>1.9</v>
      </c>
    </row>
    <row r="288" spans="1:2" x14ac:dyDescent="0.3">
      <c r="A288" s="35">
        <v>44251</v>
      </c>
      <c r="B288">
        <v>1.9</v>
      </c>
    </row>
    <row r="289" spans="1:2" x14ac:dyDescent="0.3">
      <c r="A289" s="35">
        <v>44252</v>
      </c>
      <c r="B289">
        <v>1.9</v>
      </c>
    </row>
    <row r="290" spans="1:2" x14ac:dyDescent="0.3">
      <c r="A290" s="35">
        <v>44253</v>
      </c>
      <c r="B290">
        <v>1.9</v>
      </c>
    </row>
    <row r="291" spans="1:2" x14ac:dyDescent="0.3">
      <c r="A291" s="35">
        <v>44256</v>
      </c>
      <c r="B291">
        <v>1.9</v>
      </c>
    </row>
    <row r="292" spans="1:2" x14ac:dyDescent="0.3">
      <c r="A292" s="35">
        <v>44257</v>
      </c>
      <c r="B292">
        <v>1.9</v>
      </c>
    </row>
    <row r="293" spans="1:2" x14ac:dyDescent="0.3">
      <c r="A293" s="35">
        <v>44258</v>
      </c>
      <c r="B293">
        <v>1.9</v>
      </c>
    </row>
    <row r="294" spans="1:2" x14ac:dyDescent="0.3">
      <c r="A294" s="35">
        <v>44259</v>
      </c>
      <c r="B294">
        <v>1.9</v>
      </c>
    </row>
    <row r="295" spans="1:2" x14ac:dyDescent="0.3">
      <c r="A295" s="35">
        <v>44260</v>
      </c>
      <c r="B295">
        <v>1.9</v>
      </c>
    </row>
    <row r="296" spans="1:2" x14ac:dyDescent="0.3">
      <c r="A296" s="35">
        <v>44263</v>
      </c>
      <c r="B296">
        <v>1.9</v>
      </c>
    </row>
    <row r="297" spans="1:2" x14ac:dyDescent="0.3">
      <c r="A297" s="35">
        <v>44264</v>
      </c>
      <c r="B297">
        <v>1.9</v>
      </c>
    </row>
    <row r="298" spans="1:2" x14ac:dyDescent="0.3">
      <c r="A298" s="35">
        <v>44265</v>
      </c>
      <c r="B298">
        <v>1.9</v>
      </c>
    </row>
    <row r="299" spans="1:2" x14ac:dyDescent="0.3">
      <c r="A299" s="35">
        <v>44266</v>
      </c>
      <c r="B299">
        <v>1.9</v>
      </c>
    </row>
    <row r="300" spans="1:2" x14ac:dyDescent="0.3">
      <c r="A300" s="35">
        <v>44267</v>
      </c>
      <c r="B300">
        <v>1.9</v>
      </c>
    </row>
    <row r="301" spans="1:2" x14ac:dyDescent="0.3">
      <c r="A301" s="35">
        <v>44270</v>
      </c>
      <c r="B301">
        <v>1.9</v>
      </c>
    </row>
    <row r="302" spans="1:2" x14ac:dyDescent="0.3">
      <c r="A302" s="35">
        <v>44271</v>
      </c>
      <c r="B302">
        <v>1.9</v>
      </c>
    </row>
    <row r="303" spans="1:2" x14ac:dyDescent="0.3">
      <c r="A303" s="35">
        <v>44272</v>
      </c>
      <c r="B303">
        <v>1.9</v>
      </c>
    </row>
    <row r="304" spans="1:2" x14ac:dyDescent="0.3">
      <c r="A304" s="35">
        <v>44273</v>
      </c>
      <c r="B304">
        <v>2.65</v>
      </c>
    </row>
    <row r="305" spans="1:2" x14ac:dyDescent="0.3">
      <c r="A305" s="35">
        <v>44274</v>
      </c>
      <c r="B305">
        <v>2.65</v>
      </c>
    </row>
    <row r="306" spans="1:2" x14ac:dyDescent="0.3">
      <c r="A306" s="35">
        <v>44277</v>
      </c>
      <c r="B306">
        <v>2.65</v>
      </c>
    </row>
    <row r="307" spans="1:2" x14ac:dyDescent="0.3">
      <c r="A307" s="35">
        <v>44278</v>
      </c>
      <c r="B307">
        <v>2.65</v>
      </c>
    </row>
    <row r="308" spans="1:2" x14ac:dyDescent="0.3">
      <c r="A308" s="35">
        <v>44279</v>
      </c>
      <c r="B308">
        <v>2.65</v>
      </c>
    </row>
    <row r="309" spans="1:2" x14ac:dyDescent="0.3">
      <c r="A309" s="35">
        <v>44280</v>
      </c>
      <c r="B309">
        <v>2.65</v>
      </c>
    </row>
    <row r="310" spans="1:2" x14ac:dyDescent="0.3">
      <c r="A310" s="35">
        <v>44281</v>
      </c>
      <c r="B310">
        <v>2.65</v>
      </c>
    </row>
    <row r="311" spans="1:2" x14ac:dyDescent="0.3">
      <c r="A311" s="35">
        <v>44284</v>
      </c>
      <c r="B311">
        <v>2.65</v>
      </c>
    </row>
    <row r="312" spans="1:2" x14ac:dyDescent="0.3">
      <c r="A312" s="35">
        <v>44285</v>
      </c>
      <c r="B312">
        <v>2.65</v>
      </c>
    </row>
    <row r="313" spans="1:2" x14ac:dyDescent="0.3">
      <c r="A313" s="35">
        <v>44286</v>
      </c>
      <c r="B313">
        <v>2.65</v>
      </c>
    </row>
    <row r="314" spans="1:2" x14ac:dyDescent="0.3">
      <c r="A314" s="35">
        <v>44287</v>
      </c>
      <c r="B314">
        <v>2.65</v>
      </c>
    </row>
    <row r="315" spans="1:2" x14ac:dyDescent="0.3">
      <c r="A315" s="35">
        <v>44291</v>
      </c>
      <c r="B315">
        <v>2.65</v>
      </c>
    </row>
    <row r="316" spans="1:2" x14ac:dyDescent="0.3">
      <c r="A316" s="35">
        <v>44292</v>
      </c>
      <c r="B316">
        <v>2.65</v>
      </c>
    </row>
    <row r="317" spans="1:2" x14ac:dyDescent="0.3">
      <c r="A317" s="35">
        <v>44293</v>
      </c>
      <c r="B317">
        <v>2.65</v>
      </c>
    </row>
    <row r="318" spans="1:2" x14ac:dyDescent="0.3">
      <c r="A318" s="35">
        <v>44294</v>
      </c>
      <c r="B318">
        <v>2.65</v>
      </c>
    </row>
    <row r="319" spans="1:2" x14ac:dyDescent="0.3">
      <c r="A319" s="35">
        <v>44295</v>
      </c>
      <c r="B319">
        <v>2.65</v>
      </c>
    </row>
    <row r="320" spans="1:2" x14ac:dyDescent="0.3">
      <c r="A320" s="35">
        <v>44298</v>
      </c>
      <c r="B320">
        <v>2.65</v>
      </c>
    </row>
    <row r="321" spans="1:2" x14ac:dyDescent="0.3">
      <c r="A321" s="35">
        <v>44299</v>
      </c>
      <c r="B321">
        <v>2.65</v>
      </c>
    </row>
    <row r="322" spans="1:2" x14ac:dyDescent="0.3">
      <c r="A322" s="35">
        <v>44300</v>
      </c>
      <c r="B322">
        <v>2.65</v>
      </c>
    </row>
    <row r="323" spans="1:2" x14ac:dyDescent="0.3">
      <c r="A323" s="35">
        <v>44301</v>
      </c>
      <c r="B323">
        <v>2.65</v>
      </c>
    </row>
    <row r="324" spans="1:2" x14ac:dyDescent="0.3">
      <c r="A324" s="35">
        <v>44302</v>
      </c>
      <c r="B324">
        <v>2.65</v>
      </c>
    </row>
    <row r="325" spans="1:2" x14ac:dyDescent="0.3">
      <c r="A325" s="35">
        <v>44305</v>
      </c>
      <c r="B325">
        <v>2.65</v>
      </c>
    </row>
    <row r="326" spans="1:2" x14ac:dyDescent="0.3">
      <c r="A326" s="35">
        <v>44306</v>
      </c>
      <c r="B326">
        <v>2.65</v>
      </c>
    </row>
    <row r="327" spans="1:2" x14ac:dyDescent="0.3">
      <c r="A327" s="35">
        <v>44308</v>
      </c>
      <c r="B327">
        <v>2.65</v>
      </c>
    </row>
    <row r="328" spans="1:2" x14ac:dyDescent="0.3">
      <c r="A328" s="35">
        <v>44309</v>
      </c>
      <c r="B328">
        <v>2.65</v>
      </c>
    </row>
    <row r="329" spans="1:2" x14ac:dyDescent="0.3">
      <c r="A329" s="35">
        <v>44312</v>
      </c>
      <c r="B329">
        <v>2.65</v>
      </c>
    </row>
    <row r="330" spans="1:2" x14ac:dyDescent="0.3">
      <c r="A330" s="35">
        <v>44313</v>
      </c>
      <c r="B330">
        <v>2.65</v>
      </c>
    </row>
    <row r="331" spans="1:2" x14ac:dyDescent="0.3">
      <c r="A331" s="35">
        <v>44314</v>
      </c>
      <c r="B331">
        <v>2.65</v>
      </c>
    </row>
    <row r="332" spans="1:2" x14ac:dyDescent="0.3">
      <c r="A332" s="35">
        <v>44315</v>
      </c>
      <c r="B332">
        <v>2.65</v>
      </c>
    </row>
    <row r="333" spans="1:2" x14ac:dyDescent="0.3">
      <c r="A333" s="35">
        <v>44316</v>
      </c>
      <c r="B333">
        <v>2.65</v>
      </c>
    </row>
    <row r="334" spans="1:2" x14ac:dyDescent="0.3">
      <c r="A334" s="35">
        <v>44319</v>
      </c>
      <c r="B334">
        <v>2.65</v>
      </c>
    </row>
    <row r="335" spans="1:2" x14ac:dyDescent="0.3">
      <c r="A335" s="35">
        <v>44320</v>
      </c>
      <c r="B335">
        <v>2.65</v>
      </c>
    </row>
    <row r="336" spans="1:2" x14ac:dyDescent="0.3">
      <c r="A336" s="35">
        <v>44321</v>
      </c>
      <c r="B336">
        <v>2.65</v>
      </c>
    </row>
    <row r="337" spans="1:2" x14ac:dyDescent="0.3">
      <c r="A337" s="35">
        <v>44322</v>
      </c>
      <c r="B337">
        <v>3.4</v>
      </c>
    </row>
    <row r="338" spans="1:2" x14ac:dyDescent="0.3">
      <c r="A338" s="35">
        <v>44323</v>
      </c>
      <c r="B338">
        <v>3.4</v>
      </c>
    </row>
    <row r="339" spans="1:2" x14ac:dyDescent="0.3">
      <c r="A339" s="35">
        <v>44326</v>
      </c>
      <c r="B339">
        <v>3.4</v>
      </c>
    </row>
    <row r="340" spans="1:2" x14ac:dyDescent="0.3">
      <c r="A340" s="35">
        <v>44327</v>
      </c>
      <c r="B340">
        <v>3.4</v>
      </c>
    </row>
    <row r="341" spans="1:2" x14ac:dyDescent="0.3">
      <c r="A341" s="35">
        <v>44328</v>
      </c>
      <c r="B341">
        <v>3.4</v>
      </c>
    </row>
    <row r="342" spans="1:2" x14ac:dyDescent="0.3">
      <c r="A342" s="35">
        <v>44329</v>
      </c>
      <c r="B342">
        <v>3.4</v>
      </c>
    </row>
    <row r="343" spans="1:2" x14ac:dyDescent="0.3">
      <c r="A343" s="35">
        <v>44330</v>
      </c>
      <c r="B343">
        <v>3.4</v>
      </c>
    </row>
    <row r="344" spans="1:2" x14ac:dyDescent="0.3">
      <c r="A344" s="35">
        <v>44333</v>
      </c>
      <c r="B344">
        <v>3.4</v>
      </c>
    </row>
    <row r="345" spans="1:2" x14ac:dyDescent="0.3">
      <c r="A345" s="35">
        <v>44334</v>
      </c>
      <c r="B345">
        <v>3.4</v>
      </c>
    </row>
    <row r="346" spans="1:2" x14ac:dyDescent="0.3">
      <c r="A346" s="35">
        <v>44335</v>
      </c>
      <c r="B346">
        <v>3.4</v>
      </c>
    </row>
    <row r="347" spans="1:2" x14ac:dyDescent="0.3">
      <c r="A347" s="35">
        <v>44336</v>
      </c>
      <c r="B347">
        <v>3.4</v>
      </c>
    </row>
    <row r="348" spans="1:2" x14ac:dyDescent="0.3">
      <c r="A348" s="35">
        <v>44337</v>
      </c>
      <c r="B348">
        <v>3.4</v>
      </c>
    </row>
    <row r="349" spans="1:2" x14ac:dyDescent="0.3">
      <c r="A349" s="35">
        <v>44340</v>
      </c>
      <c r="B349">
        <v>3.4</v>
      </c>
    </row>
    <row r="350" spans="1:2" x14ac:dyDescent="0.3">
      <c r="A350" s="35">
        <v>44341</v>
      </c>
      <c r="B350">
        <v>3.4</v>
      </c>
    </row>
    <row r="351" spans="1:2" x14ac:dyDescent="0.3">
      <c r="A351" s="35">
        <v>44342</v>
      </c>
      <c r="B351">
        <v>3.4</v>
      </c>
    </row>
    <row r="352" spans="1:2" x14ac:dyDescent="0.3">
      <c r="A352" s="35">
        <v>44343</v>
      </c>
      <c r="B352">
        <v>3.4</v>
      </c>
    </row>
    <row r="353" spans="1:2" x14ac:dyDescent="0.3">
      <c r="A353" s="35">
        <v>44344</v>
      </c>
      <c r="B353">
        <v>3.4</v>
      </c>
    </row>
    <row r="354" spans="1:2" x14ac:dyDescent="0.3">
      <c r="A354" s="35">
        <v>44347</v>
      </c>
      <c r="B354">
        <v>3.4</v>
      </c>
    </row>
    <row r="355" spans="1:2" x14ac:dyDescent="0.3">
      <c r="A355" s="35">
        <v>44348</v>
      </c>
      <c r="B355">
        <v>3.4</v>
      </c>
    </row>
    <row r="356" spans="1:2" x14ac:dyDescent="0.3">
      <c r="A356" s="35">
        <v>44349</v>
      </c>
      <c r="B356">
        <v>3.4</v>
      </c>
    </row>
    <row r="357" spans="1:2" x14ac:dyDescent="0.3">
      <c r="A357" s="35">
        <v>44351</v>
      </c>
      <c r="B357">
        <v>3.4</v>
      </c>
    </row>
    <row r="358" spans="1:2" x14ac:dyDescent="0.3">
      <c r="A358" s="35">
        <v>44354</v>
      </c>
      <c r="B358">
        <v>3.4</v>
      </c>
    </row>
    <row r="359" spans="1:2" x14ac:dyDescent="0.3">
      <c r="A359" s="35">
        <v>44355</v>
      </c>
      <c r="B359">
        <v>3.4</v>
      </c>
    </row>
    <row r="360" spans="1:2" x14ac:dyDescent="0.3">
      <c r="A360" s="35">
        <v>44356</v>
      </c>
      <c r="B360">
        <v>3.4</v>
      </c>
    </row>
    <row r="361" spans="1:2" x14ac:dyDescent="0.3">
      <c r="A361" s="35">
        <v>44357</v>
      </c>
      <c r="B361">
        <v>3.4</v>
      </c>
    </row>
    <row r="362" spans="1:2" x14ac:dyDescent="0.3">
      <c r="A362" s="35">
        <v>44358</v>
      </c>
      <c r="B362">
        <v>3.4</v>
      </c>
    </row>
    <row r="363" spans="1:2" x14ac:dyDescent="0.3">
      <c r="A363" s="35">
        <v>44361</v>
      </c>
      <c r="B363">
        <v>3.4</v>
      </c>
    </row>
    <row r="364" spans="1:2" x14ac:dyDescent="0.3">
      <c r="A364" s="35">
        <v>44362</v>
      </c>
      <c r="B364">
        <v>3.4</v>
      </c>
    </row>
    <row r="365" spans="1:2" x14ac:dyDescent="0.3">
      <c r="A365" s="35">
        <v>44363</v>
      </c>
      <c r="B365">
        <v>3.4</v>
      </c>
    </row>
    <row r="366" spans="1:2" x14ac:dyDescent="0.3">
      <c r="A366" s="35">
        <v>44364</v>
      </c>
      <c r="B366">
        <v>4.1500000000000004</v>
      </c>
    </row>
    <row r="367" spans="1:2" x14ac:dyDescent="0.3">
      <c r="A367" s="35">
        <v>44365</v>
      </c>
      <c r="B367">
        <v>4.1500000000000004</v>
      </c>
    </row>
    <row r="368" spans="1:2" x14ac:dyDescent="0.3">
      <c r="A368" s="35">
        <v>44368</v>
      </c>
      <c r="B368">
        <v>4.1500000000000004</v>
      </c>
    </row>
    <row r="369" spans="1:2" x14ac:dyDescent="0.3">
      <c r="A369" s="35">
        <v>44369</v>
      </c>
      <c r="B369">
        <v>4.1500000000000004</v>
      </c>
    </row>
    <row r="370" spans="1:2" x14ac:dyDescent="0.3">
      <c r="A370" s="35">
        <v>44370</v>
      </c>
      <c r="B370">
        <v>4.1500000000000004</v>
      </c>
    </row>
    <row r="371" spans="1:2" x14ac:dyDescent="0.3">
      <c r="A371" s="35">
        <v>44371</v>
      </c>
      <c r="B371">
        <v>4.1500000000000004</v>
      </c>
    </row>
    <row r="372" spans="1:2" x14ac:dyDescent="0.3">
      <c r="A372" s="35">
        <v>44372</v>
      </c>
      <c r="B372">
        <v>4.1500000000000004</v>
      </c>
    </row>
    <row r="373" spans="1:2" x14ac:dyDescent="0.3">
      <c r="A373" s="35">
        <v>44375</v>
      </c>
      <c r="B373">
        <v>4.1500000000000004</v>
      </c>
    </row>
    <row r="374" spans="1:2" x14ac:dyDescent="0.3">
      <c r="A374" s="35">
        <v>44376</v>
      </c>
      <c r="B374">
        <v>4.1500000000000004</v>
      </c>
    </row>
    <row r="375" spans="1:2" x14ac:dyDescent="0.3">
      <c r="A375" s="35">
        <v>44377</v>
      </c>
      <c r="B375">
        <v>4.1500000000000004</v>
      </c>
    </row>
    <row r="376" spans="1:2" x14ac:dyDescent="0.3">
      <c r="A376" s="35">
        <v>44378</v>
      </c>
      <c r="B376">
        <v>4.1500000000000004</v>
      </c>
    </row>
    <row r="377" spans="1:2" x14ac:dyDescent="0.3">
      <c r="A377" s="35">
        <v>44379</v>
      </c>
      <c r="B377">
        <v>4.1500000000000004</v>
      </c>
    </row>
    <row r="378" spans="1:2" x14ac:dyDescent="0.3">
      <c r="A378" s="35">
        <v>44382</v>
      </c>
      <c r="B378">
        <v>4.1500000000000004</v>
      </c>
    </row>
    <row r="379" spans="1:2" x14ac:dyDescent="0.3">
      <c r="A379" s="35">
        <v>44383</v>
      </c>
      <c r="B379">
        <v>4.1500000000000004</v>
      </c>
    </row>
    <row r="380" spans="1:2" x14ac:dyDescent="0.3">
      <c r="A380" s="35">
        <v>44384</v>
      </c>
      <c r="B380">
        <v>4.1500000000000004</v>
      </c>
    </row>
    <row r="381" spans="1:2" x14ac:dyDescent="0.3">
      <c r="A381" s="35">
        <v>44385</v>
      </c>
      <c r="B381">
        <v>4.1500000000000004</v>
      </c>
    </row>
    <row r="382" spans="1:2" x14ac:dyDescent="0.3">
      <c r="A382" s="35">
        <v>44386</v>
      </c>
      <c r="B382">
        <v>4.1500000000000004</v>
      </c>
    </row>
    <row r="383" spans="1:2" x14ac:dyDescent="0.3">
      <c r="A383" s="35">
        <v>44389</v>
      </c>
      <c r="B383">
        <v>4.1500000000000004</v>
      </c>
    </row>
    <row r="384" spans="1:2" x14ac:dyDescent="0.3">
      <c r="A384" s="35">
        <v>44390</v>
      </c>
      <c r="B384">
        <v>4.1500000000000004</v>
      </c>
    </row>
    <row r="385" spans="1:2" x14ac:dyDescent="0.3">
      <c r="A385" s="35">
        <v>44391</v>
      </c>
      <c r="B385">
        <v>4.1500000000000004</v>
      </c>
    </row>
    <row r="386" spans="1:2" x14ac:dyDescent="0.3">
      <c r="A386" s="35">
        <v>44392</v>
      </c>
      <c r="B386">
        <v>4.1500000000000004</v>
      </c>
    </row>
    <row r="387" spans="1:2" x14ac:dyDescent="0.3">
      <c r="A387" s="35">
        <v>44393</v>
      </c>
      <c r="B387">
        <v>4.1500000000000004</v>
      </c>
    </row>
    <row r="388" spans="1:2" x14ac:dyDescent="0.3">
      <c r="A388" s="35">
        <v>44396</v>
      </c>
      <c r="B388">
        <v>4.1500000000000004</v>
      </c>
    </row>
    <row r="389" spans="1:2" x14ac:dyDescent="0.3">
      <c r="A389" s="35">
        <v>44397</v>
      </c>
      <c r="B389">
        <v>4.1500000000000004</v>
      </c>
    </row>
    <row r="390" spans="1:2" x14ac:dyDescent="0.3">
      <c r="A390" s="35">
        <v>44398</v>
      </c>
      <c r="B390">
        <v>4.1500000000000004</v>
      </c>
    </row>
    <row r="391" spans="1:2" x14ac:dyDescent="0.3">
      <c r="A391" s="35">
        <v>44399</v>
      </c>
      <c r="B391">
        <v>4.1500000000000004</v>
      </c>
    </row>
    <row r="392" spans="1:2" x14ac:dyDescent="0.3">
      <c r="A392" s="35">
        <v>44400</v>
      </c>
      <c r="B392">
        <v>4.1500000000000004</v>
      </c>
    </row>
    <row r="393" spans="1:2" x14ac:dyDescent="0.3">
      <c r="A393" s="35">
        <v>44403</v>
      </c>
      <c r="B393">
        <v>4.1500000000000004</v>
      </c>
    </row>
    <row r="394" spans="1:2" x14ac:dyDescent="0.3">
      <c r="A394" s="35">
        <v>44404</v>
      </c>
      <c r="B394">
        <v>4.1500000000000004</v>
      </c>
    </row>
    <row r="395" spans="1:2" x14ac:dyDescent="0.3">
      <c r="A395" s="35">
        <v>44405</v>
      </c>
      <c r="B395">
        <v>4.1500000000000004</v>
      </c>
    </row>
    <row r="396" spans="1:2" x14ac:dyDescent="0.3">
      <c r="A396" s="35">
        <v>44406</v>
      </c>
      <c r="B396">
        <v>4.1500000000000004</v>
      </c>
    </row>
    <row r="397" spans="1:2" x14ac:dyDescent="0.3">
      <c r="A397" s="35">
        <v>44407</v>
      </c>
      <c r="B397">
        <v>4.1500000000000004</v>
      </c>
    </row>
    <row r="398" spans="1:2" x14ac:dyDescent="0.3">
      <c r="A398" s="35">
        <v>44410</v>
      </c>
      <c r="B398">
        <v>4.1500000000000004</v>
      </c>
    </row>
    <row r="399" spans="1:2" x14ac:dyDescent="0.3">
      <c r="A399" s="35">
        <v>44411</v>
      </c>
      <c r="B399">
        <v>4.1500000000000004</v>
      </c>
    </row>
    <row r="400" spans="1:2" x14ac:dyDescent="0.3">
      <c r="A400" s="35">
        <v>44412</v>
      </c>
      <c r="B400">
        <v>4.1500000000000004</v>
      </c>
    </row>
    <row r="401" spans="1:2" x14ac:dyDescent="0.3">
      <c r="A401" s="35">
        <v>44413</v>
      </c>
      <c r="B401">
        <v>5.15</v>
      </c>
    </row>
    <row r="402" spans="1:2" x14ac:dyDescent="0.3">
      <c r="A402" s="35">
        <v>44414</v>
      </c>
      <c r="B402">
        <v>5.15</v>
      </c>
    </row>
    <row r="403" spans="1:2" x14ac:dyDescent="0.3">
      <c r="A403" s="35">
        <v>44417</v>
      </c>
      <c r="B403">
        <v>5.15</v>
      </c>
    </row>
    <row r="404" spans="1:2" x14ac:dyDescent="0.3">
      <c r="A404" s="35">
        <v>44418</v>
      </c>
      <c r="B404">
        <v>5.15</v>
      </c>
    </row>
    <row r="405" spans="1:2" x14ac:dyDescent="0.3">
      <c r="A405" s="35">
        <v>44419</v>
      </c>
      <c r="B405">
        <v>5.15</v>
      </c>
    </row>
    <row r="406" spans="1:2" x14ac:dyDescent="0.3">
      <c r="A406" s="35">
        <v>44420</v>
      </c>
      <c r="B406">
        <v>5.15</v>
      </c>
    </row>
    <row r="407" spans="1:2" x14ac:dyDescent="0.3">
      <c r="A407" s="35">
        <v>44421</v>
      </c>
      <c r="B407">
        <v>5.15</v>
      </c>
    </row>
    <row r="408" spans="1:2" x14ac:dyDescent="0.3">
      <c r="A408" s="35">
        <v>44424</v>
      </c>
      <c r="B408">
        <v>5.15</v>
      </c>
    </row>
    <row r="409" spans="1:2" x14ac:dyDescent="0.3">
      <c r="A409" s="35">
        <v>44425</v>
      </c>
      <c r="B409">
        <v>5.15</v>
      </c>
    </row>
    <row r="410" spans="1:2" x14ac:dyDescent="0.3">
      <c r="A410" s="35">
        <v>44426</v>
      </c>
      <c r="B410">
        <v>5.15</v>
      </c>
    </row>
    <row r="411" spans="1:2" x14ac:dyDescent="0.3">
      <c r="A411" s="35">
        <v>44427</v>
      </c>
      <c r="B411">
        <v>5.15</v>
      </c>
    </row>
    <row r="412" spans="1:2" x14ac:dyDescent="0.3">
      <c r="A412" s="35">
        <v>44428</v>
      </c>
      <c r="B412">
        <v>5.15</v>
      </c>
    </row>
    <row r="413" spans="1:2" x14ac:dyDescent="0.3">
      <c r="A413" s="35">
        <v>44431</v>
      </c>
      <c r="B413">
        <v>5.15</v>
      </c>
    </row>
    <row r="414" spans="1:2" x14ac:dyDescent="0.3">
      <c r="A414" s="35">
        <v>44432</v>
      </c>
      <c r="B414">
        <v>5.15</v>
      </c>
    </row>
    <row r="415" spans="1:2" x14ac:dyDescent="0.3">
      <c r="A415" s="35">
        <v>44433</v>
      </c>
      <c r="B415">
        <v>5.15</v>
      </c>
    </row>
    <row r="416" spans="1:2" x14ac:dyDescent="0.3">
      <c r="A416" s="35">
        <v>44434</v>
      </c>
      <c r="B416">
        <v>5.15</v>
      </c>
    </row>
    <row r="417" spans="1:2" x14ac:dyDescent="0.3">
      <c r="A417" s="35">
        <v>44435</v>
      </c>
      <c r="B417">
        <v>5.15</v>
      </c>
    </row>
    <row r="418" spans="1:2" x14ac:dyDescent="0.3">
      <c r="A418" s="35">
        <v>44438</v>
      </c>
      <c r="B418">
        <v>5.15</v>
      </c>
    </row>
    <row r="419" spans="1:2" x14ac:dyDescent="0.3">
      <c r="A419" s="35">
        <v>44439</v>
      </c>
      <c r="B419">
        <v>5.15</v>
      </c>
    </row>
    <row r="420" spans="1:2" x14ac:dyDescent="0.3">
      <c r="A420" s="35">
        <v>44440</v>
      </c>
      <c r="B420">
        <v>5.15</v>
      </c>
    </row>
    <row r="421" spans="1:2" x14ac:dyDescent="0.3">
      <c r="A421" s="35">
        <v>44441</v>
      </c>
      <c r="B421">
        <v>5.15</v>
      </c>
    </row>
    <row r="422" spans="1:2" x14ac:dyDescent="0.3">
      <c r="A422" s="35">
        <v>44442</v>
      </c>
      <c r="B422">
        <v>5.15</v>
      </c>
    </row>
    <row r="423" spans="1:2" x14ac:dyDescent="0.3">
      <c r="A423" s="35">
        <v>44445</v>
      </c>
      <c r="B423">
        <v>5.15</v>
      </c>
    </row>
    <row r="424" spans="1:2" x14ac:dyDescent="0.3">
      <c r="A424" s="35">
        <v>44447</v>
      </c>
      <c r="B424">
        <v>5.15</v>
      </c>
    </row>
    <row r="425" spans="1:2" x14ac:dyDescent="0.3">
      <c r="A425" s="35">
        <v>44448</v>
      </c>
      <c r="B425">
        <v>5.15</v>
      </c>
    </row>
    <row r="426" spans="1:2" x14ac:dyDescent="0.3">
      <c r="A426" s="35">
        <v>44449</v>
      </c>
      <c r="B426">
        <v>5.15</v>
      </c>
    </row>
    <row r="427" spans="1:2" x14ac:dyDescent="0.3">
      <c r="A427" s="35">
        <v>44452</v>
      </c>
      <c r="B427">
        <v>5.15</v>
      </c>
    </row>
    <row r="428" spans="1:2" x14ac:dyDescent="0.3">
      <c r="A428" s="35">
        <v>44453</v>
      </c>
      <c r="B428">
        <v>5.15</v>
      </c>
    </row>
    <row r="429" spans="1:2" x14ac:dyDescent="0.3">
      <c r="A429" s="35">
        <v>44454</v>
      </c>
      <c r="B429">
        <v>5.15</v>
      </c>
    </row>
    <row r="430" spans="1:2" x14ac:dyDescent="0.3">
      <c r="A430" s="35">
        <v>44455</v>
      </c>
      <c r="B430">
        <v>5.15</v>
      </c>
    </row>
    <row r="431" spans="1:2" x14ac:dyDescent="0.3">
      <c r="A431" s="35">
        <v>44456</v>
      </c>
      <c r="B431">
        <v>5.15</v>
      </c>
    </row>
    <row r="432" spans="1:2" x14ac:dyDescent="0.3">
      <c r="A432" s="35">
        <v>44459</v>
      </c>
      <c r="B432">
        <v>5.15</v>
      </c>
    </row>
    <row r="433" spans="1:2" x14ac:dyDescent="0.3">
      <c r="A433" s="35">
        <v>44460</v>
      </c>
      <c r="B433">
        <v>5.15</v>
      </c>
    </row>
    <row r="434" spans="1:2" x14ac:dyDescent="0.3">
      <c r="A434" s="35">
        <v>44461</v>
      </c>
      <c r="B434">
        <v>5.15</v>
      </c>
    </row>
    <row r="435" spans="1:2" x14ac:dyDescent="0.3">
      <c r="A435" s="35">
        <v>44462</v>
      </c>
      <c r="B435">
        <v>6.15</v>
      </c>
    </row>
    <row r="436" spans="1:2" x14ac:dyDescent="0.3">
      <c r="A436" s="35">
        <v>44463</v>
      </c>
      <c r="B436">
        <v>6.15</v>
      </c>
    </row>
    <row r="437" spans="1:2" x14ac:dyDescent="0.3">
      <c r="A437" s="35">
        <v>44466</v>
      </c>
      <c r="B437">
        <v>6.15</v>
      </c>
    </row>
    <row r="438" spans="1:2" x14ac:dyDescent="0.3">
      <c r="A438" s="35">
        <v>44467</v>
      </c>
      <c r="B438">
        <v>6.15</v>
      </c>
    </row>
    <row r="439" spans="1:2" x14ac:dyDescent="0.3">
      <c r="A439" s="35">
        <v>44468</v>
      </c>
      <c r="B439">
        <v>6.15</v>
      </c>
    </row>
    <row r="440" spans="1:2" x14ac:dyDescent="0.3">
      <c r="A440" s="35">
        <v>44469</v>
      </c>
      <c r="B440">
        <v>6.15</v>
      </c>
    </row>
    <row r="441" spans="1:2" x14ac:dyDescent="0.3">
      <c r="A441" s="35">
        <v>44470</v>
      </c>
      <c r="B441">
        <v>6.15</v>
      </c>
    </row>
    <row r="442" spans="1:2" x14ac:dyDescent="0.3">
      <c r="A442" s="35">
        <v>44473</v>
      </c>
      <c r="B442">
        <v>6.15</v>
      </c>
    </row>
    <row r="443" spans="1:2" x14ac:dyDescent="0.3">
      <c r="A443" s="35">
        <v>44474</v>
      </c>
      <c r="B443">
        <v>6.15</v>
      </c>
    </row>
    <row r="444" spans="1:2" x14ac:dyDescent="0.3">
      <c r="A444" s="35">
        <v>44475</v>
      </c>
      <c r="B444">
        <v>6.15</v>
      </c>
    </row>
    <row r="445" spans="1:2" x14ac:dyDescent="0.3">
      <c r="A445" s="35">
        <v>44476</v>
      </c>
      <c r="B445">
        <v>6.15</v>
      </c>
    </row>
    <row r="446" spans="1:2" x14ac:dyDescent="0.3">
      <c r="A446" s="35">
        <v>44477</v>
      </c>
      <c r="B446">
        <v>6.15</v>
      </c>
    </row>
    <row r="447" spans="1:2" x14ac:dyDescent="0.3">
      <c r="A447" s="35">
        <v>44480</v>
      </c>
      <c r="B447">
        <v>6.15</v>
      </c>
    </row>
    <row r="448" spans="1:2" x14ac:dyDescent="0.3">
      <c r="A448" s="35">
        <v>44482</v>
      </c>
      <c r="B448">
        <v>6.15</v>
      </c>
    </row>
    <row r="449" spans="1:2" x14ac:dyDescent="0.3">
      <c r="A449" s="35">
        <v>44483</v>
      </c>
      <c r="B449">
        <v>6.15</v>
      </c>
    </row>
    <row r="450" spans="1:2" x14ac:dyDescent="0.3">
      <c r="A450" s="35">
        <v>44484</v>
      </c>
      <c r="B450">
        <v>6.15</v>
      </c>
    </row>
    <row r="451" spans="1:2" x14ac:dyDescent="0.3">
      <c r="A451" s="35">
        <v>44487</v>
      </c>
      <c r="B451">
        <v>6.15</v>
      </c>
    </row>
    <row r="452" spans="1:2" x14ac:dyDescent="0.3">
      <c r="A452" s="35">
        <v>44488</v>
      </c>
      <c r="B452">
        <v>6.15</v>
      </c>
    </row>
    <row r="453" spans="1:2" x14ac:dyDescent="0.3">
      <c r="A453" s="35">
        <v>44489</v>
      </c>
      <c r="B453">
        <v>6.15</v>
      </c>
    </row>
    <row r="454" spans="1:2" x14ac:dyDescent="0.3">
      <c r="A454" s="35">
        <v>44490</v>
      </c>
      <c r="B454">
        <v>6.15</v>
      </c>
    </row>
    <row r="455" spans="1:2" x14ac:dyDescent="0.3">
      <c r="A455" s="35">
        <v>44491</v>
      </c>
      <c r="B455">
        <v>6.15</v>
      </c>
    </row>
    <row r="456" spans="1:2" x14ac:dyDescent="0.3">
      <c r="A456" s="35">
        <v>44494</v>
      </c>
      <c r="B456">
        <v>6.15</v>
      </c>
    </row>
    <row r="457" spans="1:2" x14ac:dyDescent="0.3">
      <c r="A457" s="35">
        <v>44495</v>
      </c>
      <c r="B457">
        <v>6.15</v>
      </c>
    </row>
    <row r="458" spans="1:2" x14ac:dyDescent="0.3">
      <c r="A458" s="35">
        <v>44496</v>
      </c>
      <c r="B458">
        <v>6.15</v>
      </c>
    </row>
    <row r="459" spans="1:2" x14ac:dyDescent="0.3">
      <c r="A459" s="35">
        <v>44497</v>
      </c>
      <c r="B459">
        <v>7.65</v>
      </c>
    </row>
    <row r="460" spans="1:2" x14ac:dyDescent="0.3">
      <c r="A460" s="35">
        <v>44498</v>
      </c>
      <c r="B460">
        <v>7.65</v>
      </c>
    </row>
    <row r="461" spans="1:2" x14ac:dyDescent="0.3">
      <c r="A461" s="35">
        <v>44501</v>
      </c>
      <c r="B461">
        <v>7.65</v>
      </c>
    </row>
    <row r="462" spans="1:2" x14ac:dyDescent="0.3">
      <c r="A462" s="35">
        <v>44503</v>
      </c>
      <c r="B462">
        <v>7.65</v>
      </c>
    </row>
    <row r="463" spans="1:2" x14ac:dyDescent="0.3">
      <c r="A463" s="35">
        <v>44504</v>
      </c>
      <c r="B463">
        <v>7.65</v>
      </c>
    </row>
    <row r="464" spans="1:2" x14ac:dyDescent="0.3">
      <c r="A464" s="35">
        <v>44505</v>
      </c>
      <c r="B464">
        <v>7.65</v>
      </c>
    </row>
    <row r="465" spans="1:2" x14ac:dyDescent="0.3">
      <c r="A465" s="35">
        <v>44508</v>
      </c>
      <c r="B465">
        <v>7.65</v>
      </c>
    </row>
    <row r="466" spans="1:2" x14ac:dyDescent="0.3">
      <c r="A466" s="35">
        <v>44509</v>
      </c>
      <c r="B466">
        <v>7.65</v>
      </c>
    </row>
    <row r="467" spans="1:2" x14ac:dyDescent="0.3">
      <c r="A467" s="35">
        <v>44510</v>
      </c>
      <c r="B467">
        <v>7.65</v>
      </c>
    </row>
    <row r="468" spans="1:2" x14ac:dyDescent="0.3">
      <c r="A468" s="35">
        <v>44511</v>
      </c>
      <c r="B468">
        <v>7.65</v>
      </c>
    </row>
    <row r="469" spans="1:2" x14ac:dyDescent="0.3">
      <c r="A469" s="35">
        <v>44512</v>
      </c>
      <c r="B469">
        <v>7.65</v>
      </c>
    </row>
    <row r="470" spans="1:2" x14ac:dyDescent="0.3">
      <c r="A470" s="35">
        <v>44516</v>
      </c>
      <c r="B470">
        <v>7.65</v>
      </c>
    </row>
    <row r="471" spans="1:2" x14ac:dyDescent="0.3">
      <c r="A471" s="35">
        <v>44517</v>
      </c>
      <c r="B471">
        <v>7.65</v>
      </c>
    </row>
    <row r="472" spans="1:2" x14ac:dyDescent="0.3">
      <c r="A472" s="35">
        <v>44518</v>
      </c>
      <c r="B472">
        <v>7.65</v>
      </c>
    </row>
    <row r="473" spans="1:2" x14ac:dyDescent="0.3">
      <c r="A473" s="35">
        <v>44519</v>
      </c>
      <c r="B473">
        <v>7.65</v>
      </c>
    </row>
    <row r="474" spans="1:2" x14ac:dyDescent="0.3">
      <c r="A474" s="35">
        <v>44522</v>
      </c>
      <c r="B474">
        <v>7.65</v>
      </c>
    </row>
    <row r="475" spans="1:2" x14ac:dyDescent="0.3">
      <c r="A475" s="35">
        <v>44523</v>
      </c>
      <c r="B475">
        <v>7.65</v>
      </c>
    </row>
    <row r="476" spans="1:2" x14ac:dyDescent="0.3">
      <c r="A476" s="35">
        <v>44524</v>
      </c>
      <c r="B476">
        <v>7.65</v>
      </c>
    </row>
    <row r="477" spans="1:2" x14ac:dyDescent="0.3">
      <c r="A477" s="35">
        <v>44525</v>
      </c>
      <c r="B477">
        <v>7.65</v>
      </c>
    </row>
    <row r="478" spans="1:2" x14ac:dyDescent="0.3">
      <c r="A478" s="35">
        <v>44526</v>
      </c>
      <c r="B478">
        <v>7.65</v>
      </c>
    </row>
    <row r="479" spans="1:2" x14ac:dyDescent="0.3">
      <c r="A479" s="35">
        <v>44529</v>
      </c>
      <c r="B479">
        <v>7.65</v>
      </c>
    </row>
    <row r="480" spans="1:2" x14ac:dyDescent="0.3">
      <c r="A480" s="35">
        <v>44530</v>
      </c>
      <c r="B480">
        <v>7.65</v>
      </c>
    </row>
    <row r="481" spans="1:2" x14ac:dyDescent="0.3">
      <c r="A481" s="35">
        <v>44531</v>
      </c>
      <c r="B481">
        <v>7.65</v>
      </c>
    </row>
    <row r="482" spans="1:2" x14ac:dyDescent="0.3">
      <c r="A482" s="35">
        <v>44532</v>
      </c>
      <c r="B482">
        <v>7.65</v>
      </c>
    </row>
    <row r="483" spans="1:2" x14ac:dyDescent="0.3">
      <c r="A483" s="35">
        <v>44533</v>
      </c>
      <c r="B483">
        <v>7.65</v>
      </c>
    </row>
    <row r="484" spans="1:2" x14ac:dyDescent="0.3">
      <c r="A484" s="35">
        <v>44536</v>
      </c>
      <c r="B484">
        <v>7.65</v>
      </c>
    </row>
    <row r="485" spans="1:2" x14ac:dyDescent="0.3">
      <c r="A485" s="35">
        <v>44537</v>
      </c>
      <c r="B485">
        <v>7.65</v>
      </c>
    </row>
    <row r="486" spans="1:2" x14ac:dyDescent="0.3">
      <c r="A486" s="35">
        <v>44538</v>
      </c>
      <c r="B486">
        <v>7.65</v>
      </c>
    </row>
    <row r="487" spans="1:2" x14ac:dyDescent="0.3">
      <c r="A487" s="35">
        <v>44539</v>
      </c>
      <c r="B487">
        <v>9.15</v>
      </c>
    </row>
    <row r="488" spans="1:2" x14ac:dyDescent="0.3">
      <c r="A488" s="35">
        <v>44540</v>
      </c>
      <c r="B488">
        <v>9.15</v>
      </c>
    </row>
    <row r="489" spans="1:2" x14ac:dyDescent="0.3">
      <c r="A489" s="35">
        <v>44543</v>
      </c>
      <c r="B489">
        <v>9.15</v>
      </c>
    </row>
    <row r="490" spans="1:2" x14ac:dyDescent="0.3">
      <c r="A490" s="35">
        <v>44544</v>
      </c>
      <c r="B490">
        <v>9.15</v>
      </c>
    </row>
    <row r="491" spans="1:2" x14ac:dyDescent="0.3">
      <c r="A491" s="35">
        <v>44545</v>
      </c>
      <c r="B491">
        <v>9.15</v>
      </c>
    </row>
    <row r="492" spans="1:2" x14ac:dyDescent="0.3">
      <c r="A492" s="35">
        <v>44546</v>
      </c>
      <c r="B492">
        <v>9.15</v>
      </c>
    </row>
    <row r="493" spans="1:2" x14ac:dyDescent="0.3">
      <c r="A493" s="35">
        <v>44547</v>
      </c>
      <c r="B493">
        <v>9.15</v>
      </c>
    </row>
    <row r="494" spans="1:2" x14ac:dyDescent="0.3">
      <c r="A494" s="35">
        <v>44550</v>
      </c>
      <c r="B494">
        <v>9.15</v>
      </c>
    </row>
    <row r="495" spans="1:2" x14ac:dyDescent="0.3">
      <c r="A495" s="35">
        <v>44551</v>
      </c>
      <c r="B495">
        <v>9.15</v>
      </c>
    </row>
    <row r="496" spans="1:2" x14ac:dyDescent="0.3">
      <c r="A496" s="35">
        <v>44552</v>
      </c>
      <c r="B496">
        <v>9.15</v>
      </c>
    </row>
    <row r="497" spans="1:2" x14ac:dyDescent="0.3">
      <c r="A497" s="35">
        <v>44553</v>
      </c>
      <c r="B497">
        <v>9.15</v>
      </c>
    </row>
    <row r="498" spans="1:2" x14ac:dyDescent="0.3">
      <c r="A498" s="35">
        <v>44554</v>
      </c>
      <c r="B498">
        <v>9.15</v>
      </c>
    </row>
    <row r="499" spans="1:2" x14ac:dyDescent="0.3">
      <c r="A499" s="35">
        <v>44557</v>
      </c>
      <c r="B499">
        <v>9.15</v>
      </c>
    </row>
    <row r="500" spans="1:2" x14ac:dyDescent="0.3">
      <c r="A500" s="35">
        <v>44558</v>
      </c>
      <c r="B500">
        <v>9.15</v>
      </c>
    </row>
    <row r="501" spans="1:2" x14ac:dyDescent="0.3">
      <c r="A501" s="35">
        <v>44559</v>
      </c>
      <c r="B501">
        <v>9.15</v>
      </c>
    </row>
    <row r="502" spans="1:2" x14ac:dyDescent="0.3">
      <c r="A502" s="35">
        <v>44560</v>
      </c>
      <c r="B502">
        <v>9.15</v>
      </c>
    </row>
    <row r="503" spans="1:2" x14ac:dyDescent="0.3">
      <c r="A503" s="35">
        <v>44561</v>
      </c>
      <c r="B503">
        <v>9.15</v>
      </c>
    </row>
    <row r="504" spans="1:2" x14ac:dyDescent="0.3">
      <c r="A504" s="35">
        <v>44564</v>
      </c>
      <c r="B504">
        <v>9.15</v>
      </c>
    </row>
    <row r="505" spans="1:2" x14ac:dyDescent="0.3">
      <c r="A505" s="35">
        <v>44565</v>
      </c>
      <c r="B505">
        <v>9.15</v>
      </c>
    </row>
    <row r="506" spans="1:2" x14ac:dyDescent="0.3">
      <c r="A506" s="35">
        <v>44566</v>
      </c>
      <c r="B506">
        <v>9.15</v>
      </c>
    </row>
    <row r="507" spans="1:2" x14ac:dyDescent="0.3">
      <c r="A507" s="35">
        <v>44567</v>
      </c>
      <c r="B507">
        <v>9.15</v>
      </c>
    </row>
    <row r="508" spans="1:2" x14ac:dyDescent="0.3">
      <c r="A508" s="35">
        <v>44568</v>
      </c>
      <c r="B508">
        <v>9.15</v>
      </c>
    </row>
    <row r="509" spans="1:2" x14ac:dyDescent="0.3">
      <c r="A509" s="35">
        <v>44571</v>
      </c>
      <c r="B509">
        <v>9.15</v>
      </c>
    </row>
    <row r="510" spans="1:2" x14ac:dyDescent="0.3">
      <c r="A510" s="35">
        <v>44572</v>
      </c>
      <c r="B510">
        <v>9.15</v>
      </c>
    </row>
    <row r="511" spans="1:2" x14ac:dyDescent="0.3">
      <c r="A511" s="35">
        <v>44573</v>
      </c>
      <c r="B511">
        <v>9.15</v>
      </c>
    </row>
    <row r="512" spans="1:2" x14ac:dyDescent="0.3">
      <c r="A512" s="35">
        <v>44574</v>
      </c>
      <c r="B512">
        <v>9.15</v>
      </c>
    </row>
    <row r="513" spans="1:2" x14ac:dyDescent="0.3">
      <c r="A513" s="35">
        <v>44575</v>
      </c>
      <c r="B513">
        <v>9.15</v>
      </c>
    </row>
    <row r="514" spans="1:2" x14ac:dyDescent="0.3">
      <c r="A514" s="35">
        <v>44578</v>
      </c>
      <c r="B514">
        <v>9.15</v>
      </c>
    </row>
    <row r="515" spans="1:2" x14ac:dyDescent="0.3">
      <c r="A515" s="35">
        <v>44579</v>
      </c>
      <c r="B515">
        <v>9.15</v>
      </c>
    </row>
    <row r="516" spans="1:2" x14ac:dyDescent="0.3">
      <c r="A516" s="35">
        <v>44580</v>
      </c>
      <c r="B516">
        <v>9.15</v>
      </c>
    </row>
    <row r="517" spans="1:2" x14ac:dyDescent="0.3">
      <c r="A517" s="35">
        <v>44581</v>
      </c>
      <c r="B517">
        <v>9.15</v>
      </c>
    </row>
    <row r="518" spans="1:2" x14ac:dyDescent="0.3">
      <c r="A518" s="35">
        <v>44582</v>
      </c>
      <c r="B518">
        <v>9.15</v>
      </c>
    </row>
    <row r="519" spans="1:2" x14ac:dyDescent="0.3">
      <c r="A519" s="35">
        <v>44585</v>
      </c>
      <c r="B519">
        <v>9.15</v>
      </c>
    </row>
    <row r="520" spans="1:2" x14ac:dyDescent="0.3">
      <c r="A520" s="35">
        <v>44586</v>
      </c>
      <c r="B520">
        <v>9.15</v>
      </c>
    </row>
    <row r="521" spans="1:2" x14ac:dyDescent="0.3">
      <c r="A521" s="35">
        <v>44587</v>
      </c>
      <c r="B521">
        <v>9.15</v>
      </c>
    </row>
    <row r="522" spans="1:2" x14ac:dyDescent="0.3">
      <c r="A522" s="35">
        <v>44588</v>
      </c>
      <c r="B522">
        <v>9.15</v>
      </c>
    </row>
    <row r="523" spans="1:2" x14ac:dyDescent="0.3">
      <c r="A523" s="35">
        <v>44589</v>
      </c>
      <c r="B523">
        <v>9.15</v>
      </c>
    </row>
    <row r="524" spans="1:2" x14ac:dyDescent="0.3">
      <c r="A524" s="35">
        <v>44592</v>
      </c>
      <c r="B524">
        <v>9.15</v>
      </c>
    </row>
    <row r="525" spans="1:2" x14ac:dyDescent="0.3">
      <c r="A525" s="35">
        <v>44593</v>
      </c>
      <c r="B525">
        <v>9.15</v>
      </c>
    </row>
    <row r="526" spans="1:2" x14ac:dyDescent="0.3">
      <c r="A526" s="35">
        <v>44594</v>
      </c>
      <c r="B526">
        <v>9.15</v>
      </c>
    </row>
    <row r="527" spans="1:2" x14ac:dyDescent="0.3">
      <c r="A527" s="35">
        <v>44595</v>
      </c>
      <c r="B527">
        <v>10.65</v>
      </c>
    </row>
    <row r="528" spans="1:2" x14ac:dyDescent="0.3">
      <c r="A528" s="35">
        <v>44596</v>
      </c>
      <c r="B528">
        <v>10.65</v>
      </c>
    </row>
    <row r="529" spans="1:2" x14ac:dyDescent="0.3">
      <c r="A529" s="35">
        <v>44599</v>
      </c>
      <c r="B529">
        <v>10.65</v>
      </c>
    </row>
    <row r="530" spans="1:2" x14ac:dyDescent="0.3">
      <c r="A530" s="35">
        <v>44600</v>
      </c>
      <c r="B530">
        <v>10.65</v>
      </c>
    </row>
    <row r="531" spans="1:2" x14ac:dyDescent="0.3">
      <c r="A531" s="35">
        <v>44601</v>
      </c>
      <c r="B531">
        <v>10.65</v>
      </c>
    </row>
    <row r="532" spans="1:2" x14ac:dyDescent="0.3">
      <c r="A532" s="35">
        <v>44602</v>
      </c>
      <c r="B532">
        <v>10.65</v>
      </c>
    </row>
    <row r="533" spans="1:2" x14ac:dyDescent="0.3">
      <c r="A533" s="35">
        <v>44603</v>
      </c>
      <c r="B533">
        <v>10.65</v>
      </c>
    </row>
    <row r="534" spans="1:2" x14ac:dyDescent="0.3">
      <c r="A534" s="35">
        <v>44606</v>
      </c>
      <c r="B534">
        <v>10.65</v>
      </c>
    </row>
    <row r="535" spans="1:2" x14ac:dyDescent="0.3">
      <c r="A535" s="35">
        <v>44607</v>
      </c>
      <c r="B535">
        <v>10.65</v>
      </c>
    </row>
    <row r="536" spans="1:2" x14ac:dyDescent="0.3">
      <c r="A536" s="35">
        <v>44608</v>
      </c>
      <c r="B536">
        <v>10.65</v>
      </c>
    </row>
    <row r="537" spans="1:2" x14ac:dyDescent="0.3">
      <c r="A537" s="35">
        <v>44609</v>
      </c>
      <c r="B537">
        <v>10.65</v>
      </c>
    </row>
    <row r="538" spans="1:2" x14ac:dyDescent="0.3">
      <c r="A538" s="35">
        <v>44610</v>
      </c>
      <c r="B538">
        <v>10.65</v>
      </c>
    </row>
    <row r="539" spans="1:2" x14ac:dyDescent="0.3">
      <c r="A539" s="35">
        <v>44613</v>
      </c>
      <c r="B539">
        <v>10.65</v>
      </c>
    </row>
    <row r="540" spans="1:2" x14ac:dyDescent="0.3">
      <c r="A540" s="35">
        <v>44614</v>
      </c>
      <c r="B540">
        <v>10.65</v>
      </c>
    </row>
    <row r="541" spans="1:2" x14ac:dyDescent="0.3">
      <c r="A541" s="35">
        <v>44615</v>
      </c>
      <c r="B541">
        <v>10.65</v>
      </c>
    </row>
    <row r="542" spans="1:2" x14ac:dyDescent="0.3">
      <c r="A542" s="35">
        <v>44616</v>
      </c>
      <c r="B542">
        <v>10.65</v>
      </c>
    </row>
    <row r="543" spans="1:2" x14ac:dyDescent="0.3">
      <c r="A543" s="35">
        <v>44617</v>
      </c>
      <c r="B543">
        <v>10.65</v>
      </c>
    </row>
    <row r="544" spans="1:2" x14ac:dyDescent="0.3">
      <c r="A544" s="35">
        <v>44622</v>
      </c>
      <c r="B544">
        <v>10.65</v>
      </c>
    </row>
    <row r="545" spans="1:2" x14ac:dyDescent="0.3">
      <c r="A545" s="35">
        <v>44623</v>
      </c>
      <c r="B545">
        <v>10.65</v>
      </c>
    </row>
    <row r="546" spans="1:2" x14ac:dyDescent="0.3">
      <c r="A546" s="35">
        <v>44624</v>
      </c>
      <c r="B546">
        <v>10.65</v>
      </c>
    </row>
    <row r="547" spans="1:2" x14ac:dyDescent="0.3">
      <c r="A547" s="35">
        <v>44627</v>
      </c>
      <c r="B547">
        <v>10.65</v>
      </c>
    </row>
    <row r="548" spans="1:2" x14ac:dyDescent="0.3">
      <c r="A548" s="35">
        <v>44628</v>
      </c>
      <c r="B548">
        <v>10.65</v>
      </c>
    </row>
    <row r="549" spans="1:2" x14ac:dyDescent="0.3">
      <c r="A549" s="35">
        <v>44629</v>
      </c>
      <c r="B549">
        <v>10.65</v>
      </c>
    </row>
    <row r="550" spans="1:2" x14ac:dyDescent="0.3">
      <c r="A550" s="35">
        <v>44630</v>
      </c>
      <c r="B550">
        <v>10.65</v>
      </c>
    </row>
    <row r="551" spans="1:2" x14ac:dyDescent="0.3">
      <c r="A551" s="35">
        <v>44631</v>
      </c>
      <c r="B551">
        <v>10.65</v>
      </c>
    </row>
    <row r="552" spans="1:2" x14ac:dyDescent="0.3">
      <c r="A552" s="35">
        <v>44634</v>
      </c>
      <c r="B552">
        <v>10.65</v>
      </c>
    </row>
    <row r="553" spans="1:2" x14ac:dyDescent="0.3">
      <c r="A553" s="35">
        <v>44635</v>
      </c>
      <c r="B553">
        <v>10.65</v>
      </c>
    </row>
    <row r="554" spans="1:2" x14ac:dyDescent="0.3">
      <c r="A554" s="35">
        <v>44636</v>
      </c>
      <c r="B554">
        <v>10.65</v>
      </c>
    </row>
    <row r="555" spans="1:2" x14ac:dyDescent="0.3">
      <c r="A555" s="35">
        <v>44637</v>
      </c>
      <c r="B555">
        <v>11.65</v>
      </c>
    </row>
    <row r="556" spans="1:2" x14ac:dyDescent="0.3">
      <c r="A556" s="35">
        <v>44638</v>
      </c>
      <c r="B556">
        <v>11.65</v>
      </c>
    </row>
    <row r="557" spans="1:2" x14ac:dyDescent="0.3">
      <c r="A557" s="35">
        <v>44641</v>
      </c>
      <c r="B557">
        <v>11.65</v>
      </c>
    </row>
    <row r="558" spans="1:2" x14ac:dyDescent="0.3">
      <c r="A558" s="35">
        <v>44642</v>
      </c>
      <c r="B558">
        <v>11.65</v>
      </c>
    </row>
    <row r="559" spans="1:2" x14ac:dyDescent="0.3">
      <c r="A559" s="35">
        <v>44643</v>
      </c>
      <c r="B559">
        <v>11.65</v>
      </c>
    </row>
    <row r="560" spans="1:2" x14ac:dyDescent="0.3">
      <c r="A560" s="35">
        <v>44644</v>
      </c>
      <c r="B560">
        <v>11.65</v>
      </c>
    </row>
    <row r="561" spans="1:2" x14ac:dyDescent="0.3">
      <c r="A561" s="35">
        <v>44645</v>
      </c>
      <c r="B561">
        <v>11.65</v>
      </c>
    </row>
    <row r="562" spans="1:2" x14ac:dyDescent="0.3">
      <c r="A562" s="35">
        <v>44648</v>
      </c>
      <c r="B562">
        <v>11.65</v>
      </c>
    </row>
    <row r="563" spans="1:2" x14ac:dyDescent="0.3">
      <c r="A563" s="35">
        <v>44649</v>
      </c>
      <c r="B563">
        <v>11.65</v>
      </c>
    </row>
    <row r="564" spans="1:2" x14ac:dyDescent="0.3">
      <c r="A564" s="35">
        <v>44650</v>
      </c>
      <c r="B564">
        <v>11.65</v>
      </c>
    </row>
    <row r="565" spans="1:2" x14ac:dyDescent="0.3">
      <c r="A565" s="35">
        <v>44651</v>
      </c>
      <c r="B565">
        <v>11.65</v>
      </c>
    </row>
    <row r="566" spans="1:2" x14ac:dyDescent="0.3">
      <c r="A566" s="35">
        <v>44652</v>
      </c>
      <c r="B566">
        <v>11.65</v>
      </c>
    </row>
    <row r="567" spans="1:2" x14ac:dyDescent="0.3">
      <c r="A567" s="35">
        <v>44655</v>
      </c>
      <c r="B567">
        <v>11.65</v>
      </c>
    </row>
    <row r="568" spans="1:2" x14ac:dyDescent="0.3">
      <c r="A568" s="35">
        <v>44656</v>
      </c>
      <c r="B568">
        <v>11.65</v>
      </c>
    </row>
    <row r="569" spans="1:2" x14ac:dyDescent="0.3">
      <c r="A569" s="35">
        <v>44657</v>
      </c>
      <c r="B569">
        <v>11.65</v>
      </c>
    </row>
    <row r="570" spans="1:2" x14ac:dyDescent="0.3">
      <c r="A570" s="35">
        <v>44658</v>
      </c>
      <c r="B570">
        <v>11.65</v>
      </c>
    </row>
    <row r="571" spans="1:2" x14ac:dyDescent="0.3">
      <c r="A571" s="35">
        <v>44659</v>
      </c>
      <c r="B571">
        <v>11.65</v>
      </c>
    </row>
    <row r="572" spans="1:2" x14ac:dyDescent="0.3">
      <c r="A572" s="35">
        <v>44662</v>
      </c>
      <c r="B572">
        <v>11.65</v>
      </c>
    </row>
    <row r="573" spans="1:2" x14ac:dyDescent="0.3">
      <c r="A573" s="35">
        <v>44663</v>
      </c>
      <c r="B573">
        <v>11.65</v>
      </c>
    </row>
    <row r="574" spans="1:2" x14ac:dyDescent="0.3">
      <c r="A574" s="35">
        <v>44664</v>
      </c>
      <c r="B574">
        <v>11.65</v>
      </c>
    </row>
    <row r="575" spans="1:2" x14ac:dyDescent="0.3">
      <c r="A575" s="35">
        <v>44665</v>
      </c>
      <c r="B575">
        <v>11.65</v>
      </c>
    </row>
    <row r="576" spans="1:2" x14ac:dyDescent="0.3">
      <c r="A576" s="35">
        <v>44669</v>
      </c>
      <c r="B576">
        <v>11.65</v>
      </c>
    </row>
    <row r="577" spans="1:2" x14ac:dyDescent="0.3">
      <c r="A577" s="35">
        <v>44670</v>
      </c>
      <c r="B577">
        <v>11.65</v>
      </c>
    </row>
    <row r="578" spans="1:2" x14ac:dyDescent="0.3">
      <c r="A578" s="35">
        <v>44671</v>
      </c>
      <c r="B578">
        <v>11.65</v>
      </c>
    </row>
    <row r="579" spans="1:2" x14ac:dyDescent="0.3">
      <c r="A579" s="35">
        <v>44673</v>
      </c>
      <c r="B579">
        <v>11.65</v>
      </c>
    </row>
    <row r="580" spans="1:2" x14ac:dyDescent="0.3">
      <c r="A580" s="35">
        <v>44676</v>
      </c>
      <c r="B580">
        <v>11.65</v>
      </c>
    </row>
    <row r="581" spans="1:2" x14ac:dyDescent="0.3">
      <c r="A581" s="35">
        <v>44677</v>
      </c>
      <c r="B581">
        <v>11.65</v>
      </c>
    </row>
    <row r="582" spans="1:2" x14ac:dyDescent="0.3">
      <c r="A582" s="35">
        <v>44678</v>
      </c>
      <c r="B582">
        <v>11.65</v>
      </c>
    </row>
    <row r="583" spans="1:2" x14ac:dyDescent="0.3">
      <c r="A583" s="35">
        <v>44679</v>
      </c>
      <c r="B583">
        <v>11.65</v>
      </c>
    </row>
    <row r="584" spans="1:2" x14ac:dyDescent="0.3">
      <c r="A584" s="35">
        <v>44680</v>
      </c>
      <c r="B584">
        <v>11.65</v>
      </c>
    </row>
    <row r="585" spans="1:2" x14ac:dyDescent="0.3">
      <c r="A585" s="35">
        <v>44683</v>
      </c>
      <c r="B585">
        <v>11.65</v>
      </c>
    </row>
    <row r="586" spans="1:2" x14ac:dyDescent="0.3">
      <c r="A586" s="35">
        <v>44684</v>
      </c>
      <c r="B586">
        <v>11.65</v>
      </c>
    </row>
    <row r="587" spans="1:2" x14ac:dyDescent="0.3">
      <c r="A587" s="35">
        <v>44685</v>
      </c>
      <c r="B587">
        <v>11.65</v>
      </c>
    </row>
    <row r="588" spans="1:2" x14ac:dyDescent="0.3">
      <c r="A588" s="35">
        <v>44686</v>
      </c>
      <c r="B588">
        <v>12.65</v>
      </c>
    </row>
    <row r="589" spans="1:2" x14ac:dyDescent="0.3">
      <c r="A589" s="35">
        <v>44687</v>
      </c>
      <c r="B589">
        <v>12.65</v>
      </c>
    </row>
    <row r="590" spans="1:2" x14ac:dyDescent="0.3">
      <c r="A590" s="35">
        <v>44690</v>
      </c>
      <c r="B590">
        <v>12.65</v>
      </c>
    </row>
    <row r="591" spans="1:2" x14ac:dyDescent="0.3">
      <c r="A591" s="35">
        <v>44691</v>
      </c>
      <c r="B591">
        <v>12.65</v>
      </c>
    </row>
    <row r="592" spans="1:2" x14ac:dyDescent="0.3">
      <c r="A592" s="35">
        <v>44692</v>
      </c>
      <c r="B592">
        <v>12.65</v>
      </c>
    </row>
    <row r="593" spans="1:2" x14ac:dyDescent="0.3">
      <c r="A593" s="35">
        <v>44693</v>
      </c>
      <c r="B593">
        <v>12.65</v>
      </c>
    </row>
    <row r="594" spans="1:2" x14ac:dyDescent="0.3">
      <c r="A594" s="35">
        <v>44694</v>
      </c>
      <c r="B594">
        <v>12.65</v>
      </c>
    </row>
    <row r="595" spans="1:2" x14ac:dyDescent="0.3">
      <c r="A595" s="35">
        <v>44697</v>
      </c>
      <c r="B595">
        <v>12.65</v>
      </c>
    </row>
    <row r="596" spans="1:2" x14ac:dyDescent="0.3">
      <c r="A596" s="35">
        <v>44698</v>
      </c>
      <c r="B596">
        <v>12.65</v>
      </c>
    </row>
    <row r="597" spans="1:2" x14ac:dyDescent="0.3">
      <c r="A597" s="35">
        <v>44699</v>
      </c>
      <c r="B597">
        <v>12.65</v>
      </c>
    </row>
    <row r="598" spans="1:2" x14ac:dyDescent="0.3">
      <c r="A598" s="35">
        <v>44700</v>
      </c>
      <c r="B598">
        <v>12.65</v>
      </c>
    </row>
    <row r="599" spans="1:2" x14ac:dyDescent="0.3">
      <c r="A599" s="35">
        <v>44701</v>
      </c>
      <c r="B599">
        <v>12.65</v>
      </c>
    </row>
    <row r="600" spans="1:2" x14ac:dyDescent="0.3">
      <c r="A600" s="35">
        <v>44704</v>
      </c>
      <c r="B600">
        <v>12.65</v>
      </c>
    </row>
    <row r="601" spans="1:2" x14ac:dyDescent="0.3">
      <c r="A601" s="35">
        <v>44705</v>
      </c>
      <c r="B601">
        <v>12.65</v>
      </c>
    </row>
    <row r="602" spans="1:2" x14ac:dyDescent="0.3">
      <c r="A602" s="35">
        <v>44706</v>
      </c>
      <c r="B602">
        <v>12.65</v>
      </c>
    </row>
    <row r="603" spans="1:2" x14ac:dyDescent="0.3">
      <c r="A603" s="35">
        <v>44707</v>
      </c>
      <c r="B603">
        <v>12.65</v>
      </c>
    </row>
    <row r="604" spans="1:2" x14ac:dyDescent="0.3">
      <c r="A604" s="35">
        <v>44708</v>
      </c>
      <c r="B604">
        <v>12.65</v>
      </c>
    </row>
    <row r="605" spans="1:2" x14ac:dyDescent="0.3">
      <c r="A605" s="35">
        <v>44711</v>
      </c>
      <c r="B605">
        <v>12.65</v>
      </c>
    </row>
    <row r="606" spans="1:2" x14ac:dyDescent="0.3">
      <c r="A606" s="35">
        <v>44712</v>
      </c>
      <c r="B606">
        <v>12.65</v>
      </c>
    </row>
    <row r="607" spans="1:2" x14ac:dyDescent="0.3">
      <c r="A607" s="35">
        <v>44713</v>
      </c>
      <c r="B607">
        <v>12.65</v>
      </c>
    </row>
    <row r="608" spans="1:2" x14ac:dyDescent="0.3">
      <c r="A608" s="35">
        <v>44714</v>
      </c>
      <c r="B608">
        <v>12.65</v>
      </c>
    </row>
    <row r="609" spans="1:2" x14ac:dyDescent="0.3">
      <c r="A609" s="35">
        <v>44715</v>
      </c>
      <c r="B609">
        <v>12.65</v>
      </c>
    </row>
    <row r="610" spans="1:2" x14ac:dyDescent="0.3">
      <c r="A610" s="35">
        <v>44718</v>
      </c>
      <c r="B610">
        <v>12.65</v>
      </c>
    </row>
    <row r="611" spans="1:2" x14ac:dyDescent="0.3">
      <c r="A611" s="35">
        <v>44719</v>
      </c>
      <c r="B611">
        <v>12.65</v>
      </c>
    </row>
    <row r="612" spans="1:2" x14ac:dyDescent="0.3">
      <c r="A612" s="35">
        <v>44720</v>
      </c>
      <c r="B612">
        <v>12.65</v>
      </c>
    </row>
    <row r="613" spans="1:2" x14ac:dyDescent="0.3">
      <c r="A613" s="35">
        <v>44721</v>
      </c>
      <c r="B613">
        <v>12.65</v>
      </c>
    </row>
    <row r="614" spans="1:2" x14ac:dyDescent="0.3">
      <c r="A614" s="35">
        <v>44722</v>
      </c>
      <c r="B614">
        <v>12.65</v>
      </c>
    </row>
    <row r="615" spans="1:2" x14ac:dyDescent="0.3">
      <c r="A615" s="35">
        <v>44725</v>
      </c>
      <c r="B615">
        <v>12.65</v>
      </c>
    </row>
    <row r="616" spans="1:2" x14ac:dyDescent="0.3">
      <c r="A616" s="35">
        <v>44726</v>
      </c>
      <c r="B616">
        <v>12.65</v>
      </c>
    </row>
    <row r="617" spans="1:2" x14ac:dyDescent="0.3">
      <c r="A617" s="35">
        <v>44727</v>
      </c>
      <c r="B617">
        <v>12.65</v>
      </c>
    </row>
    <row r="618" spans="1:2" x14ac:dyDescent="0.3">
      <c r="A618" s="35">
        <v>44729</v>
      </c>
      <c r="B618">
        <v>13.15</v>
      </c>
    </row>
    <row r="619" spans="1:2" x14ac:dyDescent="0.3">
      <c r="A619" s="35">
        <v>44732</v>
      </c>
      <c r="B619">
        <v>13.15</v>
      </c>
    </row>
    <row r="620" spans="1:2" x14ac:dyDescent="0.3">
      <c r="A620" s="35">
        <v>44733</v>
      </c>
      <c r="B620">
        <v>13.15</v>
      </c>
    </row>
    <row r="621" spans="1:2" x14ac:dyDescent="0.3">
      <c r="A621" s="35">
        <v>44734</v>
      </c>
      <c r="B621">
        <v>13.15</v>
      </c>
    </row>
    <row r="622" spans="1:2" x14ac:dyDescent="0.3">
      <c r="A622" s="35">
        <v>44735</v>
      </c>
      <c r="B622">
        <v>13.15</v>
      </c>
    </row>
    <row r="623" spans="1:2" x14ac:dyDescent="0.3">
      <c r="A623" s="35">
        <v>44736</v>
      </c>
      <c r="B623">
        <v>13.15</v>
      </c>
    </row>
    <row r="624" spans="1:2" x14ac:dyDescent="0.3">
      <c r="A624" s="35">
        <v>44739</v>
      </c>
      <c r="B624">
        <v>13.15</v>
      </c>
    </row>
    <row r="625" spans="1:2" x14ac:dyDescent="0.3">
      <c r="A625" s="35">
        <v>44740</v>
      </c>
      <c r="B625">
        <v>13.15</v>
      </c>
    </row>
    <row r="626" spans="1:2" x14ac:dyDescent="0.3">
      <c r="A626" s="35">
        <v>44741</v>
      </c>
      <c r="B626">
        <v>13.15</v>
      </c>
    </row>
    <row r="627" spans="1:2" x14ac:dyDescent="0.3">
      <c r="A627" s="35">
        <v>44742</v>
      </c>
      <c r="B627">
        <v>13.15</v>
      </c>
    </row>
    <row r="628" spans="1:2" x14ac:dyDescent="0.3">
      <c r="A628" s="35">
        <v>44743</v>
      </c>
      <c r="B628">
        <v>13.15</v>
      </c>
    </row>
    <row r="629" spans="1:2" x14ac:dyDescent="0.3">
      <c r="A629" s="35">
        <v>44746</v>
      </c>
      <c r="B629">
        <v>13.15</v>
      </c>
    </row>
    <row r="630" spans="1:2" x14ac:dyDescent="0.3">
      <c r="A630" s="35">
        <v>44747</v>
      </c>
      <c r="B630">
        <v>13.15</v>
      </c>
    </row>
    <row r="631" spans="1:2" x14ac:dyDescent="0.3">
      <c r="A631" s="35">
        <v>44748</v>
      </c>
      <c r="B631">
        <v>13.15</v>
      </c>
    </row>
    <row r="632" spans="1:2" x14ac:dyDescent="0.3">
      <c r="A632" s="35">
        <v>44749</v>
      </c>
      <c r="B632">
        <v>13.15</v>
      </c>
    </row>
    <row r="633" spans="1:2" x14ac:dyDescent="0.3">
      <c r="A633" s="35">
        <v>44750</v>
      </c>
      <c r="B633">
        <v>13.15</v>
      </c>
    </row>
    <row r="634" spans="1:2" x14ac:dyDescent="0.3">
      <c r="A634" s="35">
        <v>44753</v>
      </c>
      <c r="B634">
        <v>13.15</v>
      </c>
    </row>
    <row r="635" spans="1:2" x14ac:dyDescent="0.3">
      <c r="A635" s="35">
        <v>44754</v>
      </c>
      <c r="B635">
        <v>13.15</v>
      </c>
    </row>
    <row r="636" spans="1:2" x14ac:dyDescent="0.3">
      <c r="A636" s="35">
        <v>44755</v>
      </c>
      <c r="B636">
        <v>13.15</v>
      </c>
    </row>
    <row r="637" spans="1:2" x14ac:dyDescent="0.3">
      <c r="A637" s="35">
        <v>44756</v>
      </c>
      <c r="B637">
        <v>13.15</v>
      </c>
    </row>
    <row r="638" spans="1:2" x14ac:dyDescent="0.3">
      <c r="A638" s="35">
        <v>44757</v>
      </c>
      <c r="B638">
        <v>13.15</v>
      </c>
    </row>
    <row r="639" spans="1:2" x14ac:dyDescent="0.3">
      <c r="A639" s="35">
        <v>44760</v>
      </c>
      <c r="B639">
        <v>13.15</v>
      </c>
    </row>
    <row r="640" spans="1:2" x14ac:dyDescent="0.3">
      <c r="A640" s="35">
        <v>44761</v>
      </c>
      <c r="B640">
        <v>13.15</v>
      </c>
    </row>
    <row r="641" spans="1:2" x14ac:dyDescent="0.3">
      <c r="A641" s="35">
        <v>44762</v>
      </c>
      <c r="B641">
        <v>13.15</v>
      </c>
    </row>
    <row r="642" spans="1:2" x14ac:dyDescent="0.3">
      <c r="A642" s="35">
        <v>44763</v>
      </c>
      <c r="B642">
        <v>13.15</v>
      </c>
    </row>
    <row r="643" spans="1:2" x14ac:dyDescent="0.3">
      <c r="A643" s="35">
        <v>44764</v>
      </c>
      <c r="B643">
        <v>13.15</v>
      </c>
    </row>
    <row r="644" spans="1:2" x14ac:dyDescent="0.3">
      <c r="A644" s="35">
        <v>44767</v>
      </c>
      <c r="B644">
        <v>13.15</v>
      </c>
    </row>
    <row r="645" spans="1:2" x14ac:dyDescent="0.3">
      <c r="A645" s="35">
        <v>44768</v>
      </c>
      <c r="B645">
        <v>13.15</v>
      </c>
    </row>
    <row r="646" spans="1:2" x14ac:dyDescent="0.3">
      <c r="A646" s="35">
        <v>44769</v>
      </c>
      <c r="B646">
        <v>13.15</v>
      </c>
    </row>
    <row r="647" spans="1:2" x14ac:dyDescent="0.3">
      <c r="A647" s="35">
        <v>44770</v>
      </c>
      <c r="B647">
        <v>13.15</v>
      </c>
    </row>
    <row r="648" spans="1:2" x14ac:dyDescent="0.3">
      <c r="A648" s="35">
        <v>44771</v>
      </c>
      <c r="B648">
        <v>13.15</v>
      </c>
    </row>
    <row r="649" spans="1:2" x14ac:dyDescent="0.3">
      <c r="A649" s="35">
        <v>44774</v>
      </c>
      <c r="B649">
        <v>13.15</v>
      </c>
    </row>
    <row r="650" spans="1:2" x14ac:dyDescent="0.3">
      <c r="A650" s="35">
        <v>44775</v>
      </c>
      <c r="B650">
        <v>13.15</v>
      </c>
    </row>
    <row r="651" spans="1:2" x14ac:dyDescent="0.3">
      <c r="A651" s="35">
        <v>44776</v>
      </c>
      <c r="B651">
        <v>13.15</v>
      </c>
    </row>
    <row r="652" spans="1:2" x14ac:dyDescent="0.3">
      <c r="A652" s="35">
        <v>44777</v>
      </c>
      <c r="B652">
        <v>13.65</v>
      </c>
    </row>
    <row r="653" spans="1:2" x14ac:dyDescent="0.3">
      <c r="A653" s="35">
        <v>44778</v>
      </c>
      <c r="B653">
        <v>13.65</v>
      </c>
    </row>
    <row r="654" spans="1:2" x14ac:dyDescent="0.3">
      <c r="A654" s="35">
        <v>44781</v>
      </c>
      <c r="B654">
        <v>13.65</v>
      </c>
    </row>
    <row r="655" spans="1:2" x14ac:dyDescent="0.3">
      <c r="A655" s="35">
        <v>44782</v>
      </c>
      <c r="B655">
        <v>13.65</v>
      </c>
    </row>
    <row r="656" spans="1:2" x14ac:dyDescent="0.3">
      <c r="A656" s="35">
        <v>44783</v>
      </c>
      <c r="B656">
        <v>13.65</v>
      </c>
    </row>
    <row r="657" spans="1:2" x14ac:dyDescent="0.3">
      <c r="A657" s="35">
        <v>44784</v>
      </c>
      <c r="B657">
        <v>13.65</v>
      </c>
    </row>
    <row r="658" spans="1:2" x14ac:dyDescent="0.3">
      <c r="A658" s="35">
        <v>44785</v>
      </c>
      <c r="B658">
        <v>13.65</v>
      </c>
    </row>
    <row r="659" spans="1:2" x14ac:dyDescent="0.3">
      <c r="A659" s="35">
        <v>44788</v>
      </c>
      <c r="B659">
        <v>13.65</v>
      </c>
    </row>
    <row r="660" spans="1:2" x14ac:dyDescent="0.3">
      <c r="A660" s="35">
        <v>44789</v>
      </c>
      <c r="B660">
        <v>13.65</v>
      </c>
    </row>
    <row r="661" spans="1:2" x14ac:dyDescent="0.3">
      <c r="A661" s="35">
        <v>44790</v>
      </c>
      <c r="B661">
        <v>13.65</v>
      </c>
    </row>
    <row r="662" spans="1:2" x14ac:dyDescent="0.3">
      <c r="A662" s="35">
        <v>44791</v>
      </c>
      <c r="B662">
        <v>13.65</v>
      </c>
    </row>
    <row r="663" spans="1:2" x14ac:dyDescent="0.3">
      <c r="A663" s="35">
        <v>44792</v>
      </c>
      <c r="B663">
        <v>13.65</v>
      </c>
    </row>
    <row r="664" spans="1:2" x14ac:dyDescent="0.3">
      <c r="A664" s="35">
        <v>44795</v>
      </c>
      <c r="B664">
        <v>13.65</v>
      </c>
    </row>
    <row r="665" spans="1:2" x14ac:dyDescent="0.3">
      <c r="A665" s="35">
        <v>44796</v>
      </c>
      <c r="B665">
        <v>13.65</v>
      </c>
    </row>
    <row r="666" spans="1:2" x14ac:dyDescent="0.3">
      <c r="A666" s="35">
        <v>44797</v>
      </c>
      <c r="B666">
        <v>13.65</v>
      </c>
    </row>
    <row r="667" spans="1:2" x14ac:dyDescent="0.3">
      <c r="A667" s="35">
        <v>44798</v>
      </c>
      <c r="B667">
        <v>13.65</v>
      </c>
    </row>
    <row r="668" spans="1:2" x14ac:dyDescent="0.3">
      <c r="A668" s="35">
        <v>44799</v>
      </c>
      <c r="B668">
        <v>13.65</v>
      </c>
    </row>
    <row r="669" spans="1:2" x14ac:dyDescent="0.3">
      <c r="A669" s="35">
        <v>44802</v>
      </c>
      <c r="B669">
        <v>13.65</v>
      </c>
    </row>
    <row r="670" spans="1:2" x14ac:dyDescent="0.3">
      <c r="A670" s="35">
        <v>44803</v>
      </c>
      <c r="B670">
        <v>13.65</v>
      </c>
    </row>
    <row r="671" spans="1:2" x14ac:dyDescent="0.3">
      <c r="A671" s="35">
        <v>44804</v>
      </c>
      <c r="B671">
        <v>13.65</v>
      </c>
    </row>
    <row r="672" spans="1:2" x14ac:dyDescent="0.3">
      <c r="A672" s="35">
        <v>44805</v>
      </c>
      <c r="B672">
        <v>13.65</v>
      </c>
    </row>
    <row r="673" spans="1:2" x14ac:dyDescent="0.3">
      <c r="A673" s="35">
        <v>44806</v>
      </c>
      <c r="B673">
        <v>13.65</v>
      </c>
    </row>
    <row r="674" spans="1:2" x14ac:dyDescent="0.3">
      <c r="A674" s="35">
        <v>44809</v>
      </c>
      <c r="B674">
        <v>13.65</v>
      </c>
    </row>
    <row r="675" spans="1:2" x14ac:dyDescent="0.3">
      <c r="A675" s="35">
        <v>44810</v>
      </c>
      <c r="B675">
        <v>13.65</v>
      </c>
    </row>
    <row r="676" spans="1:2" x14ac:dyDescent="0.3">
      <c r="A676" s="35">
        <v>44812</v>
      </c>
      <c r="B676">
        <v>13.65</v>
      </c>
    </row>
    <row r="677" spans="1:2" x14ac:dyDescent="0.3">
      <c r="A677" s="35">
        <v>44813</v>
      </c>
      <c r="B677">
        <v>13.65</v>
      </c>
    </row>
    <row r="678" spans="1:2" x14ac:dyDescent="0.3">
      <c r="A678" s="35">
        <v>44816</v>
      </c>
      <c r="B678">
        <v>13.65</v>
      </c>
    </row>
    <row r="679" spans="1:2" x14ac:dyDescent="0.3">
      <c r="A679" s="35">
        <v>44817</v>
      </c>
      <c r="B679">
        <v>13.65</v>
      </c>
    </row>
    <row r="680" spans="1:2" x14ac:dyDescent="0.3">
      <c r="A680" s="35">
        <v>44818</v>
      </c>
      <c r="B680">
        <v>13.65</v>
      </c>
    </row>
    <row r="681" spans="1:2" x14ac:dyDescent="0.3">
      <c r="A681" s="35">
        <v>44819</v>
      </c>
      <c r="B681">
        <v>13.65</v>
      </c>
    </row>
    <row r="682" spans="1:2" x14ac:dyDescent="0.3">
      <c r="A682" s="35">
        <v>44820</v>
      </c>
      <c r="B682">
        <v>13.65</v>
      </c>
    </row>
    <row r="683" spans="1:2" x14ac:dyDescent="0.3">
      <c r="A683" s="35">
        <v>44823</v>
      </c>
      <c r="B683">
        <v>13.65</v>
      </c>
    </row>
    <row r="684" spans="1:2" x14ac:dyDescent="0.3">
      <c r="A684" s="35">
        <v>44824</v>
      </c>
      <c r="B684">
        <v>13.65</v>
      </c>
    </row>
    <row r="685" spans="1:2" x14ac:dyDescent="0.3">
      <c r="A685" s="35">
        <v>44825</v>
      </c>
      <c r="B685">
        <v>13.65</v>
      </c>
    </row>
    <row r="686" spans="1:2" x14ac:dyDescent="0.3">
      <c r="A686" s="35">
        <v>44826</v>
      </c>
      <c r="B686">
        <v>13.65</v>
      </c>
    </row>
    <row r="687" spans="1:2" x14ac:dyDescent="0.3">
      <c r="A687" s="35">
        <v>44827</v>
      </c>
      <c r="B687">
        <v>13.65</v>
      </c>
    </row>
    <row r="688" spans="1:2" x14ac:dyDescent="0.3">
      <c r="A688" s="35">
        <v>44830</v>
      </c>
      <c r="B688">
        <v>13.65</v>
      </c>
    </row>
    <row r="689" spans="1:2" x14ac:dyDescent="0.3">
      <c r="A689" s="35">
        <v>44831</v>
      </c>
      <c r="B689">
        <v>13.65</v>
      </c>
    </row>
    <row r="690" spans="1:2" x14ac:dyDescent="0.3">
      <c r="A690" s="35">
        <v>44832</v>
      </c>
      <c r="B690">
        <v>13.65</v>
      </c>
    </row>
    <row r="691" spans="1:2" x14ac:dyDescent="0.3">
      <c r="A691" s="35">
        <v>44833</v>
      </c>
      <c r="B691">
        <v>13.65</v>
      </c>
    </row>
    <row r="692" spans="1:2" x14ac:dyDescent="0.3">
      <c r="A692" s="35">
        <v>44834</v>
      </c>
      <c r="B692">
        <v>13.65</v>
      </c>
    </row>
    <row r="693" spans="1:2" x14ac:dyDescent="0.3">
      <c r="A693" s="35">
        <v>44837</v>
      </c>
      <c r="B693">
        <v>13.65</v>
      </c>
    </row>
    <row r="694" spans="1:2" x14ac:dyDescent="0.3">
      <c r="A694" s="35">
        <v>44838</v>
      </c>
      <c r="B694">
        <v>13.65</v>
      </c>
    </row>
    <row r="695" spans="1:2" x14ac:dyDescent="0.3">
      <c r="A695" s="35">
        <v>44839</v>
      </c>
      <c r="B695">
        <v>13.65</v>
      </c>
    </row>
    <row r="696" spans="1:2" x14ac:dyDescent="0.3">
      <c r="A696" s="35">
        <v>44840</v>
      </c>
      <c r="B696">
        <v>13.65</v>
      </c>
    </row>
    <row r="697" spans="1:2" x14ac:dyDescent="0.3">
      <c r="A697" s="35">
        <v>44841</v>
      </c>
      <c r="B697">
        <v>13.65</v>
      </c>
    </row>
    <row r="698" spans="1:2" x14ac:dyDescent="0.3">
      <c r="A698" s="35">
        <v>44844</v>
      </c>
      <c r="B698">
        <v>13.65</v>
      </c>
    </row>
    <row r="699" spans="1:2" x14ac:dyDescent="0.3">
      <c r="A699" s="35">
        <v>44845</v>
      </c>
      <c r="B699">
        <v>13.65</v>
      </c>
    </row>
    <row r="700" spans="1:2" x14ac:dyDescent="0.3">
      <c r="A700" s="35">
        <v>44847</v>
      </c>
      <c r="B700">
        <v>13.65</v>
      </c>
    </row>
    <row r="701" spans="1:2" x14ac:dyDescent="0.3">
      <c r="A701" s="35">
        <v>44848</v>
      </c>
      <c r="B701">
        <v>13.65</v>
      </c>
    </row>
    <row r="702" spans="1:2" x14ac:dyDescent="0.3">
      <c r="A702" s="35">
        <v>44851</v>
      </c>
      <c r="B702">
        <v>13.65</v>
      </c>
    </row>
    <row r="703" spans="1:2" x14ac:dyDescent="0.3">
      <c r="A703" s="35">
        <v>44852</v>
      </c>
      <c r="B703">
        <v>13.65</v>
      </c>
    </row>
    <row r="704" spans="1:2" x14ac:dyDescent="0.3">
      <c r="A704" s="35">
        <v>44853</v>
      </c>
      <c r="B704">
        <v>13.65</v>
      </c>
    </row>
    <row r="705" spans="1:2" x14ac:dyDescent="0.3">
      <c r="A705" s="35">
        <v>44854</v>
      </c>
      <c r="B705">
        <v>13.65</v>
      </c>
    </row>
    <row r="706" spans="1:2" x14ac:dyDescent="0.3">
      <c r="A706" s="35">
        <v>44855</v>
      </c>
      <c r="B706">
        <v>13.65</v>
      </c>
    </row>
    <row r="707" spans="1:2" x14ac:dyDescent="0.3">
      <c r="A707" s="35">
        <v>44858</v>
      </c>
      <c r="B707">
        <v>13.65</v>
      </c>
    </row>
    <row r="708" spans="1:2" x14ac:dyDescent="0.3">
      <c r="A708" s="35">
        <v>44859</v>
      </c>
      <c r="B708">
        <v>13.65</v>
      </c>
    </row>
    <row r="709" spans="1:2" x14ac:dyDescent="0.3">
      <c r="A709" s="35">
        <v>44860</v>
      </c>
      <c r="B709">
        <v>13.65</v>
      </c>
    </row>
    <row r="710" spans="1:2" x14ac:dyDescent="0.3">
      <c r="A710" s="35">
        <v>44861</v>
      </c>
      <c r="B710">
        <v>13.65</v>
      </c>
    </row>
    <row r="711" spans="1:2" x14ac:dyDescent="0.3">
      <c r="A711" s="35">
        <v>44862</v>
      </c>
      <c r="B711">
        <v>13.65</v>
      </c>
    </row>
    <row r="712" spans="1:2" x14ac:dyDescent="0.3">
      <c r="A712" s="35">
        <v>44865</v>
      </c>
      <c r="B712">
        <v>13.65</v>
      </c>
    </row>
    <row r="713" spans="1:2" x14ac:dyDescent="0.3">
      <c r="A713" s="35">
        <v>44866</v>
      </c>
      <c r="B713">
        <v>13.65</v>
      </c>
    </row>
    <row r="714" spans="1:2" x14ac:dyDescent="0.3">
      <c r="A714" s="35">
        <v>44868</v>
      </c>
      <c r="B714">
        <v>13.65</v>
      </c>
    </row>
    <row r="715" spans="1:2" x14ac:dyDescent="0.3">
      <c r="A715" s="35">
        <v>44869</v>
      </c>
      <c r="B715">
        <v>13.65</v>
      </c>
    </row>
    <row r="716" spans="1:2" x14ac:dyDescent="0.3">
      <c r="A716" s="35">
        <v>44872</v>
      </c>
      <c r="B716">
        <v>13.65</v>
      </c>
    </row>
    <row r="717" spans="1:2" x14ac:dyDescent="0.3">
      <c r="A717" s="35">
        <v>44873</v>
      </c>
      <c r="B717">
        <v>13.65</v>
      </c>
    </row>
    <row r="718" spans="1:2" x14ac:dyDescent="0.3">
      <c r="A718" s="35">
        <v>44874</v>
      </c>
      <c r="B718">
        <v>13.65</v>
      </c>
    </row>
    <row r="719" spans="1:2" x14ac:dyDescent="0.3">
      <c r="A719" s="35">
        <v>44875</v>
      </c>
      <c r="B719">
        <v>13.65</v>
      </c>
    </row>
    <row r="720" spans="1:2" x14ac:dyDescent="0.3">
      <c r="A720" s="35">
        <v>44876</v>
      </c>
      <c r="B720">
        <v>13.65</v>
      </c>
    </row>
    <row r="721" spans="1:2" x14ac:dyDescent="0.3">
      <c r="A721" s="35">
        <v>44879</v>
      </c>
      <c r="B721">
        <v>13.65</v>
      </c>
    </row>
    <row r="722" spans="1:2" x14ac:dyDescent="0.3">
      <c r="A722" s="35">
        <v>44881</v>
      </c>
      <c r="B722">
        <v>13.65</v>
      </c>
    </row>
    <row r="723" spans="1:2" x14ac:dyDescent="0.3">
      <c r="A723" s="35">
        <v>44882</v>
      </c>
      <c r="B723">
        <v>13.65</v>
      </c>
    </row>
    <row r="724" spans="1:2" x14ac:dyDescent="0.3">
      <c r="A724" s="35">
        <v>44883</v>
      </c>
      <c r="B724">
        <v>13.65</v>
      </c>
    </row>
    <row r="725" spans="1:2" x14ac:dyDescent="0.3">
      <c r="A725" s="35">
        <v>44886</v>
      </c>
      <c r="B725">
        <v>13.65</v>
      </c>
    </row>
    <row r="726" spans="1:2" x14ac:dyDescent="0.3">
      <c r="A726" s="35">
        <v>44887</v>
      </c>
      <c r="B726">
        <v>13.65</v>
      </c>
    </row>
    <row r="727" spans="1:2" x14ac:dyDescent="0.3">
      <c r="A727" s="35">
        <v>44888</v>
      </c>
      <c r="B727">
        <v>13.65</v>
      </c>
    </row>
    <row r="728" spans="1:2" x14ac:dyDescent="0.3">
      <c r="A728" s="35">
        <v>44889</v>
      </c>
      <c r="B728">
        <v>13.65</v>
      </c>
    </row>
    <row r="729" spans="1:2" x14ac:dyDescent="0.3">
      <c r="A729" s="35">
        <v>44890</v>
      </c>
      <c r="B729">
        <v>13.65</v>
      </c>
    </row>
    <row r="730" spans="1:2" x14ac:dyDescent="0.3">
      <c r="A730" s="35">
        <v>44893</v>
      </c>
      <c r="B730">
        <v>13.65</v>
      </c>
    </row>
    <row r="731" spans="1:2" x14ac:dyDescent="0.3">
      <c r="A731" s="35">
        <v>44894</v>
      </c>
      <c r="B731">
        <v>13.65</v>
      </c>
    </row>
    <row r="732" spans="1:2" x14ac:dyDescent="0.3">
      <c r="A732" s="35">
        <v>44895</v>
      </c>
      <c r="B732">
        <v>13.65</v>
      </c>
    </row>
    <row r="733" spans="1:2" x14ac:dyDescent="0.3">
      <c r="A733" s="35">
        <v>44896</v>
      </c>
      <c r="B733">
        <v>13.65</v>
      </c>
    </row>
    <row r="734" spans="1:2" x14ac:dyDescent="0.3">
      <c r="A734" s="35">
        <v>44897</v>
      </c>
      <c r="B734">
        <v>13.65</v>
      </c>
    </row>
    <row r="735" spans="1:2" x14ac:dyDescent="0.3">
      <c r="A735" s="35">
        <v>44900</v>
      </c>
      <c r="B735">
        <v>13.65</v>
      </c>
    </row>
    <row r="736" spans="1:2" x14ac:dyDescent="0.3">
      <c r="A736" s="35">
        <v>44901</v>
      </c>
      <c r="B736">
        <v>13.65</v>
      </c>
    </row>
    <row r="737" spans="1:2" x14ac:dyDescent="0.3">
      <c r="A737" s="35">
        <v>44902</v>
      </c>
      <c r="B737">
        <v>13.65</v>
      </c>
    </row>
    <row r="738" spans="1:2" x14ac:dyDescent="0.3">
      <c r="A738" s="35">
        <v>44903</v>
      </c>
      <c r="B738">
        <v>13.65</v>
      </c>
    </row>
    <row r="739" spans="1:2" x14ac:dyDescent="0.3">
      <c r="A739" s="35">
        <v>44904</v>
      </c>
      <c r="B739">
        <v>13.65</v>
      </c>
    </row>
    <row r="740" spans="1:2" x14ac:dyDescent="0.3">
      <c r="A740" s="35">
        <v>44907</v>
      </c>
      <c r="B740">
        <v>13.65</v>
      </c>
    </row>
    <row r="741" spans="1:2" x14ac:dyDescent="0.3">
      <c r="A741" s="35">
        <v>44908</v>
      </c>
      <c r="B741">
        <v>13.65</v>
      </c>
    </row>
    <row r="742" spans="1:2" x14ac:dyDescent="0.3">
      <c r="A742" s="35">
        <v>44909</v>
      </c>
      <c r="B742">
        <v>13.65</v>
      </c>
    </row>
    <row r="743" spans="1:2" x14ac:dyDescent="0.3">
      <c r="A743" s="35">
        <v>44910</v>
      </c>
      <c r="B743">
        <v>13.65</v>
      </c>
    </row>
    <row r="744" spans="1:2" x14ac:dyDescent="0.3">
      <c r="A744" s="35">
        <v>44911</v>
      </c>
      <c r="B744">
        <v>13.65</v>
      </c>
    </row>
    <row r="745" spans="1:2" x14ac:dyDescent="0.3">
      <c r="A745" s="35">
        <v>44914</v>
      </c>
      <c r="B745">
        <v>13.65</v>
      </c>
    </row>
    <row r="746" spans="1:2" x14ac:dyDescent="0.3">
      <c r="A746" s="35">
        <v>44915</v>
      </c>
      <c r="B746">
        <v>13.65</v>
      </c>
    </row>
    <row r="747" spans="1:2" x14ac:dyDescent="0.3">
      <c r="A747" s="35">
        <v>44916</v>
      </c>
      <c r="B747">
        <v>13.65</v>
      </c>
    </row>
    <row r="748" spans="1:2" x14ac:dyDescent="0.3">
      <c r="A748" s="35">
        <v>44917</v>
      </c>
      <c r="B748">
        <v>13.65</v>
      </c>
    </row>
    <row r="749" spans="1:2" x14ac:dyDescent="0.3">
      <c r="A749" s="35">
        <v>44918</v>
      </c>
      <c r="B749">
        <v>13.65</v>
      </c>
    </row>
    <row r="750" spans="1:2" x14ac:dyDescent="0.3">
      <c r="A750" s="35">
        <v>44921</v>
      </c>
      <c r="B750">
        <v>13.65</v>
      </c>
    </row>
    <row r="751" spans="1:2" x14ac:dyDescent="0.3">
      <c r="A751" s="35">
        <v>44922</v>
      </c>
      <c r="B751">
        <v>13.65</v>
      </c>
    </row>
    <row r="752" spans="1:2" x14ac:dyDescent="0.3">
      <c r="A752" s="35">
        <v>44923</v>
      </c>
      <c r="B752">
        <v>13.65</v>
      </c>
    </row>
    <row r="753" spans="1:2" x14ac:dyDescent="0.3">
      <c r="A753" s="35">
        <v>44924</v>
      </c>
      <c r="B753">
        <v>13.65</v>
      </c>
    </row>
    <row r="754" spans="1:2" x14ac:dyDescent="0.3">
      <c r="A754" s="35">
        <v>44925</v>
      </c>
      <c r="B754">
        <v>13.65</v>
      </c>
    </row>
    <row r="755" spans="1:2" x14ac:dyDescent="0.3">
      <c r="A755" s="35">
        <v>44928</v>
      </c>
      <c r="B755">
        <v>13.65</v>
      </c>
    </row>
    <row r="756" spans="1:2" x14ac:dyDescent="0.3">
      <c r="A756" s="35">
        <v>44929</v>
      </c>
      <c r="B756">
        <v>13.65</v>
      </c>
    </row>
    <row r="757" spans="1:2" x14ac:dyDescent="0.3">
      <c r="A757" s="35">
        <v>44930</v>
      </c>
      <c r="B757">
        <v>13.65</v>
      </c>
    </row>
    <row r="758" spans="1:2" x14ac:dyDescent="0.3">
      <c r="A758" s="35">
        <v>44931</v>
      </c>
      <c r="B758">
        <v>13.65</v>
      </c>
    </row>
    <row r="759" spans="1:2" x14ac:dyDescent="0.3">
      <c r="A759" s="35">
        <v>44932</v>
      </c>
      <c r="B759">
        <v>13.65</v>
      </c>
    </row>
    <row r="760" spans="1:2" x14ac:dyDescent="0.3">
      <c r="A760" s="35">
        <v>44935</v>
      </c>
      <c r="B760">
        <v>13.65</v>
      </c>
    </row>
    <row r="761" spans="1:2" x14ac:dyDescent="0.3">
      <c r="A761" s="35">
        <v>44936</v>
      </c>
      <c r="B761">
        <v>13.65</v>
      </c>
    </row>
    <row r="762" spans="1:2" x14ac:dyDescent="0.3">
      <c r="A762" s="35">
        <v>44937</v>
      </c>
      <c r="B762">
        <v>13.65</v>
      </c>
    </row>
    <row r="763" spans="1:2" x14ac:dyDescent="0.3">
      <c r="A763" s="35">
        <v>44938</v>
      </c>
      <c r="B763">
        <v>13.65</v>
      </c>
    </row>
    <row r="764" spans="1:2" x14ac:dyDescent="0.3">
      <c r="A764" s="35">
        <v>44939</v>
      </c>
      <c r="B764">
        <v>13.65</v>
      </c>
    </row>
    <row r="765" spans="1:2" x14ac:dyDescent="0.3">
      <c r="A765" s="35">
        <v>44942</v>
      </c>
      <c r="B765">
        <v>13.65</v>
      </c>
    </row>
    <row r="766" spans="1:2" x14ac:dyDescent="0.3">
      <c r="A766" s="35">
        <v>44943</v>
      </c>
      <c r="B766">
        <v>13.65</v>
      </c>
    </row>
    <row r="767" spans="1:2" x14ac:dyDescent="0.3">
      <c r="A767" s="35">
        <v>44944</v>
      </c>
      <c r="B767">
        <v>13.65</v>
      </c>
    </row>
    <row r="768" spans="1:2" x14ac:dyDescent="0.3">
      <c r="A768" s="35">
        <v>44945</v>
      </c>
      <c r="B768">
        <v>13.65</v>
      </c>
    </row>
    <row r="769" spans="1:2" x14ac:dyDescent="0.3">
      <c r="A769" s="35">
        <v>44946</v>
      </c>
      <c r="B769">
        <v>13.65</v>
      </c>
    </row>
    <row r="770" spans="1:2" x14ac:dyDescent="0.3">
      <c r="A770" s="35">
        <v>44949</v>
      </c>
      <c r="B770">
        <v>13.65</v>
      </c>
    </row>
    <row r="771" spans="1:2" x14ac:dyDescent="0.3">
      <c r="A771" s="35">
        <v>44950</v>
      </c>
      <c r="B771">
        <v>13.65</v>
      </c>
    </row>
    <row r="772" spans="1:2" x14ac:dyDescent="0.3">
      <c r="A772" s="35">
        <v>44951</v>
      </c>
      <c r="B772">
        <v>13.65</v>
      </c>
    </row>
    <row r="773" spans="1:2" x14ac:dyDescent="0.3">
      <c r="A773" s="35">
        <v>44952</v>
      </c>
      <c r="B773">
        <v>13.65</v>
      </c>
    </row>
    <row r="774" spans="1:2" x14ac:dyDescent="0.3">
      <c r="A774" s="35">
        <v>44953</v>
      </c>
      <c r="B774">
        <v>13.65</v>
      </c>
    </row>
    <row r="775" spans="1:2" x14ac:dyDescent="0.3">
      <c r="A775" s="35">
        <v>44956</v>
      </c>
      <c r="B775">
        <v>13.65</v>
      </c>
    </row>
    <row r="776" spans="1:2" x14ac:dyDescent="0.3">
      <c r="A776" s="35">
        <v>44957</v>
      </c>
      <c r="B776">
        <v>13.65</v>
      </c>
    </row>
    <row r="777" spans="1:2" x14ac:dyDescent="0.3">
      <c r="A777" s="35">
        <v>44958</v>
      </c>
      <c r="B777">
        <v>13.65</v>
      </c>
    </row>
    <row r="778" spans="1:2" x14ac:dyDescent="0.3">
      <c r="A778" s="35">
        <v>44959</v>
      </c>
      <c r="B778">
        <v>13.65</v>
      </c>
    </row>
    <row r="779" spans="1:2" x14ac:dyDescent="0.3">
      <c r="A779" s="35">
        <v>44960</v>
      </c>
      <c r="B779">
        <v>13.65</v>
      </c>
    </row>
    <row r="780" spans="1:2" x14ac:dyDescent="0.3">
      <c r="A780" s="35">
        <v>44963</v>
      </c>
      <c r="B780">
        <v>13.65</v>
      </c>
    </row>
    <row r="781" spans="1:2" x14ac:dyDescent="0.3">
      <c r="A781" s="35">
        <v>44964</v>
      </c>
      <c r="B781">
        <v>13.65</v>
      </c>
    </row>
    <row r="782" spans="1:2" x14ac:dyDescent="0.3">
      <c r="A782" s="35">
        <v>44965</v>
      </c>
      <c r="B782">
        <v>13.65</v>
      </c>
    </row>
    <row r="783" spans="1:2" x14ac:dyDescent="0.3">
      <c r="A783" s="35">
        <v>44966</v>
      </c>
      <c r="B783">
        <v>13.65</v>
      </c>
    </row>
    <row r="784" spans="1:2" x14ac:dyDescent="0.3">
      <c r="A784" s="35">
        <v>44967</v>
      </c>
      <c r="B784">
        <v>13.65</v>
      </c>
    </row>
    <row r="785" spans="1:2" x14ac:dyDescent="0.3">
      <c r="A785" s="35">
        <v>44970</v>
      </c>
      <c r="B785">
        <v>13.65</v>
      </c>
    </row>
    <row r="786" spans="1:2" x14ac:dyDescent="0.3">
      <c r="A786" s="35">
        <v>44971</v>
      </c>
      <c r="B786">
        <v>13.65</v>
      </c>
    </row>
    <row r="787" spans="1:2" x14ac:dyDescent="0.3">
      <c r="A787" s="35">
        <v>44972</v>
      </c>
      <c r="B787">
        <v>13.65</v>
      </c>
    </row>
    <row r="788" spans="1:2" x14ac:dyDescent="0.3">
      <c r="A788" s="35">
        <v>44973</v>
      </c>
      <c r="B788">
        <v>13.65</v>
      </c>
    </row>
    <row r="789" spans="1:2" x14ac:dyDescent="0.3">
      <c r="A789" s="35">
        <v>44974</v>
      </c>
      <c r="B789">
        <v>13.65</v>
      </c>
    </row>
    <row r="790" spans="1:2" x14ac:dyDescent="0.3">
      <c r="A790" s="35">
        <v>44979</v>
      </c>
      <c r="B790">
        <v>13.65</v>
      </c>
    </row>
    <row r="791" spans="1:2" x14ac:dyDescent="0.3">
      <c r="A791" s="35">
        <v>44980</v>
      </c>
      <c r="B791">
        <v>13.65</v>
      </c>
    </row>
    <row r="792" spans="1:2" x14ac:dyDescent="0.3">
      <c r="A792" s="35">
        <v>44981</v>
      </c>
      <c r="B792">
        <v>13.65</v>
      </c>
    </row>
    <row r="793" spans="1:2" x14ac:dyDescent="0.3">
      <c r="A793" s="35">
        <v>44984</v>
      </c>
      <c r="B793">
        <v>13.65</v>
      </c>
    </row>
    <row r="794" spans="1:2" x14ac:dyDescent="0.3">
      <c r="A794" s="35">
        <v>44985</v>
      </c>
      <c r="B794">
        <v>13.65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6"/>
  <sheetViews>
    <sheetView zoomScale="150" zoomScaleNormal="150" workbookViewId="0">
      <selection activeCell="B3" sqref="B3"/>
    </sheetView>
  </sheetViews>
  <sheetFormatPr defaultRowHeight="14.4" x14ac:dyDescent="0.3"/>
  <cols>
    <col min="1" max="1" width="18.44140625" bestFit="1" customWidth="1"/>
    <col min="2" max="2" width="9.33203125" customWidth="1"/>
    <col min="3" max="3" width="19.6640625" bestFit="1" customWidth="1"/>
    <col min="4" max="4" width="21.44140625" bestFit="1" customWidth="1"/>
    <col min="5" max="5" width="11" bestFit="1" customWidth="1"/>
    <col min="6" max="6" width="14.109375" bestFit="1" customWidth="1"/>
    <col min="7" max="7" width="11" customWidth="1"/>
  </cols>
  <sheetData>
    <row r="1" spans="1:8" x14ac:dyDescent="0.3">
      <c r="A1" s="50" t="s">
        <v>10</v>
      </c>
      <c r="B1" s="25">
        <v>4.4000000000000004</v>
      </c>
    </row>
    <row r="2" spans="1:8" x14ac:dyDescent="0.3">
      <c r="A2" s="50" t="s">
        <v>43</v>
      </c>
      <c r="B2" s="47">
        <f>(1+B1/100)^(1/252)</f>
        <v>1.0001708855892015</v>
      </c>
      <c r="C2" s="51">
        <f>+(B2-1)*100</f>
        <v>1.7088558920153041E-2</v>
      </c>
    </row>
    <row r="3" spans="1:8" x14ac:dyDescent="0.3">
      <c r="A3" s="50" t="s">
        <v>32</v>
      </c>
      <c r="B3" s="25">
        <v>1.1499999999999999</v>
      </c>
      <c r="D3">
        <f>(B3/100+1)^(252/21)</f>
        <v>1.1470719115389156</v>
      </c>
      <c r="E3">
        <f>+D3-1</f>
        <v>0.14707191153891563</v>
      </c>
      <c r="F3">
        <f>+E3*100</f>
        <v>14.707191153891564</v>
      </c>
      <c r="G3">
        <f>+F3/B1</f>
        <v>3.3425434440662642</v>
      </c>
      <c r="H3">
        <f>+G3*100</f>
        <v>334.25434440662644</v>
      </c>
    </row>
    <row r="4" spans="1:8" x14ac:dyDescent="0.3">
      <c r="A4" s="50" t="s">
        <v>45</v>
      </c>
      <c r="B4" s="47">
        <f>(1+B3/100)^(1/21)</f>
        <v>1.000544642436511</v>
      </c>
      <c r="C4" s="51">
        <f>+(B4-1)*100</f>
        <v>5.446424365109781E-2</v>
      </c>
    </row>
    <row r="6" spans="1:8" x14ac:dyDescent="0.3">
      <c r="A6" s="83" t="s">
        <v>34</v>
      </c>
      <c r="B6" s="84" t="s">
        <v>35</v>
      </c>
      <c r="C6" s="84" t="s">
        <v>36</v>
      </c>
      <c r="D6" s="84" t="s">
        <v>37</v>
      </c>
      <c r="E6" s="84" t="s">
        <v>38</v>
      </c>
      <c r="F6" s="84" t="s">
        <v>39</v>
      </c>
      <c r="G6" s="85" t="s">
        <v>44</v>
      </c>
    </row>
    <row r="7" spans="1:8" x14ac:dyDescent="0.3">
      <c r="A7" s="72">
        <v>43840</v>
      </c>
      <c r="B7" s="73" t="s">
        <v>40</v>
      </c>
      <c r="C7" s="35">
        <v>43891</v>
      </c>
      <c r="D7" s="74">
        <v>2.5999999999999999E-3</v>
      </c>
      <c r="E7" s="6">
        <v>10482.590808999999</v>
      </c>
      <c r="F7">
        <v>1</v>
      </c>
      <c r="G7" s="75">
        <f>(((((1+D7/100)^(1/252))*$B$2)-1)*100)/$C$2*100</f>
        <v>100.06038595678596</v>
      </c>
    </row>
    <row r="8" spans="1:8" x14ac:dyDescent="0.3">
      <c r="A8" s="72">
        <v>43840</v>
      </c>
      <c r="B8" s="73" t="s">
        <v>40</v>
      </c>
      <c r="C8" s="35">
        <v>44075</v>
      </c>
      <c r="D8" s="74">
        <v>2.5999999999999999E-3</v>
      </c>
      <c r="E8" s="6">
        <v>10482.454535000001</v>
      </c>
      <c r="F8">
        <v>1</v>
      </c>
      <c r="G8" s="75">
        <f t="shared" ref="G8:G19" si="0">(((((1+D8/100)^(1/252))*$B$2)-1)*100)/$C$2*100</f>
        <v>100.06038595678596</v>
      </c>
    </row>
    <row r="9" spans="1:8" x14ac:dyDescent="0.3">
      <c r="A9" s="72">
        <v>43840</v>
      </c>
      <c r="B9" s="73" t="s">
        <v>40</v>
      </c>
      <c r="C9" s="35">
        <v>44256</v>
      </c>
      <c r="D9" s="74">
        <v>5.0000000000000001E-3</v>
      </c>
      <c r="E9" s="6">
        <v>10482.035228999999</v>
      </c>
      <c r="F9">
        <v>1</v>
      </c>
      <c r="G9" s="75">
        <f t="shared" si="0"/>
        <v>100.11612545213966</v>
      </c>
    </row>
    <row r="10" spans="1:8" x14ac:dyDescent="0.3">
      <c r="A10" s="72">
        <v>43840</v>
      </c>
      <c r="B10" s="73" t="s">
        <v>40</v>
      </c>
      <c r="C10" s="35">
        <v>44440</v>
      </c>
      <c r="D10" s="74">
        <v>5.7999999999999996E-3</v>
      </c>
      <c r="E10" s="6">
        <v>10481.636888999999</v>
      </c>
      <c r="F10">
        <v>1</v>
      </c>
      <c r="G10" s="75">
        <f t="shared" si="0"/>
        <v>100.13470498770984</v>
      </c>
    </row>
    <row r="11" spans="1:8" x14ac:dyDescent="0.3">
      <c r="A11" s="72">
        <v>43840</v>
      </c>
      <c r="B11" s="73" t="s">
        <v>40</v>
      </c>
      <c r="C11" s="35">
        <v>44621</v>
      </c>
      <c r="D11" s="74">
        <v>8.0999999999999996E-3</v>
      </c>
      <c r="E11" s="6">
        <v>10480.819244</v>
      </c>
      <c r="F11">
        <v>1</v>
      </c>
      <c r="G11" s="75">
        <f t="shared" si="0"/>
        <v>100.18812032823132</v>
      </c>
    </row>
    <row r="12" spans="1:8" x14ac:dyDescent="0.3">
      <c r="A12" s="72">
        <v>43840</v>
      </c>
      <c r="B12" s="73" t="s">
        <v>40</v>
      </c>
      <c r="C12" s="35">
        <v>44805</v>
      </c>
      <c r="D12" s="74">
        <v>1.0800000000000001E-2</v>
      </c>
      <c r="E12" s="6">
        <v>10479.645189000001</v>
      </c>
      <c r="F12">
        <v>1</v>
      </c>
      <c r="G12" s="75">
        <f t="shared" si="0"/>
        <v>100.25082373182175</v>
      </c>
    </row>
    <row r="13" spans="1:8" x14ac:dyDescent="0.3">
      <c r="A13" s="72">
        <v>43840</v>
      </c>
      <c r="B13" s="73" t="s">
        <v>40</v>
      </c>
      <c r="C13" s="35">
        <v>44986</v>
      </c>
      <c r="D13" s="74">
        <v>1.21E-2</v>
      </c>
      <c r="E13" s="6">
        <v>10478.670303999999</v>
      </c>
      <c r="F13">
        <v>1</v>
      </c>
      <c r="G13" s="75">
        <f t="shared" si="0"/>
        <v>100.28101365811084</v>
      </c>
    </row>
    <row r="14" spans="1:8" x14ac:dyDescent="0.3">
      <c r="A14" s="72">
        <v>43840</v>
      </c>
      <c r="B14" s="73" t="s">
        <v>40</v>
      </c>
      <c r="C14" s="35">
        <v>45170</v>
      </c>
      <c r="D14" s="74">
        <v>1.34E-2</v>
      </c>
      <c r="E14" s="6">
        <v>10477.527697</v>
      </c>
      <c r="F14">
        <v>1</v>
      </c>
      <c r="G14" s="75">
        <f t="shared" si="0"/>
        <v>100.31120319367761</v>
      </c>
    </row>
    <row r="15" spans="1:8" x14ac:dyDescent="0.3">
      <c r="A15" s="72">
        <v>43840</v>
      </c>
      <c r="B15" s="73" t="s">
        <v>40</v>
      </c>
      <c r="C15" s="35">
        <v>45352</v>
      </c>
      <c r="D15" s="74">
        <v>1.67E-2</v>
      </c>
      <c r="E15" s="6">
        <v>10475.431171</v>
      </c>
      <c r="F15">
        <v>1</v>
      </c>
      <c r="G15" s="75">
        <f t="shared" si="0"/>
        <v>100.38783641283126</v>
      </c>
    </row>
    <row r="16" spans="1:8" x14ac:dyDescent="0.3">
      <c r="A16" s="72">
        <v>43840</v>
      </c>
      <c r="B16" s="73" t="s">
        <v>40</v>
      </c>
      <c r="C16" s="35">
        <v>45536</v>
      </c>
      <c r="D16" s="74">
        <v>1.7299999999999999E-2</v>
      </c>
      <c r="E16" s="6">
        <v>10474.246633000001</v>
      </c>
      <c r="F16">
        <v>1</v>
      </c>
      <c r="G16" s="75">
        <f t="shared" si="0"/>
        <v>100.4017694548746</v>
      </c>
    </row>
    <row r="17" spans="1:7" x14ac:dyDescent="0.3">
      <c r="A17" s="72">
        <v>43840</v>
      </c>
      <c r="B17" s="73" t="s">
        <v>40</v>
      </c>
      <c r="C17" s="35">
        <v>45717</v>
      </c>
      <c r="D17" s="74">
        <v>1.7299999999999999E-2</v>
      </c>
      <c r="E17" s="6">
        <v>10473.334644</v>
      </c>
      <c r="F17">
        <v>1</v>
      </c>
      <c r="G17" s="75">
        <f t="shared" si="0"/>
        <v>100.4017694548746</v>
      </c>
    </row>
    <row r="18" spans="1:7" x14ac:dyDescent="0.3">
      <c r="A18" s="72">
        <v>43840</v>
      </c>
      <c r="B18" s="73" t="s">
        <v>40</v>
      </c>
      <c r="C18" s="35">
        <v>45901</v>
      </c>
      <c r="D18" s="74">
        <v>1.7399999999999999E-2</v>
      </c>
      <c r="E18" s="6">
        <v>10472.380725000001</v>
      </c>
      <c r="F18">
        <v>1</v>
      </c>
      <c r="G18" s="75">
        <f t="shared" si="0"/>
        <v>100.40409162049235</v>
      </c>
    </row>
    <row r="19" spans="1:7" x14ac:dyDescent="0.3">
      <c r="A19" s="76">
        <v>43840</v>
      </c>
      <c r="B19" s="65" t="s">
        <v>40</v>
      </c>
      <c r="C19" s="64">
        <v>46082</v>
      </c>
      <c r="D19" s="66">
        <v>1.7100000000000001E-2</v>
      </c>
      <c r="E19" s="67">
        <v>10471.667906000001</v>
      </c>
      <c r="F19" s="68">
        <v>1</v>
      </c>
      <c r="G19" s="77">
        <f t="shared" si="0"/>
        <v>100.39712511675238</v>
      </c>
    </row>
    <row r="20" spans="1:7" x14ac:dyDescent="0.3">
      <c r="A20" s="72">
        <v>43840</v>
      </c>
      <c r="B20" s="26" t="s">
        <v>41</v>
      </c>
      <c r="C20" s="35">
        <v>43922</v>
      </c>
      <c r="D20" s="74">
        <v>4.3129999999999997</v>
      </c>
      <c r="E20">
        <v>990.66037400000005</v>
      </c>
      <c r="F20">
        <v>56</v>
      </c>
      <c r="G20" s="78">
        <f>(((((1+D20/100)^(1/252)))-1)*100)/$C$2*100</f>
        <v>98.063723913492325</v>
      </c>
    </row>
    <row r="21" spans="1:7" x14ac:dyDescent="0.3">
      <c r="A21" s="72">
        <v>43840</v>
      </c>
      <c r="B21" s="26" t="s">
        <v>41</v>
      </c>
      <c r="C21" s="35">
        <v>44013</v>
      </c>
      <c r="D21" s="74">
        <v>4.2888000000000002</v>
      </c>
      <c r="E21">
        <v>980.69172300000002</v>
      </c>
      <c r="F21">
        <v>117</v>
      </c>
      <c r="G21" s="78">
        <f t="shared" ref="G21:G33" si="1">(((((1+D21/100)^(1/252)))-1)*100)/$C$2*100</f>
        <v>97.524841633803163</v>
      </c>
    </row>
    <row r="22" spans="1:7" x14ac:dyDescent="0.3">
      <c r="A22" s="72">
        <v>43840</v>
      </c>
      <c r="B22" s="26" t="s">
        <v>41</v>
      </c>
      <c r="C22" s="35">
        <v>44105</v>
      </c>
      <c r="D22" s="74">
        <v>4.3573000000000004</v>
      </c>
      <c r="E22">
        <v>969.66651200000001</v>
      </c>
      <c r="F22">
        <v>182</v>
      </c>
      <c r="G22" s="78">
        <f t="shared" si="1"/>
        <v>99.049867704125447</v>
      </c>
    </row>
    <row r="23" spans="1:7" x14ac:dyDescent="0.3">
      <c r="A23" s="72">
        <v>43840</v>
      </c>
      <c r="B23" s="26" t="s">
        <v>41</v>
      </c>
      <c r="C23" s="35">
        <v>44287</v>
      </c>
      <c r="D23" s="74">
        <v>4.6336000000000004</v>
      </c>
      <c r="E23">
        <v>946.48466499999995</v>
      </c>
      <c r="F23">
        <v>306</v>
      </c>
      <c r="G23" s="78">
        <f t="shared" si="1"/>
        <v>105.19107218572965</v>
      </c>
    </row>
    <row r="24" spans="1:7" x14ac:dyDescent="0.3">
      <c r="A24" s="72">
        <v>43840</v>
      </c>
      <c r="B24" s="26" t="s">
        <v>41</v>
      </c>
      <c r="C24" s="35">
        <v>44378</v>
      </c>
      <c r="D24" s="74">
        <v>4.8099999999999996</v>
      </c>
      <c r="E24">
        <v>933.69611099999997</v>
      </c>
      <c r="F24">
        <v>368</v>
      </c>
      <c r="G24" s="78">
        <f t="shared" si="1"/>
        <v>109.10339890620881</v>
      </c>
    </row>
    <row r="25" spans="1:7" x14ac:dyDescent="0.3">
      <c r="A25" s="72">
        <v>43840</v>
      </c>
      <c r="B25" s="26" t="s">
        <v>41</v>
      </c>
      <c r="C25" s="35">
        <v>44470</v>
      </c>
      <c r="D25" s="74">
        <v>4.9927000000000001</v>
      </c>
      <c r="E25">
        <v>919.69385599999998</v>
      </c>
      <c r="F25">
        <v>433</v>
      </c>
      <c r="G25" s="78">
        <f t="shared" si="1"/>
        <v>113.14854361884237</v>
      </c>
    </row>
    <row r="26" spans="1:7" x14ac:dyDescent="0.3">
      <c r="A26" s="72">
        <v>43840</v>
      </c>
      <c r="B26" s="26" t="s">
        <v>41</v>
      </c>
      <c r="C26" s="35">
        <v>44562</v>
      </c>
      <c r="D26" s="74">
        <v>5.1611000000000002</v>
      </c>
      <c r="E26">
        <v>905.69834200000003</v>
      </c>
      <c r="F26">
        <v>496</v>
      </c>
      <c r="G26" s="78">
        <f t="shared" si="1"/>
        <v>116.87086865352651</v>
      </c>
    </row>
    <row r="27" spans="1:7" x14ac:dyDescent="0.3">
      <c r="A27" s="72">
        <v>43840</v>
      </c>
      <c r="B27" s="26" t="s">
        <v>41</v>
      </c>
      <c r="C27" s="35">
        <v>44743</v>
      </c>
      <c r="D27" s="74">
        <v>5.4409999999999998</v>
      </c>
      <c r="E27">
        <v>877.787285</v>
      </c>
      <c r="F27">
        <v>620</v>
      </c>
      <c r="G27" s="78">
        <f t="shared" si="1"/>
        <v>123.04468190553723</v>
      </c>
    </row>
    <row r="28" spans="1:7" x14ac:dyDescent="0.3">
      <c r="A28" s="72">
        <v>43840</v>
      </c>
      <c r="B28" s="26" t="s">
        <v>41</v>
      </c>
      <c r="C28" s="35">
        <v>45108</v>
      </c>
      <c r="D28" s="74">
        <v>5.9429999999999996</v>
      </c>
      <c r="E28">
        <v>819.108609</v>
      </c>
      <c r="F28">
        <v>871</v>
      </c>
      <c r="G28" s="78">
        <f t="shared" si="1"/>
        <v>134.0766205277159</v>
      </c>
    </row>
    <row r="29" spans="1:7" x14ac:dyDescent="0.3">
      <c r="A29" s="72">
        <v>43840</v>
      </c>
      <c r="B29" s="26" t="s">
        <v>42</v>
      </c>
      <c r="C29" s="35">
        <v>44197</v>
      </c>
      <c r="D29" s="74">
        <v>4.4550000000000001</v>
      </c>
      <c r="E29" s="6">
        <v>1053.124669</v>
      </c>
      <c r="F29">
        <v>239</v>
      </c>
      <c r="G29" s="78">
        <f t="shared" si="1"/>
        <v>101.22325359181947</v>
      </c>
    </row>
    <row r="30" spans="1:7" x14ac:dyDescent="0.3">
      <c r="A30" s="72">
        <v>43840</v>
      </c>
      <c r="B30" s="26" t="s">
        <v>42</v>
      </c>
      <c r="C30" s="35">
        <v>44927</v>
      </c>
      <c r="D30" s="74">
        <v>5.6349999999999998</v>
      </c>
      <c r="E30" s="6">
        <v>1116.8823520000001</v>
      </c>
      <c r="F30">
        <v>669</v>
      </c>
      <c r="G30" s="78">
        <f t="shared" si="1"/>
        <v>127.31421026903298</v>
      </c>
    </row>
    <row r="31" spans="1:7" x14ac:dyDescent="0.3">
      <c r="A31" s="72">
        <v>43840</v>
      </c>
      <c r="B31" s="26" t="s">
        <v>42</v>
      </c>
      <c r="C31" s="35">
        <v>45658</v>
      </c>
      <c r="D31" s="74">
        <v>6.2911000000000001</v>
      </c>
      <c r="E31" s="6">
        <v>1154.1445940000001</v>
      </c>
      <c r="F31" s="79">
        <v>1035</v>
      </c>
      <c r="G31" s="78">
        <f t="shared" si="1"/>
        <v>141.69592946743265</v>
      </c>
    </row>
    <row r="32" spans="1:7" x14ac:dyDescent="0.3">
      <c r="A32" s="72">
        <v>43840</v>
      </c>
      <c r="B32" s="26" t="s">
        <v>42</v>
      </c>
      <c r="C32" s="35">
        <v>46388</v>
      </c>
      <c r="D32" s="74">
        <v>6.6239999999999997</v>
      </c>
      <c r="E32" s="6">
        <v>1183.2454130000001</v>
      </c>
      <c r="F32" s="79">
        <v>1347</v>
      </c>
      <c r="G32" s="78">
        <f t="shared" si="1"/>
        <v>148.9593224477936</v>
      </c>
    </row>
    <row r="33" spans="1:7" x14ac:dyDescent="0.3">
      <c r="A33" s="76">
        <v>43840</v>
      </c>
      <c r="B33" s="69" t="s">
        <v>42</v>
      </c>
      <c r="C33" s="64">
        <v>47119</v>
      </c>
      <c r="D33" s="66">
        <v>6.7750000000000004</v>
      </c>
      <c r="E33" s="67">
        <v>1211.194389</v>
      </c>
      <c r="F33" s="70">
        <v>1617</v>
      </c>
      <c r="G33" s="80">
        <f t="shared" si="1"/>
        <v>152.2464791631451</v>
      </c>
    </row>
    <row r="34" spans="1:7" x14ac:dyDescent="0.3">
      <c r="A34" s="72">
        <v>43840</v>
      </c>
      <c r="B34" s="25" t="s">
        <v>23</v>
      </c>
      <c r="C34" s="35">
        <v>44058</v>
      </c>
      <c r="D34" s="74">
        <v>0.78339999999999999</v>
      </c>
      <c r="E34" s="6">
        <v>3468.1172499999998</v>
      </c>
      <c r="F34">
        <v>147</v>
      </c>
      <c r="G34" s="81">
        <f>(((((1+D34/100)^(1/252))*$B$4)-1)*100)/$C$2*100</f>
        <v>336.84873562375185</v>
      </c>
    </row>
    <row r="35" spans="1:7" x14ac:dyDescent="0.3">
      <c r="A35" s="72">
        <v>43840</v>
      </c>
      <c r="B35" s="25" t="s">
        <v>23</v>
      </c>
      <c r="C35" s="35">
        <v>44331</v>
      </c>
      <c r="D35" s="74">
        <v>0.92400000000000004</v>
      </c>
      <c r="E35" s="6">
        <v>3538.8031839999999</v>
      </c>
      <c r="F35">
        <v>326</v>
      </c>
      <c r="G35" s="81">
        <f t="shared" ref="G35:G46" si="2">(((((1+D35/100)^(1/252))*$B$4)-1)*100)/$C$2*100</f>
        <v>340.0879425686083</v>
      </c>
    </row>
    <row r="36" spans="1:7" x14ac:dyDescent="0.3">
      <c r="A36" s="72">
        <v>43840</v>
      </c>
      <c r="B36" s="25" t="s">
        <v>23</v>
      </c>
      <c r="C36" s="35">
        <v>44788</v>
      </c>
      <c r="D36" s="74">
        <v>1.7074</v>
      </c>
      <c r="E36" s="6">
        <v>3719.0557699999999</v>
      </c>
      <c r="F36">
        <v>603</v>
      </c>
      <c r="G36" s="81">
        <f t="shared" si="2"/>
        <v>358.05438066806266</v>
      </c>
    </row>
    <row r="37" spans="1:7" x14ac:dyDescent="0.3">
      <c r="A37" s="72">
        <v>43840</v>
      </c>
      <c r="B37" s="25" t="s">
        <v>23</v>
      </c>
      <c r="C37" s="35">
        <v>45061</v>
      </c>
      <c r="D37" s="74">
        <v>1.9516</v>
      </c>
      <c r="E37" s="6">
        <v>3742.0092089999998</v>
      </c>
      <c r="F37">
        <v>770</v>
      </c>
      <c r="G37" s="81">
        <f t="shared" si="2"/>
        <v>363.62667424937405</v>
      </c>
    </row>
    <row r="38" spans="1:7" x14ac:dyDescent="0.3">
      <c r="A38" s="72">
        <v>43840</v>
      </c>
      <c r="B38" s="25" t="s">
        <v>23</v>
      </c>
      <c r="C38" s="35">
        <v>45519</v>
      </c>
      <c r="D38" s="74">
        <v>2.3367</v>
      </c>
      <c r="E38" s="6">
        <v>3881.3515170000001</v>
      </c>
      <c r="F38" s="79">
        <v>1016</v>
      </c>
      <c r="G38" s="81">
        <f t="shared" si="2"/>
        <v>372.38714779682027</v>
      </c>
    </row>
    <row r="39" spans="1:7" x14ac:dyDescent="0.3">
      <c r="A39" s="72">
        <v>43840</v>
      </c>
      <c r="B39" s="25" t="s">
        <v>23</v>
      </c>
      <c r="C39" s="35">
        <v>46249</v>
      </c>
      <c r="D39" s="74">
        <v>2.6949999999999998</v>
      </c>
      <c r="E39" s="6">
        <v>4009.0427669999999</v>
      </c>
      <c r="F39" s="79">
        <v>1395</v>
      </c>
      <c r="G39" s="81">
        <f t="shared" si="2"/>
        <v>380.50852238116374</v>
      </c>
    </row>
    <row r="40" spans="1:7" x14ac:dyDescent="0.3">
      <c r="A40" s="72">
        <v>43840</v>
      </c>
      <c r="B40" s="25" t="s">
        <v>23</v>
      </c>
      <c r="C40" s="35">
        <v>46980</v>
      </c>
      <c r="D40" s="74">
        <v>2.9026999999999998</v>
      </c>
      <c r="E40" s="6">
        <v>4124.8165179999996</v>
      </c>
      <c r="F40" s="79">
        <v>1740</v>
      </c>
      <c r="G40" s="81">
        <f t="shared" si="2"/>
        <v>385.20342349538777</v>
      </c>
    </row>
    <row r="41" spans="1:7" x14ac:dyDescent="0.3">
      <c r="A41" s="72">
        <v>43840</v>
      </c>
      <c r="B41" s="25" t="s">
        <v>23</v>
      </c>
      <c r="C41" s="35">
        <v>47710</v>
      </c>
      <c r="D41" s="74">
        <v>3.08</v>
      </c>
      <c r="E41" s="6">
        <v>4216.8802679999999</v>
      </c>
      <c r="F41" s="79">
        <v>2055</v>
      </c>
      <c r="G41" s="81">
        <f t="shared" si="2"/>
        <v>389.20369416433442</v>
      </c>
    </row>
    <row r="42" spans="1:7" x14ac:dyDescent="0.3">
      <c r="A42" s="72">
        <v>43840</v>
      </c>
      <c r="B42" s="25" t="s">
        <v>23</v>
      </c>
      <c r="C42" s="35">
        <v>49444</v>
      </c>
      <c r="D42" s="74">
        <v>3.28</v>
      </c>
      <c r="E42" s="6">
        <v>4375.284654</v>
      </c>
      <c r="F42" s="79">
        <v>2747</v>
      </c>
      <c r="G42" s="81">
        <f t="shared" si="2"/>
        <v>393.70790849126786</v>
      </c>
    </row>
    <row r="43" spans="1:7" x14ac:dyDescent="0.3">
      <c r="A43" s="72">
        <v>43840</v>
      </c>
      <c r="B43" s="25" t="s">
        <v>23</v>
      </c>
      <c r="C43" s="35">
        <v>51363</v>
      </c>
      <c r="D43" s="74">
        <v>3.4439000000000002</v>
      </c>
      <c r="E43" s="6">
        <v>4582.5070370000003</v>
      </c>
      <c r="F43" s="79">
        <v>3323</v>
      </c>
      <c r="G43" s="81">
        <f t="shared" si="2"/>
        <v>397.39263981905265</v>
      </c>
    </row>
    <row r="44" spans="1:7" x14ac:dyDescent="0.3">
      <c r="A44" s="72">
        <v>43840</v>
      </c>
      <c r="B44" s="25" t="s">
        <v>23</v>
      </c>
      <c r="C44" s="35">
        <v>53097</v>
      </c>
      <c r="D44" s="74">
        <v>3.5489999999999999</v>
      </c>
      <c r="E44" s="6">
        <v>4641.7688820000003</v>
      </c>
      <c r="F44" s="79">
        <v>3818</v>
      </c>
      <c r="G44" s="81">
        <f t="shared" si="2"/>
        <v>399.75239537630193</v>
      </c>
    </row>
    <row r="45" spans="1:7" x14ac:dyDescent="0.3">
      <c r="A45" s="72">
        <v>43840</v>
      </c>
      <c r="B45" s="25" t="s">
        <v>23</v>
      </c>
      <c r="C45" s="35">
        <v>55015</v>
      </c>
      <c r="D45" s="74">
        <v>3.5510999999999999</v>
      </c>
      <c r="E45" s="6">
        <v>4844.1920300000002</v>
      </c>
      <c r="F45" s="79">
        <v>4226</v>
      </c>
      <c r="G45" s="81">
        <f t="shared" si="2"/>
        <v>399.79952126923371</v>
      </c>
    </row>
    <row r="46" spans="1:7" x14ac:dyDescent="0.3">
      <c r="A46" s="76">
        <v>43840</v>
      </c>
      <c r="B46" s="71" t="s">
        <v>23</v>
      </c>
      <c r="C46" s="64">
        <v>56749</v>
      </c>
      <c r="D46" s="66">
        <v>3.55</v>
      </c>
      <c r="E46" s="67">
        <v>4915.5062390000003</v>
      </c>
      <c r="F46" s="70">
        <v>4623</v>
      </c>
      <c r="G46" s="82">
        <f t="shared" si="2"/>
        <v>399.77483639645482</v>
      </c>
    </row>
  </sheetData>
  <sortState xmlns:xlrd2="http://schemas.microsoft.com/office/spreadsheetml/2017/richdata2" ref="A2:F201">
    <sortCondition ref="B2:B201"/>
  </sortState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&amp;R&amp;"Calibri"&amp;10&amp;K000000#interna&amp;1#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"/>
  <dimension ref="A1:N942"/>
  <sheetViews>
    <sheetView topLeftCell="A916" workbookViewId="0">
      <selection activeCell="C936" sqref="C936:C942"/>
    </sheetView>
  </sheetViews>
  <sheetFormatPr defaultColWidth="9.109375" defaultRowHeight="13.2" x14ac:dyDescent="0.25"/>
  <cols>
    <col min="1" max="1" width="9.109375" style="1"/>
    <col min="2" max="2" width="9.109375" style="3"/>
    <col min="3" max="3" width="10.109375" style="3" bestFit="1" customWidth="1"/>
    <col min="4" max="16384" width="9.109375" style="3"/>
  </cols>
  <sheetData>
    <row r="1" spans="1:14" x14ac:dyDescent="0.25">
      <c r="A1" s="1">
        <v>36892</v>
      </c>
      <c r="B1" s="2"/>
      <c r="C1" s="1"/>
      <c r="D1" s="2"/>
      <c r="E1" s="1"/>
      <c r="F1" s="2"/>
      <c r="G1" s="1"/>
      <c r="H1" s="2"/>
      <c r="I1" s="1"/>
      <c r="J1" s="2"/>
      <c r="K1" s="1"/>
      <c r="L1" s="2"/>
      <c r="M1" s="1"/>
      <c r="N1" s="2"/>
    </row>
    <row r="2" spans="1:14" x14ac:dyDescent="0.25">
      <c r="A2" s="1">
        <v>36948</v>
      </c>
      <c r="B2" s="2"/>
      <c r="C2" s="1"/>
      <c r="D2" s="2"/>
      <c r="E2" s="1"/>
      <c r="F2" s="2"/>
      <c r="G2" s="1"/>
      <c r="H2" s="2"/>
      <c r="I2" s="1"/>
      <c r="J2" s="2"/>
      <c r="K2" s="1"/>
      <c r="L2" s="2"/>
      <c r="M2" s="1"/>
      <c r="N2" s="2"/>
    </row>
    <row r="3" spans="1:14" x14ac:dyDescent="0.25">
      <c r="A3" s="1">
        <v>36949</v>
      </c>
      <c r="B3" s="2"/>
      <c r="C3" s="1"/>
      <c r="D3" s="2"/>
      <c r="E3" s="1"/>
      <c r="F3" s="2"/>
      <c r="G3" s="1"/>
      <c r="H3" s="2"/>
      <c r="I3" s="1"/>
      <c r="J3" s="2"/>
      <c r="K3" s="1"/>
      <c r="L3" s="2"/>
      <c r="M3" s="1"/>
      <c r="N3" s="2"/>
    </row>
    <row r="4" spans="1:14" x14ac:dyDescent="0.25">
      <c r="A4" s="1">
        <v>36994</v>
      </c>
      <c r="B4" s="2"/>
      <c r="C4" s="1"/>
      <c r="D4" s="2"/>
      <c r="E4" s="1"/>
      <c r="F4" s="2"/>
      <c r="G4" s="1"/>
      <c r="H4" s="2"/>
      <c r="I4" s="1"/>
      <c r="J4" s="2"/>
      <c r="K4" s="1"/>
      <c r="L4" s="2"/>
      <c r="M4" s="1"/>
      <c r="N4" s="2"/>
    </row>
    <row r="5" spans="1:14" x14ac:dyDescent="0.25">
      <c r="A5" s="1">
        <v>37002</v>
      </c>
      <c r="B5" s="2"/>
      <c r="C5" s="1"/>
      <c r="D5" s="2"/>
      <c r="E5" s="1"/>
      <c r="F5" s="2"/>
      <c r="G5" s="1"/>
      <c r="H5" s="2"/>
      <c r="I5" s="1"/>
      <c r="J5" s="2"/>
      <c r="K5" s="1"/>
      <c r="L5" s="2"/>
      <c r="M5" s="1"/>
      <c r="N5" s="2"/>
    </row>
    <row r="6" spans="1:14" x14ac:dyDescent="0.25">
      <c r="A6" s="1">
        <v>37012</v>
      </c>
      <c r="B6" s="2"/>
      <c r="C6" s="1"/>
      <c r="D6" s="2"/>
      <c r="E6" s="1"/>
      <c r="F6" s="2"/>
      <c r="G6" s="1"/>
      <c r="H6" s="2"/>
      <c r="I6" s="1"/>
      <c r="J6" s="2"/>
      <c r="K6" s="1"/>
      <c r="L6" s="2"/>
      <c r="M6" s="1"/>
      <c r="N6" s="2"/>
    </row>
    <row r="7" spans="1:14" x14ac:dyDescent="0.25">
      <c r="A7" s="1">
        <v>37056</v>
      </c>
      <c r="B7" s="2"/>
      <c r="C7" s="1"/>
      <c r="D7" s="2"/>
      <c r="E7" s="1"/>
      <c r="F7" s="2"/>
      <c r="G7" s="1"/>
      <c r="H7" s="2"/>
      <c r="I7" s="1"/>
      <c r="J7" s="2"/>
      <c r="K7" s="1"/>
      <c r="L7" s="2"/>
      <c r="M7" s="1"/>
      <c r="N7" s="2"/>
    </row>
    <row r="8" spans="1:14" x14ac:dyDescent="0.25">
      <c r="A8" s="1">
        <v>37141</v>
      </c>
      <c r="B8" s="2"/>
      <c r="C8" s="1"/>
      <c r="D8" s="2"/>
      <c r="E8" s="1"/>
      <c r="F8" s="2"/>
      <c r="G8" s="1"/>
      <c r="H8" s="2"/>
      <c r="I8" s="1"/>
      <c r="J8" s="2"/>
      <c r="K8" s="1"/>
      <c r="L8" s="2"/>
      <c r="M8" s="1"/>
      <c r="N8" s="2"/>
    </row>
    <row r="9" spans="1:14" x14ac:dyDescent="0.25">
      <c r="A9" s="1">
        <v>37176</v>
      </c>
      <c r="B9" s="2"/>
      <c r="C9" s="1"/>
      <c r="D9" s="2"/>
      <c r="E9" s="1"/>
      <c r="F9" s="2"/>
      <c r="G9" s="1"/>
      <c r="H9" s="2"/>
      <c r="I9" s="1"/>
      <c r="J9" s="2"/>
      <c r="K9" s="1"/>
      <c r="L9" s="2"/>
      <c r="M9" s="1"/>
      <c r="N9" s="2"/>
    </row>
    <row r="10" spans="1:14" x14ac:dyDescent="0.25">
      <c r="A10" s="1">
        <v>37197</v>
      </c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  <c r="M10" s="1"/>
      <c r="N10" s="2"/>
    </row>
    <row r="11" spans="1:14" x14ac:dyDescent="0.25">
      <c r="A11" s="1">
        <v>37210</v>
      </c>
      <c r="B11" s="2"/>
      <c r="C11" s="1"/>
      <c r="D11" s="2"/>
      <c r="E11" s="1"/>
      <c r="F11" s="2"/>
      <c r="G11" s="1"/>
      <c r="H11" s="2"/>
      <c r="I11" s="1"/>
      <c r="J11" s="2"/>
      <c r="K11" s="1"/>
      <c r="L11" s="2"/>
      <c r="M11" s="1"/>
      <c r="N11" s="2"/>
    </row>
    <row r="12" spans="1:14" x14ac:dyDescent="0.25">
      <c r="A12" s="1">
        <v>37250</v>
      </c>
      <c r="B12" s="2"/>
      <c r="C12" s="1"/>
      <c r="D12" s="2"/>
      <c r="E12" s="1"/>
      <c r="F12" s="2"/>
      <c r="G12" s="1"/>
      <c r="H12" s="2"/>
      <c r="I12" s="1"/>
      <c r="J12" s="2"/>
      <c r="K12" s="1"/>
      <c r="L12" s="2"/>
      <c r="M12" s="1"/>
      <c r="N12" s="2"/>
    </row>
    <row r="13" spans="1:14" x14ac:dyDescent="0.25">
      <c r="A13" s="1">
        <v>37257</v>
      </c>
      <c r="B13" s="1"/>
      <c r="C13" s="1"/>
      <c r="D13" s="1"/>
      <c r="E13" s="2"/>
      <c r="F13" s="1"/>
      <c r="G13" s="2"/>
      <c r="H13" s="1"/>
      <c r="I13" s="2"/>
      <c r="J13" s="1"/>
      <c r="K13" s="2"/>
      <c r="L13" s="1"/>
      <c r="M13" s="2"/>
      <c r="N13" s="1"/>
    </row>
    <row r="14" spans="1:14" x14ac:dyDescent="0.25">
      <c r="A14" s="1">
        <v>37298</v>
      </c>
      <c r="B14" s="1"/>
      <c r="C14" s="1"/>
      <c r="D14" s="1"/>
      <c r="E14" s="2"/>
      <c r="F14" s="1"/>
      <c r="G14" s="2"/>
      <c r="H14" s="1"/>
      <c r="I14" s="2"/>
      <c r="J14" s="1"/>
      <c r="K14" s="2"/>
      <c r="L14" s="1"/>
      <c r="M14" s="2"/>
      <c r="N14" s="1"/>
    </row>
    <row r="15" spans="1:14" x14ac:dyDescent="0.25">
      <c r="A15" s="1">
        <v>37299</v>
      </c>
      <c r="B15" s="1"/>
      <c r="C15" s="1"/>
      <c r="D15" s="1"/>
      <c r="E15" s="2"/>
      <c r="F15" s="1"/>
      <c r="G15" s="2"/>
      <c r="H15" s="1"/>
      <c r="I15" s="2"/>
      <c r="J15" s="1"/>
      <c r="K15" s="2"/>
      <c r="L15" s="1"/>
      <c r="M15" s="2"/>
      <c r="N15" s="1"/>
    </row>
    <row r="16" spans="1:14" x14ac:dyDescent="0.25">
      <c r="A16" s="1">
        <v>37344</v>
      </c>
      <c r="B16" s="1"/>
      <c r="C16" s="1"/>
      <c r="D16" s="1"/>
      <c r="E16" s="2"/>
      <c r="F16" s="1"/>
      <c r="G16" s="2"/>
      <c r="H16" s="1"/>
      <c r="I16" s="2"/>
      <c r="J16" s="1"/>
      <c r="K16" s="2"/>
      <c r="L16" s="1"/>
      <c r="M16" s="2"/>
      <c r="N16" s="1"/>
    </row>
    <row r="17" spans="1:14" x14ac:dyDescent="0.25">
      <c r="A17" s="1">
        <v>37367</v>
      </c>
      <c r="B17" s="1"/>
      <c r="C17" s="1"/>
      <c r="D17" s="1"/>
      <c r="E17" s="2"/>
      <c r="F17" s="1"/>
      <c r="G17" s="2"/>
      <c r="H17" s="1"/>
      <c r="I17" s="2"/>
      <c r="J17" s="1"/>
      <c r="K17" s="2"/>
      <c r="L17" s="1"/>
      <c r="M17" s="2"/>
      <c r="N17" s="1"/>
    </row>
    <row r="18" spans="1:14" x14ac:dyDescent="0.25">
      <c r="A18" s="1">
        <v>37377</v>
      </c>
      <c r="B18" s="1"/>
      <c r="C18" s="1"/>
      <c r="D18" s="1"/>
      <c r="E18" s="2"/>
      <c r="F18" s="1"/>
      <c r="G18" s="2"/>
      <c r="H18" s="1"/>
      <c r="I18" s="2"/>
      <c r="J18" s="1"/>
      <c r="K18" s="2"/>
      <c r="L18" s="1"/>
      <c r="M18" s="2"/>
      <c r="N18" s="1"/>
    </row>
    <row r="19" spans="1:14" x14ac:dyDescent="0.25">
      <c r="A19" s="1">
        <v>37406</v>
      </c>
      <c r="B19" s="1"/>
      <c r="C19" s="1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</row>
    <row r="20" spans="1:14" x14ac:dyDescent="0.25">
      <c r="A20" s="1">
        <v>37506</v>
      </c>
      <c r="B20" s="1"/>
      <c r="C20" s="1"/>
      <c r="D20" s="1"/>
      <c r="E20" s="2"/>
      <c r="F20" s="1"/>
      <c r="G20" s="2"/>
      <c r="H20" s="1"/>
      <c r="I20" s="2"/>
      <c r="J20" s="1"/>
      <c r="K20" s="2"/>
      <c r="L20" s="1"/>
      <c r="M20" s="2"/>
      <c r="N20" s="1"/>
    </row>
    <row r="21" spans="1:14" x14ac:dyDescent="0.25">
      <c r="A21" s="1">
        <v>37541</v>
      </c>
      <c r="B21" s="1"/>
      <c r="C21" s="1"/>
      <c r="D21" s="1"/>
      <c r="E21" s="2"/>
      <c r="F21" s="1"/>
      <c r="G21" s="2"/>
      <c r="H21" s="1"/>
      <c r="I21" s="2"/>
      <c r="J21" s="1"/>
      <c r="K21" s="2"/>
      <c r="L21" s="1"/>
      <c r="M21" s="2"/>
      <c r="N21" s="1"/>
    </row>
    <row r="22" spans="1:14" x14ac:dyDescent="0.25">
      <c r="A22" s="1">
        <v>37562</v>
      </c>
      <c r="B22" s="1"/>
      <c r="C22" s="1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</row>
    <row r="23" spans="1:14" x14ac:dyDescent="0.25">
      <c r="A23" s="1">
        <v>37575</v>
      </c>
      <c r="B23" s="1"/>
      <c r="C23" s="1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</row>
    <row r="24" spans="1:14" x14ac:dyDescent="0.25">
      <c r="A24" s="1">
        <v>37615</v>
      </c>
      <c r="B24" s="1"/>
      <c r="C24" s="1"/>
      <c r="D24" s="1"/>
      <c r="E24" s="2"/>
      <c r="F24" s="1"/>
      <c r="G24" s="2"/>
      <c r="H24" s="1"/>
      <c r="I24" s="2"/>
      <c r="J24" s="1"/>
      <c r="K24" s="2"/>
      <c r="L24" s="1"/>
      <c r="M24" s="2"/>
      <c r="N24" s="1"/>
    </row>
    <row r="25" spans="1:14" x14ac:dyDescent="0.25">
      <c r="A25" s="1">
        <v>37622</v>
      </c>
      <c r="B25" s="2"/>
      <c r="C25" s="1"/>
      <c r="D25" s="2"/>
      <c r="E25" s="1"/>
      <c r="F25" s="2"/>
      <c r="G25" s="1"/>
      <c r="H25" s="2"/>
      <c r="I25" s="1"/>
      <c r="J25" s="2"/>
      <c r="K25" s="1"/>
      <c r="L25" s="2"/>
      <c r="M25" s="1"/>
      <c r="N25" s="2"/>
    </row>
    <row r="26" spans="1:14" x14ac:dyDescent="0.25">
      <c r="A26" s="1">
        <v>37683</v>
      </c>
      <c r="B26" s="2"/>
      <c r="C26" s="1"/>
      <c r="D26" s="2"/>
      <c r="E26" s="1"/>
      <c r="F26" s="2"/>
      <c r="G26" s="1"/>
      <c r="H26" s="2"/>
      <c r="I26" s="1"/>
      <c r="J26" s="2"/>
      <c r="K26" s="1"/>
      <c r="L26" s="2"/>
      <c r="M26" s="1"/>
      <c r="N26" s="2"/>
    </row>
    <row r="27" spans="1:14" x14ac:dyDescent="0.25">
      <c r="A27" s="1">
        <v>37684</v>
      </c>
      <c r="B27" s="2"/>
      <c r="C27" s="1"/>
      <c r="D27" s="2"/>
      <c r="E27" s="1"/>
      <c r="F27" s="2"/>
      <c r="G27" s="1"/>
      <c r="H27" s="2"/>
      <c r="I27" s="1"/>
      <c r="J27" s="2"/>
      <c r="K27" s="1"/>
      <c r="L27" s="2"/>
      <c r="M27" s="1"/>
      <c r="N27" s="2"/>
    </row>
    <row r="28" spans="1:14" x14ac:dyDescent="0.25">
      <c r="A28" s="1">
        <v>37729</v>
      </c>
      <c r="B28" s="2"/>
      <c r="C28" s="1"/>
      <c r="D28" s="2"/>
      <c r="E28" s="1"/>
      <c r="F28" s="2"/>
      <c r="G28" s="1"/>
      <c r="H28" s="2"/>
      <c r="I28" s="1"/>
      <c r="J28" s="2"/>
      <c r="K28" s="1"/>
      <c r="L28" s="2"/>
      <c r="M28" s="1"/>
      <c r="N28" s="2"/>
    </row>
    <row r="29" spans="1:14" x14ac:dyDescent="0.25">
      <c r="A29" s="1">
        <v>37732</v>
      </c>
      <c r="B29" s="2"/>
      <c r="C29" s="1"/>
      <c r="D29" s="2"/>
      <c r="E29" s="1"/>
      <c r="F29" s="2"/>
      <c r="G29" s="1"/>
      <c r="H29" s="2"/>
      <c r="I29" s="1"/>
      <c r="J29" s="2"/>
      <c r="K29" s="1"/>
      <c r="L29" s="2"/>
      <c r="M29" s="1"/>
      <c r="N29" s="2"/>
    </row>
    <row r="30" spans="1:14" x14ac:dyDescent="0.25">
      <c r="A30" s="1">
        <v>37742</v>
      </c>
      <c r="B30" s="2"/>
      <c r="C30" s="1"/>
      <c r="D30" s="2"/>
      <c r="E30" s="1"/>
      <c r="F30" s="2"/>
      <c r="G30" s="1"/>
      <c r="H30" s="2"/>
      <c r="I30" s="1"/>
      <c r="J30" s="2"/>
      <c r="K30" s="1"/>
      <c r="L30" s="2"/>
      <c r="M30" s="1"/>
      <c r="N30" s="2"/>
    </row>
    <row r="31" spans="1:14" x14ac:dyDescent="0.25">
      <c r="A31" s="1">
        <v>37791</v>
      </c>
      <c r="B31" s="2"/>
      <c r="C31" s="1"/>
      <c r="D31" s="2"/>
      <c r="E31" s="1"/>
      <c r="F31" s="2"/>
      <c r="G31" s="1"/>
      <c r="H31" s="2"/>
      <c r="I31" s="1"/>
      <c r="J31" s="2"/>
      <c r="K31" s="1"/>
      <c r="L31" s="2"/>
      <c r="M31" s="1"/>
      <c r="N31" s="2"/>
    </row>
    <row r="32" spans="1:14" x14ac:dyDescent="0.25">
      <c r="A32" s="1">
        <v>37871</v>
      </c>
      <c r="B32" s="2"/>
      <c r="C32" s="1"/>
      <c r="D32" s="2"/>
      <c r="E32" s="1"/>
      <c r="F32" s="2"/>
      <c r="G32" s="1"/>
      <c r="H32" s="2"/>
      <c r="I32" s="1"/>
      <c r="J32" s="2"/>
      <c r="K32" s="1"/>
      <c r="L32" s="2"/>
      <c r="M32" s="1"/>
      <c r="N32" s="2"/>
    </row>
    <row r="33" spans="1:14" x14ac:dyDescent="0.25">
      <c r="A33" s="1">
        <v>37906</v>
      </c>
      <c r="B33" s="2"/>
      <c r="C33" s="1"/>
      <c r="D33" s="2"/>
      <c r="E33" s="1"/>
      <c r="F33" s="2"/>
      <c r="G33" s="1"/>
      <c r="H33" s="2"/>
      <c r="I33" s="1"/>
      <c r="J33" s="2"/>
      <c r="K33" s="1"/>
      <c r="L33" s="2"/>
      <c r="M33" s="1"/>
      <c r="N33" s="2"/>
    </row>
    <row r="34" spans="1:14" x14ac:dyDescent="0.25">
      <c r="A34" s="1">
        <v>37927</v>
      </c>
      <c r="B34" s="2"/>
      <c r="C34" s="1"/>
      <c r="D34" s="2"/>
      <c r="E34" s="1"/>
      <c r="F34" s="2"/>
      <c r="G34" s="1"/>
      <c r="H34" s="2"/>
      <c r="I34" s="1"/>
      <c r="J34" s="2"/>
      <c r="K34" s="1"/>
      <c r="L34" s="2"/>
      <c r="M34" s="1"/>
      <c r="N34" s="2"/>
    </row>
    <row r="35" spans="1:14" x14ac:dyDescent="0.25">
      <c r="A35" s="1">
        <v>37940</v>
      </c>
      <c r="B35" s="2"/>
      <c r="C35" s="1"/>
      <c r="D35" s="2"/>
      <c r="E35" s="1"/>
      <c r="F35" s="2"/>
      <c r="G35" s="1"/>
      <c r="H35" s="2"/>
      <c r="I35" s="1"/>
      <c r="J35" s="2"/>
      <c r="K35" s="1"/>
      <c r="L35" s="2"/>
      <c r="M35" s="1"/>
      <c r="N35" s="2"/>
    </row>
    <row r="36" spans="1:14" x14ac:dyDescent="0.25">
      <c r="A36" s="1">
        <v>37980</v>
      </c>
      <c r="B36" s="2"/>
      <c r="C36" s="1"/>
      <c r="D36" s="2"/>
      <c r="E36" s="1"/>
      <c r="F36" s="2"/>
      <c r="G36" s="1"/>
      <c r="H36" s="2"/>
      <c r="I36" s="1"/>
      <c r="J36" s="2"/>
      <c r="K36" s="1"/>
      <c r="L36" s="2"/>
      <c r="M36" s="1"/>
      <c r="N36" s="2"/>
    </row>
    <row r="37" spans="1:14" x14ac:dyDescent="0.25">
      <c r="A37" s="1">
        <v>37987</v>
      </c>
      <c r="C37" s="1"/>
    </row>
    <row r="38" spans="1:14" x14ac:dyDescent="0.25">
      <c r="A38" s="1">
        <v>38040</v>
      </c>
      <c r="C38" s="1"/>
    </row>
    <row r="39" spans="1:14" x14ac:dyDescent="0.25">
      <c r="A39" s="1">
        <v>38041</v>
      </c>
      <c r="C39" s="1"/>
    </row>
    <row r="40" spans="1:14" x14ac:dyDescent="0.25">
      <c r="A40" s="1">
        <v>38086</v>
      </c>
      <c r="C40" s="1"/>
    </row>
    <row r="41" spans="1:14" x14ac:dyDescent="0.25">
      <c r="A41" s="1">
        <v>38098</v>
      </c>
      <c r="C41" s="1"/>
    </row>
    <row r="42" spans="1:14" x14ac:dyDescent="0.25">
      <c r="A42" s="1">
        <v>38108</v>
      </c>
      <c r="C42" s="1"/>
    </row>
    <row r="43" spans="1:14" x14ac:dyDescent="0.25">
      <c r="A43" s="1">
        <v>38148</v>
      </c>
      <c r="C43" s="1"/>
    </row>
    <row r="44" spans="1:14" x14ac:dyDescent="0.25">
      <c r="A44" s="1">
        <v>38237</v>
      </c>
      <c r="C44" s="1"/>
    </row>
    <row r="45" spans="1:14" x14ac:dyDescent="0.25">
      <c r="A45" s="1">
        <v>38272</v>
      </c>
      <c r="C45" s="1"/>
    </row>
    <row r="46" spans="1:14" x14ac:dyDescent="0.25">
      <c r="A46" s="1">
        <v>38293</v>
      </c>
      <c r="C46" s="1"/>
    </row>
    <row r="47" spans="1:14" x14ac:dyDescent="0.25">
      <c r="A47" s="1">
        <v>38306</v>
      </c>
      <c r="C47" s="1"/>
    </row>
    <row r="48" spans="1:14" x14ac:dyDescent="0.25">
      <c r="A48" s="1">
        <v>38346</v>
      </c>
      <c r="C48" s="1"/>
    </row>
    <row r="49" spans="1:3" x14ac:dyDescent="0.25">
      <c r="A49" s="1">
        <v>38353</v>
      </c>
      <c r="C49" s="1"/>
    </row>
    <row r="50" spans="1:3" x14ac:dyDescent="0.25">
      <c r="A50" s="1">
        <v>38390</v>
      </c>
      <c r="C50" s="1"/>
    </row>
    <row r="51" spans="1:3" x14ac:dyDescent="0.25">
      <c r="A51" s="1">
        <v>38391</v>
      </c>
      <c r="C51" s="1"/>
    </row>
    <row r="52" spans="1:3" x14ac:dyDescent="0.25">
      <c r="A52" s="1">
        <v>38436</v>
      </c>
      <c r="C52" s="1"/>
    </row>
    <row r="53" spans="1:3" x14ac:dyDescent="0.25">
      <c r="A53" s="1">
        <v>38463</v>
      </c>
      <c r="C53" s="1"/>
    </row>
    <row r="54" spans="1:3" x14ac:dyDescent="0.25">
      <c r="A54" s="1">
        <v>38473</v>
      </c>
      <c r="C54" s="1"/>
    </row>
    <row r="55" spans="1:3" x14ac:dyDescent="0.25">
      <c r="A55" s="1">
        <v>38498</v>
      </c>
      <c r="C55" s="1"/>
    </row>
    <row r="56" spans="1:3" x14ac:dyDescent="0.25">
      <c r="A56" s="1">
        <v>38602</v>
      </c>
      <c r="C56" s="1"/>
    </row>
    <row r="57" spans="1:3" x14ac:dyDescent="0.25">
      <c r="A57" s="1">
        <v>38637</v>
      </c>
      <c r="C57" s="1"/>
    </row>
    <row r="58" spans="1:3" x14ac:dyDescent="0.25">
      <c r="A58" s="1">
        <v>38658</v>
      </c>
      <c r="C58" s="1"/>
    </row>
    <row r="59" spans="1:3" x14ac:dyDescent="0.25">
      <c r="A59" s="1">
        <v>38671</v>
      </c>
      <c r="C59" s="1"/>
    </row>
    <row r="60" spans="1:3" x14ac:dyDescent="0.25">
      <c r="A60" s="1">
        <v>38711</v>
      </c>
      <c r="C60" s="1"/>
    </row>
    <row r="61" spans="1:3" x14ac:dyDescent="0.25">
      <c r="A61" s="1">
        <v>38718</v>
      </c>
      <c r="C61" s="1"/>
    </row>
    <row r="62" spans="1:3" x14ac:dyDescent="0.25">
      <c r="A62" s="1">
        <v>38775</v>
      </c>
      <c r="C62" s="1"/>
    </row>
    <row r="63" spans="1:3" x14ac:dyDescent="0.25">
      <c r="A63" s="1">
        <v>38776</v>
      </c>
      <c r="C63" s="1"/>
    </row>
    <row r="64" spans="1:3" x14ac:dyDescent="0.25">
      <c r="A64" s="1">
        <v>38821</v>
      </c>
      <c r="C64" s="1"/>
    </row>
    <row r="65" spans="1:3" x14ac:dyDescent="0.25">
      <c r="A65" s="1">
        <v>38828</v>
      </c>
      <c r="C65" s="1"/>
    </row>
    <row r="66" spans="1:3" x14ac:dyDescent="0.25">
      <c r="A66" s="1">
        <v>38838</v>
      </c>
      <c r="C66" s="1"/>
    </row>
    <row r="67" spans="1:3" x14ac:dyDescent="0.25">
      <c r="A67" s="1">
        <v>38883</v>
      </c>
      <c r="C67" s="1"/>
    </row>
    <row r="68" spans="1:3" x14ac:dyDescent="0.25">
      <c r="A68" s="1">
        <v>38967</v>
      </c>
      <c r="C68" s="1"/>
    </row>
    <row r="69" spans="1:3" x14ac:dyDescent="0.25">
      <c r="A69" s="1">
        <v>39002</v>
      </c>
      <c r="C69" s="1"/>
    </row>
    <row r="70" spans="1:3" x14ac:dyDescent="0.25">
      <c r="A70" s="1">
        <v>39023</v>
      </c>
      <c r="C70" s="1"/>
    </row>
    <row r="71" spans="1:3" x14ac:dyDescent="0.25">
      <c r="A71" s="1">
        <v>39036</v>
      </c>
      <c r="C71" s="1"/>
    </row>
    <row r="72" spans="1:3" x14ac:dyDescent="0.25">
      <c r="A72" s="1">
        <v>39076</v>
      </c>
      <c r="C72" s="1"/>
    </row>
    <row r="73" spans="1:3" x14ac:dyDescent="0.25">
      <c r="A73" s="1">
        <v>39083</v>
      </c>
      <c r="C73" s="1"/>
    </row>
    <row r="74" spans="1:3" x14ac:dyDescent="0.25">
      <c r="A74" s="1">
        <v>39132</v>
      </c>
      <c r="C74" s="1"/>
    </row>
    <row r="75" spans="1:3" x14ac:dyDescent="0.25">
      <c r="A75" s="1">
        <v>39133</v>
      </c>
      <c r="C75" s="1"/>
    </row>
    <row r="76" spans="1:3" x14ac:dyDescent="0.25">
      <c r="A76" s="1">
        <v>39178</v>
      </c>
      <c r="C76" s="1"/>
    </row>
    <row r="77" spans="1:3" x14ac:dyDescent="0.25">
      <c r="A77" s="1">
        <v>39193</v>
      </c>
      <c r="C77" s="1"/>
    </row>
    <row r="78" spans="1:3" x14ac:dyDescent="0.25">
      <c r="A78" s="1">
        <v>39203</v>
      </c>
      <c r="C78" s="1"/>
    </row>
    <row r="79" spans="1:3" x14ac:dyDescent="0.25">
      <c r="A79" s="1">
        <v>39240</v>
      </c>
      <c r="C79" s="1"/>
    </row>
    <row r="80" spans="1:3" x14ac:dyDescent="0.25">
      <c r="A80" s="1">
        <v>39332</v>
      </c>
      <c r="C80" s="1"/>
    </row>
    <row r="81" spans="1:3" x14ac:dyDescent="0.25">
      <c r="A81" s="1">
        <v>39367</v>
      </c>
      <c r="C81" s="1"/>
    </row>
    <row r="82" spans="1:3" x14ac:dyDescent="0.25">
      <c r="A82" s="1">
        <v>39388</v>
      </c>
      <c r="C82" s="1"/>
    </row>
    <row r="83" spans="1:3" x14ac:dyDescent="0.25">
      <c r="A83" s="1">
        <v>39401</v>
      </c>
      <c r="C83" s="1"/>
    </row>
    <row r="84" spans="1:3" x14ac:dyDescent="0.25">
      <c r="A84" s="1">
        <v>39441</v>
      </c>
      <c r="C84" s="1"/>
    </row>
    <row r="85" spans="1:3" x14ac:dyDescent="0.25">
      <c r="A85" s="1">
        <v>39448</v>
      </c>
      <c r="C85" s="1"/>
    </row>
    <row r="86" spans="1:3" x14ac:dyDescent="0.25">
      <c r="A86" s="1">
        <v>39482</v>
      </c>
      <c r="C86" s="1"/>
    </row>
    <row r="87" spans="1:3" x14ac:dyDescent="0.25">
      <c r="A87" s="1">
        <v>39483</v>
      </c>
      <c r="C87" s="1"/>
    </row>
    <row r="88" spans="1:3" x14ac:dyDescent="0.25">
      <c r="A88" s="1">
        <v>39528</v>
      </c>
      <c r="C88" s="1"/>
    </row>
    <row r="89" spans="1:3" x14ac:dyDescent="0.25">
      <c r="A89" s="1">
        <v>39559</v>
      </c>
      <c r="C89" s="1"/>
    </row>
    <row r="90" spans="1:3" x14ac:dyDescent="0.25">
      <c r="A90" s="1">
        <v>39569</v>
      </c>
      <c r="C90" s="1"/>
    </row>
    <row r="91" spans="1:3" x14ac:dyDescent="0.25">
      <c r="A91" s="1">
        <v>39590</v>
      </c>
      <c r="C91" s="1"/>
    </row>
    <row r="92" spans="1:3" x14ac:dyDescent="0.25">
      <c r="A92" s="1">
        <v>39698</v>
      </c>
      <c r="C92" s="1"/>
    </row>
    <row r="93" spans="1:3" x14ac:dyDescent="0.25">
      <c r="A93" s="1">
        <v>39733</v>
      </c>
      <c r="C93" s="1"/>
    </row>
    <row r="94" spans="1:3" x14ac:dyDescent="0.25">
      <c r="A94" s="1">
        <v>39754</v>
      </c>
      <c r="C94" s="1"/>
    </row>
    <row r="95" spans="1:3" x14ac:dyDescent="0.25">
      <c r="A95" s="1">
        <v>39767</v>
      </c>
      <c r="C95" s="1"/>
    </row>
    <row r="96" spans="1:3" x14ac:dyDescent="0.25">
      <c r="A96" s="1">
        <v>39807</v>
      </c>
      <c r="C96" s="1"/>
    </row>
    <row r="97" spans="1:3" x14ac:dyDescent="0.25">
      <c r="A97" s="1">
        <v>39814</v>
      </c>
      <c r="C97" s="1"/>
    </row>
    <row r="98" spans="1:3" x14ac:dyDescent="0.25">
      <c r="A98" s="1">
        <v>39867</v>
      </c>
      <c r="C98" s="1"/>
    </row>
    <row r="99" spans="1:3" x14ac:dyDescent="0.25">
      <c r="A99" s="1">
        <v>39868</v>
      </c>
      <c r="C99" s="1"/>
    </row>
    <row r="100" spans="1:3" x14ac:dyDescent="0.25">
      <c r="A100" s="1">
        <v>39913</v>
      </c>
      <c r="C100" s="1"/>
    </row>
    <row r="101" spans="1:3" x14ac:dyDescent="0.25">
      <c r="A101" s="1">
        <v>39924</v>
      </c>
      <c r="C101" s="1"/>
    </row>
    <row r="102" spans="1:3" x14ac:dyDescent="0.25">
      <c r="A102" s="1">
        <v>39934</v>
      </c>
      <c r="C102" s="1"/>
    </row>
    <row r="103" spans="1:3" x14ac:dyDescent="0.25">
      <c r="A103" s="1">
        <v>39975</v>
      </c>
      <c r="C103" s="1"/>
    </row>
    <row r="104" spans="1:3" x14ac:dyDescent="0.25">
      <c r="A104" s="1">
        <v>40063</v>
      </c>
      <c r="C104" s="1"/>
    </row>
    <row r="105" spans="1:3" x14ac:dyDescent="0.25">
      <c r="A105" s="1">
        <v>40098</v>
      </c>
      <c r="C105" s="1"/>
    </row>
    <row r="106" spans="1:3" x14ac:dyDescent="0.25">
      <c r="A106" s="1">
        <v>40119</v>
      </c>
      <c r="C106" s="1"/>
    </row>
    <row r="107" spans="1:3" x14ac:dyDescent="0.25">
      <c r="A107" s="1">
        <v>40132</v>
      </c>
      <c r="C107" s="1"/>
    </row>
    <row r="108" spans="1:3" x14ac:dyDescent="0.25">
      <c r="A108" s="1">
        <v>40172</v>
      </c>
      <c r="C108" s="1"/>
    </row>
    <row r="109" spans="1:3" x14ac:dyDescent="0.25">
      <c r="A109" s="1">
        <v>40179</v>
      </c>
      <c r="C109" s="1"/>
    </row>
    <row r="110" spans="1:3" x14ac:dyDescent="0.25">
      <c r="A110" s="1">
        <v>40224</v>
      </c>
      <c r="C110" s="1"/>
    </row>
    <row r="111" spans="1:3" x14ac:dyDescent="0.25">
      <c r="A111" s="1">
        <v>40225</v>
      </c>
      <c r="C111" s="1"/>
    </row>
    <row r="112" spans="1:3" x14ac:dyDescent="0.25">
      <c r="A112" s="1">
        <v>40270</v>
      </c>
      <c r="C112" s="1"/>
    </row>
    <row r="113" spans="1:3" x14ac:dyDescent="0.25">
      <c r="A113" s="1">
        <v>40289</v>
      </c>
      <c r="C113" s="1"/>
    </row>
    <row r="114" spans="1:3" x14ac:dyDescent="0.25">
      <c r="A114" s="1">
        <v>40299</v>
      </c>
      <c r="C114" s="1"/>
    </row>
    <row r="115" spans="1:3" x14ac:dyDescent="0.25">
      <c r="A115" s="1">
        <v>40332</v>
      </c>
      <c r="C115" s="1"/>
    </row>
    <row r="116" spans="1:3" x14ac:dyDescent="0.25">
      <c r="A116" s="1">
        <v>40428</v>
      </c>
      <c r="C116" s="1"/>
    </row>
    <row r="117" spans="1:3" x14ac:dyDescent="0.25">
      <c r="A117" s="1">
        <v>40463</v>
      </c>
      <c r="C117" s="1"/>
    </row>
    <row r="118" spans="1:3" x14ac:dyDescent="0.25">
      <c r="A118" s="1">
        <v>40484</v>
      </c>
      <c r="C118" s="1"/>
    </row>
    <row r="119" spans="1:3" x14ac:dyDescent="0.25">
      <c r="A119" s="1">
        <v>40497</v>
      </c>
      <c r="C119" s="1"/>
    </row>
    <row r="120" spans="1:3" x14ac:dyDescent="0.25">
      <c r="A120" s="1">
        <v>40537</v>
      </c>
      <c r="C120" s="1"/>
    </row>
    <row r="121" spans="1:3" x14ac:dyDescent="0.25">
      <c r="A121" s="1">
        <v>40544</v>
      </c>
      <c r="C121" s="1"/>
    </row>
    <row r="122" spans="1:3" x14ac:dyDescent="0.25">
      <c r="A122" s="1">
        <v>40609</v>
      </c>
      <c r="C122" s="1"/>
    </row>
    <row r="123" spans="1:3" x14ac:dyDescent="0.25">
      <c r="A123" s="1">
        <v>40610</v>
      </c>
      <c r="C123" s="1"/>
    </row>
    <row r="124" spans="1:3" x14ac:dyDescent="0.25">
      <c r="A124" s="1">
        <v>40654</v>
      </c>
      <c r="C124" s="1"/>
    </row>
    <row r="125" spans="1:3" x14ac:dyDescent="0.25">
      <c r="A125" s="1">
        <v>40655</v>
      </c>
      <c r="C125" s="1"/>
    </row>
    <row r="126" spans="1:3" x14ac:dyDescent="0.25">
      <c r="A126" s="1">
        <v>40664</v>
      </c>
      <c r="C126" s="1"/>
    </row>
    <row r="127" spans="1:3" x14ac:dyDescent="0.25">
      <c r="A127" s="1">
        <v>40717</v>
      </c>
      <c r="C127" s="1"/>
    </row>
    <row r="128" spans="1:3" x14ac:dyDescent="0.25">
      <c r="A128" s="1">
        <v>40793</v>
      </c>
      <c r="C128" s="1"/>
    </row>
    <row r="129" spans="1:3" x14ac:dyDescent="0.25">
      <c r="A129" s="1">
        <v>40828</v>
      </c>
      <c r="C129" s="1"/>
    </row>
    <row r="130" spans="1:3" x14ac:dyDescent="0.25">
      <c r="A130" s="1">
        <v>40849</v>
      </c>
      <c r="C130" s="1"/>
    </row>
    <row r="131" spans="1:3" x14ac:dyDescent="0.25">
      <c r="A131" s="1">
        <v>40862</v>
      </c>
      <c r="C131" s="1"/>
    </row>
    <row r="132" spans="1:3" x14ac:dyDescent="0.25">
      <c r="A132" s="1">
        <v>40902</v>
      </c>
      <c r="C132" s="1"/>
    </row>
    <row r="133" spans="1:3" x14ac:dyDescent="0.25">
      <c r="A133" s="1">
        <v>40909</v>
      </c>
      <c r="C133" s="1"/>
    </row>
    <row r="134" spans="1:3" x14ac:dyDescent="0.25">
      <c r="A134" s="1">
        <v>40959</v>
      </c>
      <c r="C134" s="1"/>
    </row>
    <row r="135" spans="1:3" x14ac:dyDescent="0.25">
      <c r="A135" s="1">
        <v>40960</v>
      </c>
      <c r="C135" s="1"/>
    </row>
    <row r="136" spans="1:3" x14ac:dyDescent="0.25">
      <c r="A136" s="1">
        <v>41005</v>
      </c>
      <c r="C136" s="1"/>
    </row>
    <row r="137" spans="1:3" x14ac:dyDescent="0.25">
      <c r="A137" s="1">
        <v>41020</v>
      </c>
      <c r="C137" s="1"/>
    </row>
    <row r="138" spans="1:3" x14ac:dyDescent="0.25">
      <c r="A138" s="1">
        <v>41030</v>
      </c>
      <c r="C138" s="1"/>
    </row>
    <row r="139" spans="1:3" x14ac:dyDescent="0.25">
      <c r="A139" s="1">
        <v>41067</v>
      </c>
      <c r="C139" s="1"/>
    </row>
    <row r="140" spans="1:3" x14ac:dyDescent="0.25">
      <c r="A140" s="1">
        <v>41159</v>
      </c>
      <c r="C140" s="1"/>
    </row>
    <row r="141" spans="1:3" x14ac:dyDescent="0.25">
      <c r="A141" s="1">
        <v>41194</v>
      </c>
      <c r="C141" s="1"/>
    </row>
    <row r="142" spans="1:3" x14ac:dyDescent="0.25">
      <c r="A142" s="1">
        <v>41215</v>
      </c>
      <c r="C142" s="1"/>
    </row>
    <row r="143" spans="1:3" x14ac:dyDescent="0.25">
      <c r="A143" s="1">
        <v>41228</v>
      </c>
      <c r="C143" s="1"/>
    </row>
    <row r="144" spans="1:3" x14ac:dyDescent="0.25">
      <c r="A144" s="1">
        <v>41268</v>
      </c>
      <c r="C144" s="1"/>
    </row>
    <row r="145" spans="1:3" x14ac:dyDescent="0.25">
      <c r="A145" s="1">
        <v>41275</v>
      </c>
      <c r="C145" s="1"/>
    </row>
    <row r="146" spans="1:3" x14ac:dyDescent="0.25">
      <c r="A146" s="1">
        <v>41316</v>
      </c>
      <c r="C146" s="1"/>
    </row>
    <row r="147" spans="1:3" x14ac:dyDescent="0.25">
      <c r="A147" s="1">
        <v>41317</v>
      </c>
      <c r="C147" s="1"/>
    </row>
    <row r="148" spans="1:3" x14ac:dyDescent="0.25">
      <c r="A148" s="1">
        <v>41362</v>
      </c>
      <c r="C148" s="1"/>
    </row>
    <row r="149" spans="1:3" x14ac:dyDescent="0.25">
      <c r="A149" s="1">
        <v>41385</v>
      </c>
      <c r="C149" s="1"/>
    </row>
    <row r="150" spans="1:3" x14ac:dyDescent="0.25">
      <c r="A150" s="1">
        <v>41395</v>
      </c>
      <c r="C150" s="1"/>
    </row>
    <row r="151" spans="1:3" x14ac:dyDescent="0.25">
      <c r="A151" s="1">
        <v>41424</v>
      </c>
      <c r="C151" s="1"/>
    </row>
    <row r="152" spans="1:3" x14ac:dyDescent="0.25">
      <c r="A152" s="1">
        <v>41524</v>
      </c>
      <c r="C152" s="1"/>
    </row>
    <row r="153" spans="1:3" x14ac:dyDescent="0.25">
      <c r="A153" s="1">
        <v>41559</v>
      </c>
      <c r="C153" s="1"/>
    </row>
    <row r="154" spans="1:3" x14ac:dyDescent="0.25">
      <c r="A154" s="1">
        <v>41580</v>
      </c>
      <c r="C154" s="1"/>
    </row>
    <row r="155" spans="1:3" x14ac:dyDescent="0.25">
      <c r="A155" s="1">
        <v>41593</v>
      </c>
      <c r="C155" s="1"/>
    </row>
    <row r="156" spans="1:3" x14ac:dyDescent="0.25">
      <c r="A156" s="1">
        <v>41633</v>
      </c>
      <c r="C156" s="1"/>
    </row>
    <row r="157" spans="1:3" x14ac:dyDescent="0.25">
      <c r="A157" s="1">
        <v>41640</v>
      </c>
      <c r="C157" s="1"/>
    </row>
    <row r="158" spans="1:3" x14ac:dyDescent="0.25">
      <c r="A158" s="1">
        <v>41701</v>
      </c>
      <c r="C158" s="1"/>
    </row>
    <row r="159" spans="1:3" x14ac:dyDescent="0.25">
      <c r="A159" s="1">
        <v>41702</v>
      </c>
      <c r="C159" s="1"/>
    </row>
    <row r="160" spans="1:3" x14ac:dyDescent="0.25">
      <c r="A160" s="1">
        <v>41747</v>
      </c>
      <c r="C160" s="1"/>
    </row>
    <row r="161" spans="1:3" x14ac:dyDescent="0.25">
      <c r="A161" s="1">
        <v>41750</v>
      </c>
      <c r="C161" s="1"/>
    </row>
    <row r="162" spans="1:3" x14ac:dyDescent="0.25">
      <c r="A162" s="1">
        <v>41760</v>
      </c>
      <c r="C162" s="1"/>
    </row>
    <row r="163" spans="1:3" x14ac:dyDescent="0.25">
      <c r="A163" s="1">
        <v>41809</v>
      </c>
      <c r="C163" s="1"/>
    </row>
    <row r="164" spans="1:3" x14ac:dyDescent="0.25">
      <c r="A164" s="1">
        <v>41889</v>
      </c>
      <c r="C164" s="1"/>
    </row>
    <row r="165" spans="1:3" x14ac:dyDescent="0.25">
      <c r="A165" s="1">
        <v>41924</v>
      </c>
      <c r="C165" s="1"/>
    </row>
    <row r="166" spans="1:3" x14ac:dyDescent="0.25">
      <c r="A166" s="1">
        <v>41945</v>
      </c>
      <c r="C166" s="1"/>
    </row>
    <row r="167" spans="1:3" x14ac:dyDescent="0.25">
      <c r="A167" s="1">
        <v>41958</v>
      </c>
      <c r="C167" s="1"/>
    </row>
    <row r="168" spans="1:3" x14ac:dyDescent="0.25">
      <c r="A168" s="1">
        <v>41998</v>
      </c>
      <c r="C168" s="1"/>
    </row>
    <row r="169" spans="1:3" x14ac:dyDescent="0.25">
      <c r="A169" s="1">
        <v>42005</v>
      </c>
      <c r="C169" s="1"/>
    </row>
    <row r="170" spans="1:3" x14ac:dyDescent="0.25">
      <c r="A170" s="1">
        <v>42051</v>
      </c>
      <c r="C170" s="1"/>
    </row>
    <row r="171" spans="1:3" x14ac:dyDescent="0.25">
      <c r="A171" s="1">
        <v>42052</v>
      </c>
      <c r="C171" s="1"/>
    </row>
    <row r="172" spans="1:3" x14ac:dyDescent="0.25">
      <c r="A172" s="1">
        <v>42097</v>
      </c>
      <c r="C172" s="1"/>
    </row>
    <row r="173" spans="1:3" x14ac:dyDescent="0.25">
      <c r="A173" s="1">
        <v>42115</v>
      </c>
      <c r="C173" s="1"/>
    </row>
    <row r="174" spans="1:3" x14ac:dyDescent="0.25">
      <c r="A174" s="1">
        <v>42125</v>
      </c>
      <c r="C174" s="1"/>
    </row>
    <row r="175" spans="1:3" x14ac:dyDescent="0.25">
      <c r="A175" s="1">
        <v>42159</v>
      </c>
      <c r="C175" s="1"/>
    </row>
    <row r="176" spans="1:3" x14ac:dyDescent="0.25">
      <c r="A176" s="1">
        <v>42254</v>
      </c>
      <c r="C176" s="1"/>
    </row>
    <row r="177" spans="1:3" x14ac:dyDescent="0.25">
      <c r="A177" s="1">
        <v>42289</v>
      </c>
      <c r="C177" s="1"/>
    </row>
    <row r="178" spans="1:3" x14ac:dyDescent="0.25">
      <c r="A178" s="1">
        <v>42310</v>
      </c>
      <c r="C178" s="1"/>
    </row>
    <row r="179" spans="1:3" x14ac:dyDescent="0.25">
      <c r="A179" s="1">
        <v>42323</v>
      </c>
      <c r="C179" s="1"/>
    </row>
    <row r="180" spans="1:3" x14ac:dyDescent="0.25">
      <c r="A180" s="1">
        <v>42363</v>
      </c>
      <c r="C180" s="1"/>
    </row>
    <row r="181" spans="1:3" x14ac:dyDescent="0.25">
      <c r="A181" s="1">
        <v>42370</v>
      </c>
      <c r="C181" s="1"/>
    </row>
    <row r="182" spans="1:3" x14ac:dyDescent="0.25">
      <c r="A182" s="1">
        <v>42408</v>
      </c>
      <c r="C182" s="1"/>
    </row>
    <row r="183" spans="1:3" x14ac:dyDescent="0.25">
      <c r="A183" s="1">
        <v>42409</v>
      </c>
      <c r="C183" s="1"/>
    </row>
    <row r="184" spans="1:3" x14ac:dyDescent="0.25">
      <c r="A184" s="1">
        <v>42454</v>
      </c>
      <c r="C184" s="1"/>
    </row>
    <row r="185" spans="1:3" x14ac:dyDescent="0.25">
      <c r="A185" s="1">
        <v>42481</v>
      </c>
      <c r="C185" s="1"/>
    </row>
    <row r="186" spans="1:3" x14ac:dyDescent="0.25">
      <c r="A186" s="1">
        <v>42491</v>
      </c>
      <c r="C186" s="1"/>
    </row>
    <row r="187" spans="1:3" x14ac:dyDescent="0.25">
      <c r="A187" s="1">
        <v>42516</v>
      </c>
      <c r="C187" s="1"/>
    </row>
    <row r="188" spans="1:3" x14ac:dyDescent="0.25">
      <c r="A188" s="1">
        <v>42620</v>
      </c>
      <c r="C188" s="1"/>
    </row>
    <row r="189" spans="1:3" x14ac:dyDescent="0.25">
      <c r="A189" s="1">
        <v>42655</v>
      </c>
      <c r="C189" s="1"/>
    </row>
    <row r="190" spans="1:3" x14ac:dyDescent="0.25">
      <c r="A190" s="1">
        <v>42676</v>
      </c>
      <c r="C190" s="1"/>
    </row>
    <row r="191" spans="1:3" x14ac:dyDescent="0.25">
      <c r="A191" s="1">
        <v>42689</v>
      </c>
      <c r="C191" s="1"/>
    </row>
    <row r="192" spans="1:3" x14ac:dyDescent="0.25">
      <c r="A192" s="1">
        <v>42729</v>
      </c>
      <c r="C192" s="1"/>
    </row>
    <row r="193" spans="1:3" x14ac:dyDescent="0.25">
      <c r="A193" s="1">
        <v>42736</v>
      </c>
      <c r="C193" s="1"/>
    </row>
    <row r="194" spans="1:3" x14ac:dyDescent="0.25">
      <c r="A194" s="1">
        <v>42793</v>
      </c>
      <c r="C194" s="1"/>
    </row>
    <row r="195" spans="1:3" x14ac:dyDescent="0.25">
      <c r="A195" s="1">
        <v>42794</v>
      </c>
      <c r="C195" s="1"/>
    </row>
    <row r="196" spans="1:3" x14ac:dyDescent="0.25">
      <c r="A196" s="1">
        <v>42839</v>
      </c>
      <c r="C196" s="1"/>
    </row>
    <row r="197" spans="1:3" x14ac:dyDescent="0.25">
      <c r="A197" s="1">
        <v>42846</v>
      </c>
      <c r="C197" s="1"/>
    </row>
    <row r="198" spans="1:3" x14ac:dyDescent="0.25">
      <c r="A198" s="1">
        <v>42856</v>
      </c>
      <c r="C198" s="1"/>
    </row>
    <row r="199" spans="1:3" x14ac:dyDescent="0.25">
      <c r="A199" s="1">
        <v>42901</v>
      </c>
      <c r="C199" s="1"/>
    </row>
    <row r="200" spans="1:3" x14ac:dyDescent="0.25">
      <c r="A200" s="1">
        <v>42985</v>
      </c>
      <c r="C200" s="1"/>
    </row>
    <row r="201" spans="1:3" x14ac:dyDescent="0.25">
      <c r="A201" s="1">
        <v>43020</v>
      </c>
      <c r="C201" s="1"/>
    </row>
    <row r="202" spans="1:3" x14ac:dyDescent="0.25">
      <c r="A202" s="1">
        <v>43041</v>
      </c>
      <c r="C202" s="1"/>
    </row>
    <row r="203" spans="1:3" x14ac:dyDescent="0.25">
      <c r="A203" s="1">
        <v>43054</v>
      </c>
      <c r="C203" s="1"/>
    </row>
    <row r="204" spans="1:3" x14ac:dyDescent="0.25">
      <c r="A204" s="1">
        <v>43094</v>
      </c>
      <c r="C204" s="1"/>
    </row>
    <row r="205" spans="1:3" x14ac:dyDescent="0.25">
      <c r="A205" s="1">
        <v>43101</v>
      </c>
      <c r="C205" s="1"/>
    </row>
    <row r="206" spans="1:3" x14ac:dyDescent="0.25">
      <c r="A206" s="1">
        <v>43143</v>
      </c>
      <c r="C206" s="1"/>
    </row>
    <row r="207" spans="1:3" x14ac:dyDescent="0.25">
      <c r="A207" s="1">
        <v>43144</v>
      </c>
      <c r="C207" s="1"/>
    </row>
    <row r="208" spans="1:3" x14ac:dyDescent="0.25">
      <c r="A208" s="1">
        <v>43189</v>
      </c>
      <c r="C208" s="1"/>
    </row>
    <row r="209" spans="1:3" x14ac:dyDescent="0.25">
      <c r="A209" s="1">
        <v>43211</v>
      </c>
      <c r="C209" s="1"/>
    </row>
    <row r="210" spans="1:3" x14ac:dyDescent="0.25">
      <c r="A210" s="1">
        <v>43221</v>
      </c>
      <c r="C210" s="1"/>
    </row>
    <row r="211" spans="1:3" x14ac:dyDescent="0.25">
      <c r="A211" s="1">
        <v>43251</v>
      </c>
      <c r="C211" s="1"/>
    </row>
    <row r="212" spans="1:3" x14ac:dyDescent="0.25">
      <c r="A212" s="1">
        <v>43350</v>
      </c>
      <c r="C212" s="1"/>
    </row>
    <row r="213" spans="1:3" x14ac:dyDescent="0.25">
      <c r="A213" s="1">
        <v>43385</v>
      </c>
      <c r="C213" s="1"/>
    </row>
    <row r="214" spans="1:3" x14ac:dyDescent="0.25">
      <c r="A214" s="1">
        <v>43406</v>
      </c>
      <c r="C214" s="1"/>
    </row>
    <row r="215" spans="1:3" x14ac:dyDescent="0.25">
      <c r="A215" s="1">
        <v>43419</v>
      </c>
      <c r="C215" s="1"/>
    </row>
    <row r="216" spans="1:3" x14ac:dyDescent="0.25">
      <c r="A216" s="1">
        <v>43459</v>
      </c>
      <c r="C216" s="1"/>
    </row>
    <row r="217" spans="1:3" x14ac:dyDescent="0.25">
      <c r="A217" s="1">
        <v>43466</v>
      </c>
      <c r="C217" s="1"/>
    </row>
    <row r="218" spans="1:3" x14ac:dyDescent="0.25">
      <c r="A218" s="1">
        <v>43528</v>
      </c>
      <c r="C218" s="1"/>
    </row>
    <row r="219" spans="1:3" x14ac:dyDescent="0.25">
      <c r="A219" s="1">
        <v>43529</v>
      </c>
      <c r="C219" s="1"/>
    </row>
    <row r="220" spans="1:3" x14ac:dyDescent="0.25">
      <c r="A220" s="1">
        <v>43574</v>
      </c>
      <c r="C220" s="1"/>
    </row>
    <row r="221" spans="1:3" x14ac:dyDescent="0.25">
      <c r="A221" s="1">
        <v>43576</v>
      </c>
      <c r="C221" s="1"/>
    </row>
    <row r="222" spans="1:3" x14ac:dyDescent="0.25">
      <c r="A222" s="1">
        <v>43586</v>
      </c>
      <c r="C222" s="1"/>
    </row>
    <row r="223" spans="1:3" x14ac:dyDescent="0.25">
      <c r="A223" s="1">
        <v>43636</v>
      </c>
      <c r="C223" s="1"/>
    </row>
    <row r="224" spans="1:3" x14ac:dyDescent="0.25">
      <c r="A224" s="1">
        <v>43715</v>
      </c>
      <c r="C224" s="1"/>
    </row>
    <row r="225" spans="1:3" x14ac:dyDescent="0.25">
      <c r="A225" s="1">
        <v>43750</v>
      </c>
      <c r="C225" s="1"/>
    </row>
    <row r="226" spans="1:3" x14ac:dyDescent="0.25">
      <c r="A226" s="1">
        <v>43771</v>
      </c>
      <c r="C226" s="1"/>
    </row>
    <row r="227" spans="1:3" x14ac:dyDescent="0.25">
      <c r="A227" s="1">
        <v>43784</v>
      </c>
      <c r="C227" s="1"/>
    </row>
    <row r="228" spans="1:3" x14ac:dyDescent="0.25">
      <c r="A228" s="1">
        <v>43824</v>
      </c>
      <c r="C228" s="1"/>
    </row>
    <row r="229" spans="1:3" x14ac:dyDescent="0.25">
      <c r="A229" s="1">
        <v>43831</v>
      </c>
      <c r="C229" s="1"/>
    </row>
    <row r="230" spans="1:3" x14ac:dyDescent="0.25">
      <c r="A230" s="1">
        <v>43885</v>
      </c>
      <c r="C230" s="1"/>
    </row>
    <row r="231" spans="1:3" x14ac:dyDescent="0.25">
      <c r="A231" s="1">
        <v>43886</v>
      </c>
      <c r="C231" s="1"/>
    </row>
    <row r="232" spans="1:3" x14ac:dyDescent="0.25">
      <c r="A232" s="1">
        <v>43931</v>
      </c>
      <c r="C232" s="1"/>
    </row>
    <row r="233" spans="1:3" x14ac:dyDescent="0.25">
      <c r="A233" s="1">
        <v>43942</v>
      </c>
      <c r="C233" s="1"/>
    </row>
    <row r="234" spans="1:3" x14ac:dyDescent="0.25">
      <c r="A234" s="1">
        <v>43952</v>
      </c>
      <c r="C234" s="1"/>
    </row>
    <row r="235" spans="1:3" x14ac:dyDescent="0.25">
      <c r="A235" s="1">
        <v>43993</v>
      </c>
      <c r="C235" s="1"/>
    </row>
    <row r="236" spans="1:3" x14ac:dyDescent="0.25">
      <c r="A236" s="1">
        <v>44081</v>
      </c>
      <c r="C236" s="1"/>
    </row>
    <row r="237" spans="1:3" x14ac:dyDescent="0.25">
      <c r="A237" s="1">
        <v>44116</v>
      </c>
      <c r="C237" s="1"/>
    </row>
    <row r="238" spans="1:3" x14ac:dyDescent="0.25">
      <c r="A238" s="1">
        <v>44137</v>
      </c>
      <c r="C238" s="1"/>
    </row>
    <row r="239" spans="1:3" x14ac:dyDescent="0.25">
      <c r="A239" s="1">
        <v>44150</v>
      </c>
      <c r="C239" s="1"/>
    </row>
    <row r="240" spans="1:3" x14ac:dyDescent="0.25">
      <c r="A240" s="1">
        <v>44190</v>
      </c>
      <c r="C240" s="1"/>
    </row>
    <row r="241" spans="1:3" x14ac:dyDescent="0.25">
      <c r="A241" s="1">
        <v>44197</v>
      </c>
      <c r="C241" s="1"/>
    </row>
    <row r="242" spans="1:3" x14ac:dyDescent="0.25">
      <c r="A242" s="1">
        <v>44242</v>
      </c>
      <c r="C242" s="1"/>
    </row>
    <row r="243" spans="1:3" x14ac:dyDescent="0.25">
      <c r="A243" s="1">
        <v>44243</v>
      </c>
      <c r="C243" s="1"/>
    </row>
    <row r="244" spans="1:3" x14ac:dyDescent="0.25">
      <c r="A244" s="1">
        <v>44288</v>
      </c>
      <c r="C244" s="1"/>
    </row>
    <row r="245" spans="1:3" x14ac:dyDescent="0.25">
      <c r="A245" s="1">
        <v>44307</v>
      </c>
      <c r="C245" s="1"/>
    </row>
    <row r="246" spans="1:3" x14ac:dyDescent="0.25">
      <c r="A246" s="1">
        <v>44317</v>
      </c>
      <c r="C246" s="1"/>
    </row>
    <row r="247" spans="1:3" x14ac:dyDescent="0.25">
      <c r="A247" s="1">
        <v>44350</v>
      </c>
      <c r="C247" s="1"/>
    </row>
    <row r="248" spans="1:3" x14ac:dyDescent="0.25">
      <c r="A248" s="1">
        <v>44446</v>
      </c>
      <c r="C248" s="1"/>
    </row>
    <row r="249" spans="1:3" x14ac:dyDescent="0.25">
      <c r="A249" s="1">
        <v>44481</v>
      </c>
      <c r="C249" s="1"/>
    </row>
    <row r="250" spans="1:3" x14ac:dyDescent="0.25">
      <c r="A250" s="1">
        <v>44502</v>
      </c>
      <c r="C250" s="1"/>
    </row>
    <row r="251" spans="1:3" x14ac:dyDescent="0.25">
      <c r="A251" s="1">
        <v>44515</v>
      </c>
      <c r="C251" s="1"/>
    </row>
    <row r="252" spans="1:3" x14ac:dyDescent="0.25">
      <c r="A252" s="1">
        <v>44555</v>
      </c>
      <c r="C252" s="1"/>
    </row>
    <row r="253" spans="1:3" x14ac:dyDescent="0.25">
      <c r="A253" s="1">
        <v>44562</v>
      </c>
      <c r="C253" s="1"/>
    </row>
    <row r="254" spans="1:3" x14ac:dyDescent="0.25">
      <c r="A254" s="1">
        <v>44620</v>
      </c>
      <c r="C254" s="1"/>
    </row>
    <row r="255" spans="1:3" x14ac:dyDescent="0.25">
      <c r="A255" s="1">
        <v>44621</v>
      </c>
      <c r="C255" s="1"/>
    </row>
    <row r="256" spans="1:3" x14ac:dyDescent="0.25">
      <c r="A256" s="1">
        <v>44666</v>
      </c>
      <c r="C256" s="1"/>
    </row>
    <row r="257" spans="1:3" x14ac:dyDescent="0.25">
      <c r="A257" s="1">
        <v>44672</v>
      </c>
      <c r="C257" s="1"/>
    </row>
    <row r="258" spans="1:3" x14ac:dyDescent="0.25">
      <c r="A258" s="1">
        <v>44682</v>
      </c>
      <c r="C258" s="1"/>
    </row>
    <row r="259" spans="1:3" x14ac:dyDescent="0.25">
      <c r="A259" s="1">
        <v>44728</v>
      </c>
      <c r="C259" s="1"/>
    </row>
    <row r="260" spans="1:3" x14ac:dyDescent="0.25">
      <c r="A260" s="1">
        <v>44811</v>
      </c>
      <c r="C260" s="1"/>
    </row>
    <row r="261" spans="1:3" x14ac:dyDescent="0.25">
      <c r="A261" s="1">
        <v>44846</v>
      </c>
      <c r="C261" s="1"/>
    </row>
    <row r="262" spans="1:3" x14ac:dyDescent="0.25">
      <c r="A262" s="1">
        <v>44867</v>
      </c>
      <c r="C262" s="1"/>
    </row>
    <row r="263" spans="1:3" x14ac:dyDescent="0.25">
      <c r="A263" s="1">
        <v>44880</v>
      </c>
      <c r="C263" s="1"/>
    </row>
    <row r="264" spans="1:3" x14ac:dyDescent="0.25">
      <c r="A264" s="1">
        <v>44920</v>
      </c>
      <c r="C264" s="1"/>
    </row>
    <row r="265" spans="1:3" x14ac:dyDescent="0.25">
      <c r="A265" s="1">
        <v>44927</v>
      </c>
      <c r="C265" s="1"/>
    </row>
    <row r="266" spans="1:3" x14ac:dyDescent="0.25">
      <c r="A266" s="1">
        <v>44977</v>
      </c>
      <c r="C266" s="1"/>
    </row>
    <row r="267" spans="1:3" x14ac:dyDescent="0.25">
      <c r="A267" s="1">
        <v>44978</v>
      </c>
      <c r="C267" s="1"/>
    </row>
    <row r="268" spans="1:3" x14ac:dyDescent="0.25">
      <c r="A268" s="1">
        <v>45023</v>
      </c>
      <c r="C268" s="1"/>
    </row>
    <row r="269" spans="1:3" x14ac:dyDescent="0.25">
      <c r="A269" s="1">
        <v>45037</v>
      </c>
      <c r="C269" s="1"/>
    </row>
    <row r="270" spans="1:3" x14ac:dyDescent="0.25">
      <c r="A270" s="1">
        <v>45047</v>
      </c>
      <c r="C270" s="1"/>
    </row>
    <row r="271" spans="1:3" x14ac:dyDescent="0.25">
      <c r="A271" s="1">
        <v>45085</v>
      </c>
      <c r="C271" s="1"/>
    </row>
    <row r="272" spans="1:3" x14ac:dyDescent="0.25">
      <c r="A272" s="1">
        <v>45176</v>
      </c>
      <c r="C272" s="1"/>
    </row>
    <row r="273" spans="1:3" x14ac:dyDescent="0.25">
      <c r="A273" s="1">
        <v>45211</v>
      </c>
      <c r="C273" s="1"/>
    </row>
    <row r="274" spans="1:3" x14ac:dyDescent="0.25">
      <c r="A274" s="1">
        <v>45232</v>
      </c>
      <c r="C274" s="1"/>
    </row>
    <row r="275" spans="1:3" x14ac:dyDescent="0.25">
      <c r="A275" s="1">
        <v>45245</v>
      </c>
      <c r="C275" s="1"/>
    </row>
    <row r="276" spans="1:3" x14ac:dyDescent="0.25">
      <c r="A276" s="1">
        <v>45285</v>
      </c>
      <c r="C276" s="1"/>
    </row>
    <row r="277" spans="1:3" x14ac:dyDescent="0.25">
      <c r="A277" s="1">
        <v>45292</v>
      </c>
      <c r="C277" s="1"/>
    </row>
    <row r="278" spans="1:3" x14ac:dyDescent="0.25">
      <c r="A278" s="1">
        <v>45334</v>
      </c>
      <c r="C278" s="1"/>
    </row>
    <row r="279" spans="1:3" x14ac:dyDescent="0.25">
      <c r="A279" s="1">
        <v>45335</v>
      </c>
      <c r="C279" s="1"/>
    </row>
    <row r="280" spans="1:3" x14ac:dyDescent="0.25">
      <c r="A280" s="1">
        <v>45380</v>
      </c>
      <c r="C280" s="1"/>
    </row>
    <row r="281" spans="1:3" x14ac:dyDescent="0.25">
      <c r="A281" s="1">
        <v>45403</v>
      </c>
      <c r="C281" s="1"/>
    </row>
    <row r="282" spans="1:3" x14ac:dyDescent="0.25">
      <c r="A282" s="1">
        <v>45413</v>
      </c>
      <c r="C282" s="1"/>
    </row>
    <row r="283" spans="1:3" x14ac:dyDescent="0.25">
      <c r="A283" s="1">
        <v>45442</v>
      </c>
      <c r="C283" s="1"/>
    </row>
    <row r="284" spans="1:3" x14ac:dyDescent="0.25">
      <c r="A284" s="1">
        <v>45542</v>
      </c>
      <c r="C284" s="1"/>
    </row>
    <row r="285" spans="1:3" x14ac:dyDescent="0.25">
      <c r="A285" s="1">
        <v>45577</v>
      </c>
      <c r="C285" s="1"/>
    </row>
    <row r="286" spans="1:3" x14ac:dyDescent="0.25">
      <c r="A286" s="1">
        <v>45598</v>
      </c>
      <c r="C286" s="1"/>
    </row>
    <row r="287" spans="1:3" x14ac:dyDescent="0.25">
      <c r="A287" s="1">
        <v>45611</v>
      </c>
      <c r="C287" s="1"/>
    </row>
    <row r="288" spans="1:3" x14ac:dyDescent="0.25">
      <c r="A288" s="1">
        <v>45651</v>
      </c>
      <c r="C288" s="1"/>
    </row>
    <row r="289" spans="1:3" x14ac:dyDescent="0.25">
      <c r="A289" s="1">
        <v>45658</v>
      </c>
      <c r="C289" s="1"/>
    </row>
    <row r="290" spans="1:3" x14ac:dyDescent="0.25">
      <c r="A290" s="1">
        <v>45719</v>
      </c>
      <c r="C290" s="1"/>
    </row>
    <row r="291" spans="1:3" x14ac:dyDescent="0.25">
      <c r="A291" s="1">
        <v>45720</v>
      </c>
      <c r="C291" s="1"/>
    </row>
    <row r="292" spans="1:3" x14ac:dyDescent="0.25">
      <c r="A292" s="1">
        <v>45765</v>
      </c>
      <c r="C292" s="1"/>
    </row>
    <row r="293" spans="1:3" x14ac:dyDescent="0.25">
      <c r="A293" s="1">
        <v>45768</v>
      </c>
      <c r="C293" s="1"/>
    </row>
    <row r="294" spans="1:3" x14ac:dyDescent="0.25">
      <c r="A294" s="1">
        <v>45778</v>
      </c>
      <c r="C294" s="1"/>
    </row>
    <row r="295" spans="1:3" x14ac:dyDescent="0.25">
      <c r="A295" s="1">
        <v>45827</v>
      </c>
      <c r="C295" s="1"/>
    </row>
    <row r="296" spans="1:3" x14ac:dyDescent="0.25">
      <c r="A296" s="1">
        <v>45907</v>
      </c>
      <c r="C296" s="1"/>
    </row>
    <row r="297" spans="1:3" x14ac:dyDescent="0.25">
      <c r="A297" s="1">
        <v>45942</v>
      </c>
      <c r="C297" s="1"/>
    </row>
    <row r="298" spans="1:3" x14ac:dyDescent="0.25">
      <c r="A298" s="1">
        <v>45963</v>
      </c>
      <c r="C298" s="1"/>
    </row>
    <row r="299" spans="1:3" x14ac:dyDescent="0.25">
      <c r="A299" s="1">
        <v>45976</v>
      </c>
      <c r="C299" s="1"/>
    </row>
    <row r="300" spans="1:3" x14ac:dyDescent="0.25">
      <c r="A300" s="1">
        <v>46016</v>
      </c>
      <c r="C300" s="1"/>
    </row>
    <row r="301" spans="1:3" x14ac:dyDescent="0.25">
      <c r="A301" s="1">
        <v>46023</v>
      </c>
      <c r="C301" s="1"/>
    </row>
    <row r="302" spans="1:3" x14ac:dyDescent="0.25">
      <c r="A302" s="1">
        <v>46069</v>
      </c>
      <c r="C302" s="1"/>
    </row>
    <row r="303" spans="1:3" x14ac:dyDescent="0.25">
      <c r="A303" s="1">
        <v>46070</v>
      </c>
      <c r="C303" s="1"/>
    </row>
    <row r="304" spans="1:3" x14ac:dyDescent="0.25">
      <c r="A304" s="1">
        <v>46115</v>
      </c>
      <c r="C304" s="1"/>
    </row>
    <row r="305" spans="1:3" x14ac:dyDescent="0.25">
      <c r="A305" s="1">
        <v>46133</v>
      </c>
      <c r="C305" s="1"/>
    </row>
    <row r="306" spans="1:3" x14ac:dyDescent="0.25">
      <c r="A306" s="1">
        <v>46143</v>
      </c>
      <c r="C306" s="1"/>
    </row>
    <row r="307" spans="1:3" x14ac:dyDescent="0.25">
      <c r="A307" s="1">
        <v>46177</v>
      </c>
      <c r="C307" s="1"/>
    </row>
    <row r="308" spans="1:3" x14ac:dyDescent="0.25">
      <c r="A308" s="1">
        <v>46272</v>
      </c>
      <c r="C308" s="1"/>
    </row>
    <row r="309" spans="1:3" x14ac:dyDescent="0.25">
      <c r="A309" s="1">
        <v>46307</v>
      </c>
      <c r="C309" s="1"/>
    </row>
    <row r="310" spans="1:3" x14ac:dyDescent="0.25">
      <c r="A310" s="1">
        <v>46328</v>
      </c>
      <c r="C310" s="1"/>
    </row>
    <row r="311" spans="1:3" x14ac:dyDescent="0.25">
      <c r="A311" s="1">
        <v>46341</v>
      </c>
      <c r="C311" s="1"/>
    </row>
    <row r="312" spans="1:3" x14ac:dyDescent="0.25">
      <c r="A312" s="1">
        <v>46381</v>
      </c>
      <c r="C312" s="1"/>
    </row>
    <row r="313" spans="1:3" x14ac:dyDescent="0.25">
      <c r="A313" s="1">
        <v>46388</v>
      </c>
      <c r="C313" s="1"/>
    </row>
    <row r="314" spans="1:3" x14ac:dyDescent="0.25">
      <c r="A314" s="1">
        <v>46426</v>
      </c>
      <c r="C314" s="1"/>
    </row>
    <row r="315" spans="1:3" x14ac:dyDescent="0.25">
      <c r="A315" s="1">
        <v>46427</v>
      </c>
      <c r="C315" s="1"/>
    </row>
    <row r="316" spans="1:3" x14ac:dyDescent="0.25">
      <c r="A316" s="1">
        <v>46472</v>
      </c>
      <c r="C316" s="1"/>
    </row>
    <row r="317" spans="1:3" x14ac:dyDescent="0.25">
      <c r="A317" s="1">
        <v>46498</v>
      </c>
      <c r="C317" s="1"/>
    </row>
    <row r="318" spans="1:3" x14ac:dyDescent="0.25">
      <c r="A318" s="1">
        <v>46508</v>
      </c>
      <c r="C318" s="1"/>
    </row>
    <row r="319" spans="1:3" x14ac:dyDescent="0.25">
      <c r="A319" s="1">
        <v>46534</v>
      </c>
      <c r="C319" s="1"/>
    </row>
    <row r="320" spans="1:3" x14ac:dyDescent="0.25">
      <c r="A320" s="1">
        <v>46637</v>
      </c>
      <c r="C320" s="1"/>
    </row>
    <row r="321" spans="1:3" x14ac:dyDescent="0.25">
      <c r="A321" s="1">
        <v>46672</v>
      </c>
      <c r="C321" s="1"/>
    </row>
    <row r="322" spans="1:3" x14ac:dyDescent="0.25">
      <c r="A322" s="1">
        <v>46693</v>
      </c>
      <c r="C322" s="1"/>
    </row>
    <row r="323" spans="1:3" x14ac:dyDescent="0.25">
      <c r="A323" s="1">
        <v>46706</v>
      </c>
      <c r="C323" s="1"/>
    </row>
    <row r="324" spans="1:3" x14ac:dyDescent="0.25">
      <c r="A324" s="1">
        <v>46746</v>
      </c>
      <c r="C324" s="1"/>
    </row>
    <row r="325" spans="1:3" x14ac:dyDescent="0.25">
      <c r="A325" s="1">
        <v>46753</v>
      </c>
      <c r="C325" s="1"/>
    </row>
    <row r="326" spans="1:3" x14ac:dyDescent="0.25">
      <c r="A326" s="1">
        <v>46811</v>
      </c>
      <c r="C326" s="1"/>
    </row>
    <row r="327" spans="1:3" x14ac:dyDescent="0.25">
      <c r="A327" s="1">
        <v>46812</v>
      </c>
      <c r="C327" s="1"/>
    </row>
    <row r="328" spans="1:3" x14ac:dyDescent="0.25">
      <c r="A328" s="1">
        <v>46857</v>
      </c>
      <c r="C328" s="1"/>
    </row>
    <row r="329" spans="1:3" x14ac:dyDescent="0.25">
      <c r="A329" s="1">
        <v>46864</v>
      </c>
      <c r="C329" s="1"/>
    </row>
    <row r="330" spans="1:3" x14ac:dyDescent="0.25">
      <c r="A330" s="1">
        <v>46874</v>
      </c>
      <c r="C330" s="1"/>
    </row>
    <row r="331" spans="1:3" x14ac:dyDescent="0.25">
      <c r="A331" s="1">
        <v>46919</v>
      </c>
      <c r="C331" s="1"/>
    </row>
    <row r="332" spans="1:3" x14ac:dyDescent="0.25">
      <c r="A332" s="1">
        <v>47003</v>
      </c>
      <c r="C332" s="1"/>
    </row>
    <row r="333" spans="1:3" x14ac:dyDescent="0.25">
      <c r="A333" s="1">
        <v>47038</v>
      </c>
      <c r="C333" s="1"/>
    </row>
    <row r="334" spans="1:3" x14ac:dyDescent="0.25">
      <c r="A334" s="1">
        <v>47059</v>
      </c>
      <c r="C334" s="1"/>
    </row>
    <row r="335" spans="1:3" x14ac:dyDescent="0.25">
      <c r="A335" s="1">
        <v>47072</v>
      </c>
      <c r="C335" s="1"/>
    </row>
    <row r="336" spans="1:3" x14ac:dyDescent="0.25">
      <c r="A336" s="1">
        <v>47112</v>
      </c>
      <c r="C336" s="1"/>
    </row>
    <row r="337" spans="1:3" x14ac:dyDescent="0.25">
      <c r="A337" s="1">
        <v>47119</v>
      </c>
      <c r="C337" s="1"/>
    </row>
    <row r="338" spans="1:3" x14ac:dyDescent="0.25">
      <c r="A338" s="1">
        <v>47161</v>
      </c>
      <c r="C338" s="1"/>
    </row>
    <row r="339" spans="1:3" x14ac:dyDescent="0.25">
      <c r="A339" s="1">
        <v>47162</v>
      </c>
      <c r="C339" s="1"/>
    </row>
    <row r="340" spans="1:3" x14ac:dyDescent="0.25">
      <c r="A340" s="1">
        <v>47207</v>
      </c>
      <c r="C340" s="1"/>
    </row>
    <row r="341" spans="1:3" x14ac:dyDescent="0.25">
      <c r="A341" s="1">
        <v>47229</v>
      </c>
      <c r="C341" s="1"/>
    </row>
    <row r="342" spans="1:3" x14ac:dyDescent="0.25">
      <c r="A342" s="1">
        <v>47239</v>
      </c>
      <c r="C342" s="1"/>
    </row>
    <row r="343" spans="1:3" x14ac:dyDescent="0.25">
      <c r="A343" s="1">
        <v>47269</v>
      </c>
      <c r="C343" s="1"/>
    </row>
    <row r="344" spans="1:3" x14ac:dyDescent="0.25">
      <c r="A344" s="1">
        <v>47368</v>
      </c>
      <c r="C344" s="1"/>
    </row>
    <row r="345" spans="1:3" x14ac:dyDescent="0.25">
      <c r="A345" s="1">
        <v>47403</v>
      </c>
      <c r="C345" s="1"/>
    </row>
    <row r="346" spans="1:3" x14ac:dyDescent="0.25">
      <c r="A346" s="1">
        <v>47424</v>
      </c>
      <c r="C346" s="1"/>
    </row>
    <row r="347" spans="1:3" x14ac:dyDescent="0.25">
      <c r="A347" s="1">
        <v>47437</v>
      </c>
      <c r="C347" s="1"/>
    </row>
    <row r="348" spans="1:3" x14ac:dyDescent="0.25">
      <c r="A348" s="1">
        <v>47477</v>
      </c>
      <c r="C348" s="1"/>
    </row>
    <row r="349" spans="1:3" x14ac:dyDescent="0.25">
      <c r="A349" s="1">
        <v>47484</v>
      </c>
      <c r="C349" s="1"/>
    </row>
    <row r="350" spans="1:3" x14ac:dyDescent="0.25">
      <c r="A350" s="1">
        <v>47546</v>
      </c>
      <c r="C350" s="1"/>
    </row>
    <row r="351" spans="1:3" x14ac:dyDescent="0.25">
      <c r="A351" s="1">
        <v>47547</v>
      </c>
      <c r="C351" s="1"/>
    </row>
    <row r="352" spans="1:3" x14ac:dyDescent="0.25">
      <c r="A352" s="1">
        <v>47592</v>
      </c>
      <c r="C352" s="1"/>
    </row>
    <row r="353" spans="1:3" x14ac:dyDescent="0.25">
      <c r="A353" s="1">
        <v>47594</v>
      </c>
      <c r="C353" s="1"/>
    </row>
    <row r="354" spans="1:3" x14ac:dyDescent="0.25">
      <c r="A354" s="1">
        <v>47604</v>
      </c>
      <c r="C354" s="1"/>
    </row>
    <row r="355" spans="1:3" x14ac:dyDescent="0.25">
      <c r="A355" s="1">
        <v>47654</v>
      </c>
      <c r="C355" s="1"/>
    </row>
    <row r="356" spans="1:3" x14ac:dyDescent="0.25">
      <c r="A356" s="1">
        <v>47733</v>
      </c>
      <c r="C356" s="1"/>
    </row>
    <row r="357" spans="1:3" x14ac:dyDescent="0.25">
      <c r="A357" s="1">
        <v>47768</v>
      </c>
      <c r="C357" s="1"/>
    </row>
    <row r="358" spans="1:3" x14ac:dyDescent="0.25">
      <c r="A358" s="1">
        <v>47789</v>
      </c>
      <c r="C358" s="1"/>
    </row>
    <row r="359" spans="1:3" x14ac:dyDescent="0.25">
      <c r="A359" s="1">
        <v>47802</v>
      </c>
      <c r="C359" s="1"/>
    </row>
    <row r="360" spans="1:3" x14ac:dyDescent="0.25">
      <c r="A360" s="1">
        <v>47842</v>
      </c>
      <c r="C360" s="1"/>
    </row>
    <row r="361" spans="1:3" x14ac:dyDescent="0.25">
      <c r="A361" s="1">
        <v>47849</v>
      </c>
      <c r="C361" s="1"/>
    </row>
    <row r="362" spans="1:3" x14ac:dyDescent="0.25">
      <c r="A362" s="1">
        <v>47903</v>
      </c>
      <c r="C362" s="1"/>
    </row>
    <row r="363" spans="1:3" x14ac:dyDescent="0.25">
      <c r="A363" s="1">
        <v>47904</v>
      </c>
      <c r="C363" s="1"/>
    </row>
    <row r="364" spans="1:3" x14ac:dyDescent="0.25">
      <c r="A364" s="1">
        <v>47949</v>
      </c>
      <c r="C364" s="1"/>
    </row>
    <row r="365" spans="1:3" x14ac:dyDescent="0.25">
      <c r="A365" s="1">
        <v>47959</v>
      </c>
      <c r="C365" s="1"/>
    </row>
    <row r="366" spans="1:3" x14ac:dyDescent="0.25">
      <c r="A366" s="1">
        <v>47969</v>
      </c>
      <c r="C366" s="1"/>
    </row>
    <row r="367" spans="1:3" x14ac:dyDescent="0.25">
      <c r="A367" s="1">
        <v>48011</v>
      </c>
      <c r="C367" s="1"/>
    </row>
    <row r="368" spans="1:3" x14ac:dyDescent="0.25">
      <c r="A368" s="1">
        <v>48098</v>
      </c>
      <c r="C368" s="1"/>
    </row>
    <row r="369" spans="1:3" x14ac:dyDescent="0.25">
      <c r="A369" s="1">
        <v>48133</v>
      </c>
      <c r="C369" s="1"/>
    </row>
    <row r="370" spans="1:3" x14ac:dyDescent="0.25">
      <c r="A370" s="1">
        <v>48154</v>
      </c>
      <c r="C370" s="1"/>
    </row>
    <row r="371" spans="1:3" x14ac:dyDescent="0.25">
      <c r="A371" s="1">
        <v>48167</v>
      </c>
      <c r="C371" s="1"/>
    </row>
    <row r="372" spans="1:3" x14ac:dyDescent="0.25">
      <c r="A372" s="1">
        <v>48207</v>
      </c>
      <c r="C372" s="1"/>
    </row>
    <row r="373" spans="1:3" x14ac:dyDescent="0.25">
      <c r="A373" s="1">
        <v>48214</v>
      </c>
      <c r="C373" s="1"/>
    </row>
    <row r="374" spans="1:3" x14ac:dyDescent="0.25">
      <c r="A374" s="1">
        <v>48253</v>
      </c>
      <c r="C374" s="1"/>
    </row>
    <row r="375" spans="1:3" x14ac:dyDescent="0.25">
      <c r="A375" s="1">
        <v>48254</v>
      </c>
      <c r="C375" s="1"/>
    </row>
    <row r="376" spans="1:3" x14ac:dyDescent="0.25">
      <c r="A376" s="1">
        <v>48299</v>
      </c>
      <c r="C376" s="1"/>
    </row>
    <row r="377" spans="1:3" x14ac:dyDescent="0.25">
      <c r="A377" s="1">
        <v>48325</v>
      </c>
      <c r="C377" s="1"/>
    </row>
    <row r="378" spans="1:3" x14ac:dyDescent="0.25">
      <c r="A378" s="1">
        <v>48335</v>
      </c>
      <c r="C378" s="1"/>
    </row>
    <row r="379" spans="1:3" x14ac:dyDescent="0.25">
      <c r="A379" s="1">
        <v>48361</v>
      </c>
      <c r="C379" s="1"/>
    </row>
    <row r="380" spans="1:3" x14ac:dyDescent="0.25">
      <c r="A380" s="1">
        <v>48464</v>
      </c>
      <c r="C380" s="1"/>
    </row>
    <row r="381" spans="1:3" x14ac:dyDescent="0.25">
      <c r="A381" s="1">
        <v>48499</v>
      </c>
      <c r="C381" s="1"/>
    </row>
    <row r="382" spans="1:3" x14ac:dyDescent="0.25">
      <c r="A382" s="1">
        <v>48520</v>
      </c>
      <c r="C382" s="1"/>
    </row>
    <row r="383" spans="1:3" x14ac:dyDescent="0.25">
      <c r="A383" s="1">
        <v>48533</v>
      </c>
      <c r="C383" s="1"/>
    </row>
    <row r="384" spans="1:3" x14ac:dyDescent="0.25">
      <c r="A384" s="1">
        <v>48573</v>
      </c>
      <c r="C384" s="1"/>
    </row>
    <row r="385" spans="1:3" x14ac:dyDescent="0.25">
      <c r="A385" s="1">
        <v>48580</v>
      </c>
      <c r="C385" s="1"/>
    </row>
    <row r="386" spans="1:3" x14ac:dyDescent="0.25">
      <c r="A386" s="1">
        <v>48638</v>
      </c>
      <c r="C386" s="1"/>
    </row>
    <row r="387" spans="1:3" x14ac:dyDescent="0.25">
      <c r="A387" s="1">
        <v>48639</v>
      </c>
      <c r="C387" s="1"/>
    </row>
    <row r="388" spans="1:3" x14ac:dyDescent="0.25">
      <c r="A388" s="1">
        <v>48684</v>
      </c>
      <c r="C388" s="1"/>
    </row>
    <row r="389" spans="1:3" x14ac:dyDescent="0.25">
      <c r="A389" s="1">
        <v>48690</v>
      </c>
      <c r="C389" s="1"/>
    </row>
    <row r="390" spans="1:3" x14ac:dyDescent="0.25">
      <c r="A390" s="1">
        <v>48700</v>
      </c>
      <c r="C390" s="1"/>
    </row>
    <row r="391" spans="1:3" x14ac:dyDescent="0.25">
      <c r="A391" s="1">
        <v>48746</v>
      </c>
      <c r="C391" s="1"/>
    </row>
    <row r="392" spans="1:3" x14ac:dyDescent="0.25">
      <c r="A392" s="1">
        <v>48829</v>
      </c>
      <c r="C392" s="1"/>
    </row>
    <row r="393" spans="1:3" x14ac:dyDescent="0.25">
      <c r="A393" s="1">
        <v>48864</v>
      </c>
      <c r="C393" s="1"/>
    </row>
    <row r="394" spans="1:3" x14ac:dyDescent="0.25">
      <c r="A394" s="1">
        <v>48885</v>
      </c>
      <c r="C394" s="1"/>
    </row>
    <row r="395" spans="1:3" x14ac:dyDescent="0.25">
      <c r="A395" s="1">
        <v>48898</v>
      </c>
      <c r="C395" s="1"/>
    </row>
    <row r="396" spans="1:3" x14ac:dyDescent="0.25">
      <c r="A396" s="1">
        <v>48938</v>
      </c>
      <c r="C396" s="1"/>
    </row>
    <row r="397" spans="1:3" x14ac:dyDescent="0.25">
      <c r="A397" s="1">
        <v>48945</v>
      </c>
      <c r="C397" s="1"/>
    </row>
    <row r="398" spans="1:3" x14ac:dyDescent="0.25">
      <c r="A398" s="1">
        <v>48995</v>
      </c>
      <c r="C398" s="1"/>
    </row>
    <row r="399" spans="1:3" x14ac:dyDescent="0.25">
      <c r="A399" s="1">
        <v>48996</v>
      </c>
      <c r="C399" s="1"/>
    </row>
    <row r="400" spans="1:3" x14ac:dyDescent="0.25">
      <c r="A400" s="1">
        <v>49041</v>
      </c>
      <c r="C400" s="1"/>
    </row>
    <row r="401" spans="1:3" x14ac:dyDescent="0.25">
      <c r="A401" s="1">
        <v>49055</v>
      </c>
      <c r="C401" s="1"/>
    </row>
    <row r="402" spans="1:3" x14ac:dyDescent="0.25">
      <c r="A402" s="1">
        <v>49065</v>
      </c>
      <c r="C402" s="1"/>
    </row>
    <row r="403" spans="1:3" x14ac:dyDescent="0.25">
      <c r="A403" s="1">
        <v>49103</v>
      </c>
      <c r="C403" s="1"/>
    </row>
    <row r="404" spans="1:3" x14ac:dyDescent="0.25">
      <c r="A404" s="1">
        <v>49194</v>
      </c>
      <c r="C404" s="1"/>
    </row>
    <row r="405" spans="1:3" x14ac:dyDescent="0.25">
      <c r="A405" s="1">
        <v>49229</v>
      </c>
      <c r="C405" s="1"/>
    </row>
    <row r="406" spans="1:3" x14ac:dyDescent="0.25">
      <c r="A406" s="1">
        <v>49250</v>
      </c>
      <c r="C406" s="1"/>
    </row>
    <row r="407" spans="1:3" x14ac:dyDescent="0.25">
      <c r="A407" s="1">
        <v>49263</v>
      </c>
      <c r="C407" s="1"/>
    </row>
    <row r="408" spans="1:3" x14ac:dyDescent="0.25">
      <c r="A408" s="1">
        <v>49303</v>
      </c>
      <c r="C408" s="1"/>
    </row>
    <row r="409" spans="1:3" x14ac:dyDescent="0.25">
      <c r="A409" s="1">
        <v>49310</v>
      </c>
      <c r="C409" s="1"/>
    </row>
    <row r="410" spans="1:3" x14ac:dyDescent="0.25">
      <c r="A410" s="1">
        <v>49345</v>
      </c>
      <c r="C410" s="1"/>
    </row>
    <row r="411" spans="1:3" x14ac:dyDescent="0.25">
      <c r="A411" s="1">
        <v>49346</v>
      </c>
      <c r="C411" s="1"/>
    </row>
    <row r="412" spans="1:3" x14ac:dyDescent="0.25">
      <c r="A412" s="1">
        <v>49391</v>
      </c>
      <c r="C412" s="1"/>
    </row>
    <row r="413" spans="1:3" x14ac:dyDescent="0.25">
      <c r="A413" s="1">
        <v>49420</v>
      </c>
      <c r="C413" s="1"/>
    </row>
    <row r="414" spans="1:3" x14ac:dyDescent="0.25">
      <c r="A414" s="1">
        <v>49430</v>
      </c>
      <c r="C414" s="1"/>
    </row>
    <row r="415" spans="1:3" x14ac:dyDescent="0.25">
      <c r="A415" s="1">
        <v>49453</v>
      </c>
      <c r="C415" s="1"/>
    </row>
    <row r="416" spans="1:3" x14ac:dyDescent="0.25">
      <c r="A416" s="1">
        <v>49559</v>
      </c>
      <c r="C416" s="1"/>
    </row>
    <row r="417" spans="1:3" x14ac:dyDescent="0.25">
      <c r="A417" s="1">
        <v>49594</v>
      </c>
      <c r="C417" s="1"/>
    </row>
    <row r="418" spans="1:3" x14ac:dyDescent="0.25">
      <c r="A418" s="1">
        <v>49615</v>
      </c>
      <c r="C418" s="1"/>
    </row>
    <row r="419" spans="1:3" x14ac:dyDescent="0.25">
      <c r="A419" s="1">
        <v>49628</v>
      </c>
      <c r="C419" s="1"/>
    </row>
    <row r="420" spans="1:3" x14ac:dyDescent="0.25">
      <c r="A420" s="1">
        <v>49668</v>
      </c>
      <c r="C420" s="1"/>
    </row>
    <row r="421" spans="1:3" x14ac:dyDescent="0.25">
      <c r="A421" s="1">
        <v>49675</v>
      </c>
      <c r="C421" s="1"/>
    </row>
    <row r="422" spans="1:3" x14ac:dyDescent="0.25">
      <c r="A422" s="1">
        <v>49730</v>
      </c>
      <c r="C422" s="1"/>
    </row>
    <row r="423" spans="1:3" x14ac:dyDescent="0.25">
      <c r="A423" s="1">
        <v>49731</v>
      </c>
      <c r="C423" s="1"/>
    </row>
    <row r="424" spans="1:3" x14ac:dyDescent="0.25">
      <c r="A424" s="1">
        <v>49776</v>
      </c>
      <c r="C424" s="1"/>
    </row>
    <row r="425" spans="1:3" x14ac:dyDescent="0.25">
      <c r="A425" s="1">
        <v>49786</v>
      </c>
      <c r="C425" s="1"/>
    </row>
    <row r="426" spans="1:3" x14ac:dyDescent="0.25">
      <c r="A426" s="1">
        <v>49796</v>
      </c>
      <c r="C426" s="1"/>
    </row>
    <row r="427" spans="1:3" x14ac:dyDescent="0.25">
      <c r="A427" s="1">
        <v>49838</v>
      </c>
      <c r="C427" s="1"/>
    </row>
    <row r="428" spans="1:3" x14ac:dyDescent="0.25">
      <c r="A428" s="1">
        <v>49925</v>
      </c>
      <c r="C428" s="1"/>
    </row>
    <row r="429" spans="1:3" x14ac:dyDescent="0.25">
      <c r="A429" s="1">
        <v>49960</v>
      </c>
      <c r="C429" s="1"/>
    </row>
    <row r="430" spans="1:3" x14ac:dyDescent="0.25">
      <c r="A430" s="1">
        <v>49981</v>
      </c>
      <c r="C430" s="1"/>
    </row>
    <row r="431" spans="1:3" x14ac:dyDescent="0.25">
      <c r="A431" s="1">
        <v>49994</v>
      </c>
      <c r="C431" s="1"/>
    </row>
    <row r="432" spans="1:3" x14ac:dyDescent="0.25">
      <c r="A432" s="1">
        <v>50034</v>
      </c>
      <c r="C432" s="1"/>
    </row>
    <row r="433" spans="1:3" x14ac:dyDescent="0.25">
      <c r="A433" s="1">
        <v>50041</v>
      </c>
      <c r="C433" s="1"/>
    </row>
    <row r="434" spans="1:3" x14ac:dyDescent="0.25">
      <c r="A434" s="1">
        <v>50087</v>
      </c>
      <c r="C434" s="1"/>
    </row>
    <row r="435" spans="1:3" x14ac:dyDescent="0.25">
      <c r="A435" s="1">
        <v>50088</v>
      </c>
      <c r="C435" s="1"/>
    </row>
    <row r="436" spans="1:3" x14ac:dyDescent="0.25">
      <c r="A436" s="1">
        <v>50133</v>
      </c>
      <c r="C436" s="1"/>
    </row>
    <row r="437" spans="1:3" x14ac:dyDescent="0.25">
      <c r="A437" s="1">
        <v>50151</v>
      </c>
      <c r="C437" s="1"/>
    </row>
    <row r="438" spans="1:3" x14ac:dyDescent="0.25">
      <c r="A438" s="1">
        <v>50161</v>
      </c>
      <c r="C438" s="1"/>
    </row>
    <row r="439" spans="1:3" x14ac:dyDescent="0.25">
      <c r="A439" s="1">
        <v>50195</v>
      </c>
      <c r="C439" s="1"/>
    </row>
    <row r="440" spans="1:3" x14ac:dyDescent="0.25">
      <c r="A440" s="1">
        <v>50290</v>
      </c>
      <c r="C440" s="1"/>
    </row>
    <row r="441" spans="1:3" x14ac:dyDescent="0.25">
      <c r="A441" s="1">
        <v>50325</v>
      </c>
      <c r="C441" s="1"/>
    </row>
    <row r="442" spans="1:3" x14ac:dyDescent="0.25">
      <c r="A442" s="1">
        <v>50346</v>
      </c>
      <c r="C442" s="1"/>
    </row>
    <row r="443" spans="1:3" x14ac:dyDescent="0.25">
      <c r="A443" s="1">
        <v>50359</v>
      </c>
      <c r="C443" s="1"/>
    </row>
    <row r="444" spans="1:3" x14ac:dyDescent="0.25">
      <c r="A444" s="1">
        <v>50399</v>
      </c>
      <c r="C444" s="1"/>
    </row>
    <row r="445" spans="1:3" x14ac:dyDescent="0.25">
      <c r="A445" s="1">
        <v>50406</v>
      </c>
      <c r="C445" s="1"/>
    </row>
    <row r="446" spans="1:3" x14ac:dyDescent="0.25">
      <c r="A446" s="1">
        <v>50472</v>
      </c>
      <c r="C446" s="1"/>
    </row>
    <row r="447" spans="1:3" x14ac:dyDescent="0.25">
      <c r="A447" s="1">
        <v>50473</v>
      </c>
      <c r="C447" s="1"/>
    </row>
    <row r="448" spans="1:3" x14ac:dyDescent="0.25">
      <c r="A448" s="1">
        <v>50516</v>
      </c>
      <c r="C448" s="1"/>
    </row>
    <row r="449" spans="1:3" x14ac:dyDescent="0.25">
      <c r="A449" s="1">
        <v>50518</v>
      </c>
      <c r="C449" s="1"/>
    </row>
    <row r="450" spans="1:3" x14ac:dyDescent="0.25">
      <c r="A450" s="1">
        <v>50526</v>
      </c>
      <c r="C450" s="1"/>
    </row>
    <row r="451" spans="1:3" x14ac:dyDescent="0.25">
      <c r="A451" s="1">
        <v>50580</v>
      </c>
      <c r="C451" s="1"/>
    </row>
    <row r="452" spans="1:3" x14ac:dyDescent="0.25">
      <c r="A452" s="1">
        <v>50655</v>
      </c>
      <c r="C452" s="1"/>
    </row>
    <row r="453" spans="1:3" x14ac:dyDescent="0.25">
      <c r="A453" s="1">
        <v>50690</v>
      </c>
      <c r="C453" s="1"/>
    </row>
    <row r="454" spans="1:3" x14ac:dyDescent="0.25">
      <c r="A454" s="1">
        <v>50711</v>
      </c>
      <c r="C454" s="1"/>
    </row>
    <row r="455" spans="1:3" x14ac:dyDescent="0.25">
      <c r="A455" s="1">
        <v>50724</v>
      </c>
      <c r="C455" s="1"/>
    </row>
    <row r="456" spans="1:3" x14ac:dyDescent="0.25">
      <c r="A456" s="1">
        <v>50764</v>
      </c>
      <c r="C456" s="1"/>
    </row>
    <row r="457" spans="1:3" x14ac:dyDescent="0.25">
      <c r="A457" s="1">
        <v>50771</v>
      </c>
      <c r="C457" s="1"/>
    </row>
    <row r="458" spans="1:3" x14ac:dyDescent="0.25">
      <c r="A458" s="1">
        <v>50822</v>
      </c>
      <c r="C458" s="1"/>
    </row>
    <row r="459" spans="1:3" x14ac:dyDescent="0.25">
      <c r="A459" s="1">
        <v>50823</v>
      </c>
      <c r="C459" s="1"/>
    </row>
    <row r="460" spans="1:3" x14ac:dyDescent="0.25">
      <c r="A460" s="1">
        <v>50868</v>
      </c>
      <c r="C460" s="1"/>
    </row>
    <row r="461" spans="1:3" x14ac:dyDescent="0.25">
      <c r="A461" s="1">
        <v>50881</v>
      </c>
      <c r="C461" s="1"/>
    </row>
    <row r="462" spans="1:3" x14ac:dyDescent="0.25">
      <c r="A462" s="1">
        <v>50891</v>
      </c>
      <c r="C462" s="1"/>
    </row>
    <row r="463" spans="1:3" x14ac:dyDescent="0.25">
      <c r="A463" s="1">
        <v>50930</v>
      </c>
      <c r="C463" s="1"/>
    </row>
    <row r="464" spans="1:3" x14ac:dyDescent="0.25">
      <c r="A464" s="1">
        <v>51020</v>
      </c>
      <c r="C464" s="1"/>
    </row>
    <row r="465" spans="1:3" x14ac:dyDescent="0.25">
      <c r="A465" s="1">
        <v>51055</v>
      </c>
      <c r="C465" s="1"/>
    </row>
    <row r="466" spans="1:3" x14ac:dyDescent="0.25">
      <c r="A466" s="1">
        <v>51076</v>
      </c>
      <c r="C466" s="1"/>
    </row>
    <row r="467" spans="1:3" x14ac:dyDescent="0.25">
      <c r="A467" s="1">
        <v>51089</v>
      </c>
      <c r="C467" s="1"/>
    </row>
    <row r="468" spans="1:3" x14ac:dyDescent="0.25">
      <c r="A468" s="1">
        <v>51129</v>
      </c>
      <c r="C468" s="1"/>
    </row>
    <row r="469" spans="1:3" x14ac:dyDescent="0.25">
      <c r="A469" s="1">
        <v>51136</v>
      </c>
      <c r="C469" s="1"/>
    </row>
    <row r="470" spans="1:3" x14ac:dyDescent="0.25">
      <c r="A470" s="1">
        <v>51179</v>
      </c>
      <c r="C470" s="1"/>
    </row>
    <row r="471" spans="1:3" x14ac:dyDescent="0.25">
      <c r="A471" s="1">
        <v>51180</v>
      </c>
      <c r="C471" s="1"/>
    </row>
    <row r="472" spans="1:3" x14ac:dyDescent="0.25">
      <c r="A472" s="1">
        <v>51225</v>
      </c>
      <c r="C472" s="1"/>
    </row>
    <row r="473" spans="1:3" x14ac:dyDescent="0.25">
      <c r="A473" s="1">
        <v>51247</v>
      </c>
      <c r="C473" s="1"/>
    </row>
    <row r="474" spans="1:3" x14ac:dyDescent="0.25">
      <c r="A474" s="1">
        <v>51257</v>
      </c>
      <c r="C474" s="1"/>
    </row>
    <row r="475" spans="1:3" x14ac:dyDescent="0.25">
      <c r="A475" s="1">
        <v>51287</v>
      </c>
      <c r="C475" s="1"/>
    </row>
    <row r="476" spans="1:3" x14ac:dyDescent="0.25">
      <c r="A476" s="1">
        <v>51386</v>
      </c>
      <c r="C476" s="1"/>
    </row>
    <row r="477" spans="1:3" x14ac:dyDescent="0.25">
      <c r="A477" s="1">
        <v>51421</v>
      </c>
      <c r="C477" s="1"/>
    </row>
    <row r="478" spans="1:3" x14ac:dyDescent="0.25">
      <c r="A478" s="1">
        <v>51442</v>
      </c>
      <c r="C478" s="1"/>
    </row>
    <row r="479" spans="1:3" x14ac:dyDescent="0.25">
      <c r="A479" s="1">
        <v>51455</v>
      </c>
      <c r="C479" s="1"/>
    </row>
    <row r="480" spans="1:3" x14ac:dyDescent="0.25">
      <c r="A480" s="1">
        <v>51495</v>
      </c>
      <c r="C480" s="1"/>
    </row>
    <row r="481" spans="1:3" x14ac:dyDescent="0.25">
      <c r="A481" s="1">
        <v>51502</v>
      </c>
      <c r="C481" s="1"/>
    </row>
    <row r="482" spans="1:3" x14ac:dyDescent="0.25">
      <c r="A482" s="1">
        <v>51564</v>
      </c>
      <c r="C482" s="1"/>
    </row>
    <row r="483" spans="1:3" x14ac:dyDescent="0.25">
      <c r="A483" s="1">
        <v>51565</v>
      </c>
      <c r="C483" s="1"/>
    </row>
    <row r="484" spans="1:3" x14ac:dyDescent="0.25">
      <c r="A484" s="1">
        <v>51610</v>
      </c>
      <c r="C484" s="1"/>
    </row>
    <row r="485" spans="1:3" x14ac:dyDescent="0.25">
      <c r="A485" s="1">
        <v>51612</v>
      </c>
      <c r="C485" s="1"/>
    </row>
    <row r="486" spans="1:3" x14ac:dyDescent="0.25">
      <c r="A486" s="1">
        <v>51622</v>
      </c>
      <c r="C486" s="1"/>
    </row>
    <row r="487" spans="1:3" x14ac:dyDescent="0.25">
      <c r="A487" s="1">
        <v>51672</v>
      </c>
      <c r="C487" s="1"/>
    </row>
    <row r="488" spans="1:3" x14ac:dyDescent="0.25">
      <c r="A488" s="1">
        <v>51751</v>
      </c>
      <c r="C488" s="1"/>
    </row>
    <row r="489" spans="1:3" x14ac:dyDescent="0.25">
      <c r="A489" s="1">
        <v>51786</v>
      </c>
      <c r="C489" s="1"/>
    </row>
    <row r="490" spans="1:3" x14ac:dyDescent="0.25">
      <c r="A490" s="1">
        <v>51807</v>
      </c>
      <c r="C490" s="1"/>
    </row>
    <row r="491" spans="1:3" x14ac:dyDescent="0.25">
      <c r="A491" s="1">
        <v>51820</v>
      </c>
      <c r="C491" s="1"/>
    </row>
    <row r="492" spans="1:3" x14ac:dyDescent="0.25">
      <c r="A492" s="1">
        <v>51860</v>
      </c>
      <c r="C492" s="1"/>
    </row>
    <row r="493" spans="1:3" x14ac:dyDescent="0.25">
      <c r="A493" s="1">
        <v>51867</v>
      </c>
      <c r="C493" s="1"/>
    </row>
    <row r="494" spans="1:3" x14ac:dyDescent="0.25">
      <c r="A494" s="1">
        <v>51914</v>
      </c>
      <c r="C494" s="1"/>
    </row>
    <row r="495" spans="1:3" x14ac:dyDescent="0.25">
      <c r="A495" s="1">
        <v>51915</v>
      </c>
      <c r="C495" s="1"/>
    </row>
    <row r="496" spans="1:3" x14ac:dyDescent="0.25">
      <c r="A496" s="1">
        <v>51960</v>
      </c>
      <c r="C496" s="1"/>
    </row>
    <row r="497" spans="1:3" x14ac:dyDescent="0.25">
      <c r="A497" s="1">
        <v>51977</v>
      </c>
      <c r="C497" s="1"/>
    </row>
    <row r="498" spans="1:3" x14ac:dyDescent="0.25">
      <c r="A498" s="1">
        <v>51987</v>
      </c>
      <c r="C498" s="1"/>
    </row>
    <row r="499" spans="1:3" x14ac:dyDescent="0.25">
      <c r="A499" s="1">
        <v>52022</v>
      </c>
      <c r="C499" s="1"/>
    </row>
    <row r="500" spans="1:3" x14ac:dyDescent="0.25">
      <c r="A500" s="1">
        <v>52116</v>
      </c>
      <c r="C500" s="1"/>
    </row>
    <row r="501" spans="1:3" x14ac:dyDescent="0.25">
      <c r="A501" s="1">
        <v>52151</v>
      </c>
      <c r="C501" s="1"/>
    </row>
    <row r="502" spans="1:3" x14ac:dyDescent="0.25">
      <c r="A502" s="1">
        <v>52172</v>
      </c>
      <c r="C502" s="1"/>
    </row>
    <row r="503" spans="1:3" x14ac:dyDescent="0.25">
      <c r="A503" s="1">
        <v>52185</v>
      </c>
      <c r="C503" s="1"/>
    </row>
    <row r="504" spans="1:3" x14ac:dyDescent="0.25">
      <c r="A504" s="1">
        <v>52225</v>
      </c>
      <c r="C504" s="1"/>
    </row>
    <row r="505" spans="1:3" x14ac:dyDescent="0.25">
      <c r="A505" s="1">
        <v>52232</v>
      </c>
      <c r="C505" s="1"/>
    </row>
    <row r="506" spans="1:3" x14ac:dyDescent="0.25">
      <c r="A506" s="1">
        <v>52271</v>
      </c>
      <c r="C506" s="1"/>
    </row>
    <row r="507" spans="1:3" x14ac:dyDescent="0.25">
      <c r="A507" s="1">
        <v>52272</v>
      </c>
      <c r="C507" s="1"/>
    </row>
    <row r="508" spans="1:3" x14ac:dyDescent="0.25">
      <c r="A508" s="1">
        <v>52317</v>
      </c>
      <c r="C508" s="1"/>
    </row>
    <row r="509" spans="1:3" x14ac:dyDescent="0.25">
      <c r="A509" s="1">
        <v>52342</v>
      </c>
      <c r="C509" s="1"/>
    </row>
    <row r="510" spans="1:3" x14ac:dyDescent="0.25">
      <c r="A510" s="1">
        <v>52352</v>
      </c>
      <c r="C510" s="1"/>
    </row>
    <row r="511" spans="1:3" x14ac:dyDescent="0.25">
      <c r="A511" s="1">
        <v>52379</v>
      </c>
      <c r="C511" s="1"/>
    </row>
    <row r="512" spans="1:3" x14ac:dyDescent="0.25">
      <c r="A512" s="1">
        <v>52481</v>
      </c>
      <c r="C512" s="1"/>
    </row>
    <row r="513" spans="1:3" x14ac:dyDescent="0.25">
      <c r="A513" s="1">
        <v>52516</v>
      </c>
      <c r="C513" s="1"/>
    </row>
    <row r="514" spans="1:3" x14ac:dyDescent="0.25">
      <c r="A514" s="1">
        <v>52537</v>
      </c>
      <c r="C514" s="1"/>
    </row>
    <row r="515" spans="1:3" x14ac:dyDescent="0.25">
      <c r="A515" s="1">
        <v>52550</v>
      </c>
      <c r="C515" s="1"/>
    </row>
    <row r="516" spans="1:3" x14ac:dyDescent="0.25">
      <c r="A516" s="1">
        <v>52590</v>
      </c>
      <c r="C516" s="1"/>
    </row>
    <row r="517" spans="1:3" x14ac:dyDescent="0.25">
      <c r="A517" s="1">
        <v>52597</v>
      </c>
      <c r="C517" s="1"/>
    </row>
    <row r="518" spans="1:3" x14ac:dyDescent="0.25">
      <c r="A518" s="1">
        <v>52656</v>
      </c>
      <c r="C518" s="1"/>
    </row>
    <row r="519" spans="1:3" x14ac:dyDescent="0.25">
      <c r="A519" s="1">
        <v>52657</v>
      </c>
      <c r="C519" s="1"/>
    </row>
    <row r="520" spans="1:3" x14ac:dyDescent="0.25">
      <c r="A520" s="1">
        <v>52702</v>
      </c>
      <c r="C520" s="1"/>
    </row>
    <row r="521" spans="1:3" x14ac:dyDescent="0.25">
      <c r="A521" s="1">
        <v>52708</v>
      </c>
      <c r="C521" s="1"/>
    </row>
    <row r="522" spans="1:3" x14ac:dyDescent="0.25">
      <c r="A522" s="1">
        <v>52718</v>
      </c>
      <c r="C522" s="1"/>
    </row>
    <row r="523" spans="1:3" x14ac:dyDescent="0.25">
      <c r="A523" s="1">
        <v>52764</v>
      </c>
      <c r="C523" s="1"/>
    </row>
    <row r="524" spans="1:3" x14ac:dyDescent="0.25">
      <c r="A524" s="1">
        <v>52847</v>
      </c>
      <c r="C524" s="1"/>
    </row>
    <row r="525" spans="1:3" x14ac:dyDescent="0.25">
      <c r="A525" s="1">
        <v>52882</v>
      </c>
      <c r="C525" s="1"/>
    </row>
    <row r="526" spans="1:3" x14ac:dyDescent="0.25">
      <c r="A526" s="1">
        <v>52903</v>
      </c>
      <c r="C526" s="1"/>
    </row>
    <row r="527" spans="1:3" x14ac:dyDescent="0.25">
      <c r="A527" s="1">
        <v>52916</v>
      </c>
      <c r="C527" s="1"/>
    </row>
    <row r="528" spans="1:3" x14ac:dyDescent="0.25">
      <c r="A528" s="1">
        <v>52956</v>
      </c>
      <c r="C528" s="1"/>
    </row>
    <row r="529" spans="1:3" x14ac:dyDescent="0.25">
      <c r="A529" s="1">
        <v>52963</v>
      </c>
      <c r="C529" s="1"/>
    </row>
    <row r="530" spans="1:3" x14ac:dyDescent="0.25">
      <c r="A530" s="1">
        <v>53013</v>
      </c>
      <c r="C530" s="1"/>
    </row>
    <row r="531" spans="1:3" x14ac:dyDescent="0.25">
      <c r="A531" s="1">
        <v>53014</v>
      </c>
      <c r="C531" s="1"/>
    </row>
    <row r="532" spans="1:3" x14ac:dyDescent="0.25">
      <c r="A532" s="1">
        <v>53059</v>
      </c>
      <c r="C532" s="1"/>
    </row>
    <row r="533" spans="1:3" x14ac:dyDescent="0.25">
      <c r="A533" s="1">
        <v>53073</v>
      </c>
      <c r="C533" s="1"/>
    </row>
    <row r="534" spans="1:3" x14ac:dyDescent="0.25">
      <c r="A534" s="1">
        <v>53083</v>
      </c>
      <c r="C534" s="1"/>
    </row>
    <row r="535" spans="1:3" x14ac:dyDescent="0.25">
      <c r="A535" s="1">
        <v>53121</v>
      </c>
      <c r="C535" s="1"/>
    </row>
    <row r="536" spans="1:3" x14ac:dyDescent="0.25">
      <c r="A536" s="1">
        <v>53212</v>
      </c>
      <c r="C536" s="1"/>
    </row>
    <row r="537" spans="1:3" x14ac:dyDescent="0.25">
      <c r="A537" s="1">
        <v>53247</v>
      </c>
      <c r="C537" s="1"/>
    </row>
    <row r="538" spans="1:3" x14ac:dyDescent="0.25">
      <c r="A538" s="1">
        <v>53268</v>
      </c>
      <c r="C538" s="1"/>
    </row>
    <row r="539" spans="1:3" x14ac:dyDescent="0.25">
      <c r="A539" s="1">
        <v>53281</v>
      </c>
      <c r="C539" s="1"/>
    </row>
    <row r="540" spans="1:3" x14ac:dyDescent="0.25">
      <c r="A540" s="1">
        <v>53321</v>
      </c>
      <c r="C540" s="1"/>
    </row>
    <row r="541" spans="1:3" x14ac:dyDescent="0.25">
      <c r="A541" s="1">
        <v>53328</v>
      </c>
      <c r="C541" s="1"/>
    </row>
    <row r="542" spans="1:3" x14ac:dyDescent="0.25">
      <c r="A542" s="1">
        <v>53363</v>
      </c>
      <c r="C542" s="1"/>
    </row>
    <row r="543" spans="1:3" x14ac:dyDescent="0.25">
      <c r="A543" s="1">
        <v>53364</v>
      </c>
      <c r="C543" s="1"/>
    </row>
    <row r="544" spans="1:3" x14ac:dyDescent="0.25">
      <c r="A544" s="1">
        <v>53409</v>
      </c>
      <c r="C544" s="1"/>
    </row>
    <row r="545" spans="1:3" x14ac:dyDescent="0.25">
      <c r="A545" s="1">
        <v>53438</v>
      </c>
      <c r="C545" s="1"/>
    </row>
    <row r="546" spans="1:3" x14ac:dyDescent="0.25">
      <c r="A546" s="1">
        <v>53448</v>
      </c>
      <c r="C546" s="1"/>
    </row>
    <row r="547" spans="1:3" x14ac:dyDescent="0.25">
      <c r="A547" s="1">
        <v>53471</v>
      </c>
      <c r="C547" s="1"/>
    </row>
    <row r="548" spans="1:3" x14ac:dyDescent="0.25">
      <c r="A548" s="1">
        <v>53577</v>
      </c>
      <c r="C548" s="1"/>
    </row>
    <row r="549" spans="1:3" x14ac:dyDescent="0.25">
      <c r="A549" s="1">
        <v>53612</v>
      </c>
      <c r="C549" s="1"/>
    </row>
    <row r="550" spans="1:3" x14ac:dyDescent="0.25">
      <c r="A550" s="1">
        <v>53633</v>
      </c>
      <c r="C550" s="1"/>
    </row>
    <row r="551" spans="1:3" x14ac:dyDescent="0.25">
      <c r="A551" s="1">
        <v>53646</v>
      </c>
      <c r="C551" s="1"/>
    </row>
    <row r="552" spans="1:3" x14ac:dyDescent="0.25">
      <c r="A552" s="1">
        <v>53686</v>
      </c>
      <c r="C552" s="1"/>
    </row>
    <row r="553" spans="1:3" x14ac:dyDescent="0.25">
      <c r="A553" s="1">
        <v>53693</v>
      </c>
      <c r="C553" s="1"/>
    </row>
    <row r="554" spans="1:3" x14ac:dyDescent="0.25">
      <c r="A554" s="1">
        <v>53748</v>
      </c>
      <c r="C554" s="1"/>
    </row>
    <row r="555" spans="1:3" x14ac:dyDescent="0.25">
      <c r="A555" s="1">
        <v>53749</v>
      </c>
      <c r="C555" s="1"/>
    </row>
    <row r="556" spans="1:3" x14ac:dyDescent="0.25">
      <c r="A556" s="1">
        <v>53794</v>
      </c>
      <c r="C556" s="1"/>
    </row>
    <row r="557" spans="1:3" x14ac:dyDescent="0.25">
      <c r="A557" s="1">
        <v>53803</v>
      </c>
      <c r="C557" s="1"/>
    </row>
    <row r="558" spans="1:3" x14ac:dyDescent="0.25">
      <c r="A558" s="1">
        <v>53813</v>
      </c>
      <c r="C558" s="1"/>
    </row>
    <row r="559" spans="1:3" x14ac:dyDescent="0.25">
      <c r="A559" s="1">
        <v>53856</v>
      </c>
      <c r="C559" s="1"/>
    </row>
    <row r="560" spans="1:3" x14ac:dyDescent="0.25">
      <c r="A560" s="1">
        <v>53942</v>
      </c>
      <c r="C560" s="1"/>
    </row>
    <row r="561" spans="1:3" x14ac:dyDescent="0.25">
      <c r="A561" s="1">
        <v>53977</v>
      </c>
      <c r="C561" s="1"/>
    </row>
    <row r="562" spans="1:3" x14ac:dyDescent="0.25">
      <c r="A562" s="1">
        <v>53998</v>
      </c>
      <c r="C562" s="1"/>
    </row>
    <row r="563" spans="1:3" x14ac:dyDescent="0.25">
      <c r="A563" s="1">
        <v>54011</v>
      </c>
      <c r="C563" s="1"/>
    </row>
    <row r="564" spans="1:3" x14ac:dyDescent="0.25">
      <c r="A564" s="1">
        <v>54051</v>
      </c>
      <c r="C564" s="1"/>
    </row>
    <row r="565" spans="1:3" x14ac:dyDescent="0.25">
      <c r="A565" s="1">
        <v>54058</v>
      </c>
      <c r="C565" s="1"/>
    </row>
    <row r="566" spans="1:3" x14ac:dyDescent="0.25">
      <c r="A566" s="1">
        <v>54105</v>
      </c>
      <c r="C566" s="1"/>
    </row>
    <row r="567" spans="1:3" x14ac:dyDescent="0.25">
      <c r="A567" s="1">
        <v>54106</v>
      </c>
      <c r="C567" s="1"/>
    </row>
    <row r="568" spans="1:3" x14ac:dyDescent="0.25">
      <c r="A568" s="1">
        <v>54151</v>
      </c>
      <c r="C568" s="1"/>
    </row>
    <row r="569" spans="1:3" x14ac:dyDescent="0.25">
      <c r="A569" s="1">
        <v>54169</v>
      </c>
      <c r="C569" s="1"/>
    </row>
    <row r="570" spans="1:3" x14ac:dyDescent="0.25">
      <c r="A570" s="1">
        <v>54179</v>
      </c>
      <c r="C570" s="1"/>
    </row>
    <row r="571" spans="1:3" x14ac:dyDescent="0.25">
      <c r="A571" s="1">
        <v>54213</v>
      </c>
      <c r="C571" s="1"/>
    </row>
    <row r="572" spans="1:3" x14ac:dyDescent="0.25">
      <c r="A572" s="1">
        <v>54308</v>
      </c>
      <c r="C572" s="1"/>
    </row>
    <row r="573" spans="1:3" x14ac:dyDescent="0.25">
      <c r="A573" s="1">
        <v>54343</v>
      </c>
      <c r="C573" s="1"/>
    </row>
    <row r="574" spans="1:3" x14ac:dyDescent="0.25">
      <c r="A574" s="1">
        <v>54364</v>
      </c>
      <c r="C574" s="1"/>
    </row>
    <row r="575" spans="1:3" x14ac:dyDescent="0.25">
      <c r="A575" s="1">
        <v>54377</v>
      </c>
      <c r="C575" s="1"/>
    </row>
    <row r="576" spans="1:3" x14ac:dyDescent="0.25">
      <c r="A576" s="1">
        <v>54417</v>
      </c>
      <c r="C576" s="1"/>
    </row>
    <row r="577" spans="1:3" x14ac:dyDescent="0.25">
      <c r="A577" s="1">
        <v>54424</v>
      </c>
      <c r="C577" s="1"/>
    </row>
    <row r="578" spans="1:3" x14ac:dyDescent="0.25">
      <c r="A578" s="1">
        <v>54483</v>
      </c>
      <c r="C578" s="1"/>
    </row>
    <row r="579" spans="1:3" x14ac:dyDescent="0.25">
      <c r="A579" s="1">
        <v>54484</v>
      </c>
      <c r="C579" s="1"/>
    </row>
    <row r="580" spans="1:3" x14ac:dyDescent="0.25">
      <c r="A580" s="1">
        <v>54529</v>
      </c>
      <c r="C580" s="1"/>
    </row>
    <row r="581" spans="1:3" x14ac:dyDescent="0.25">
      <c r="A581" s="1">
        <v>54534</v>
      </c>
      <c r="C581" s="1"/>
    </row>
    <row r="582" spans="1:3" x14ac:dyDescent="0.25">
      <c r="A582" s="1">
        <v>54544</v>
      </c>
      <c r="C582" s="1"/>
    </row>
    <row r="583" spans="1:3" x14ac:dyDescent="0.25">
      <c r="A583" s="1">
        <v>54591</v>
      </c>
      <c r="C583" s="1"/>
    </row>
    <row r="584" spans="1:3" x14ac:dyDescent="0.25">
      <c r="A584" s="1">
        <v>54673</v>
      </c>
      <c r="C584" s="1"/>
    </row>
    <row r="585" spans="1:3" x14ac:dyDescent="0.25">
      <c r="A585" s="1">
        <v>54708</v>
      </c>
      <c r="C585" s="1"/>
    </row>
    <row r="586" spans="1:3" x14ac:dyDescent="0.25">
      <c r="A586" s="1">
        <v>54729</v>
      </c>
      <c r="C586" s="1"/>
    </row>
    <row r="587" spans="1:3" x14ac:dyDescent="0.25">
      <c r="A587" s="1">
        <v>54742</v>
      </c>
      <c r="C587" s="1"/>
    </row>
    <row r="588" spans="1:3" x14ac:dyDescent="0.25">
      <c r="A588" s="1">
        <v>54782</v>
      </c>
      <c r="C588" s="1"/>
    </row>
    <row r="589" spans="1:3" x14ac:dyDescent="0.25">
      <c r="A589" s="1">
        <v>54789</v>
      </c>
      <c r="C589" s="1"/>
    </row>
    <row r="590" spans="1:3" x14ac:dyDescent="0.25">
      <c r="A590" s="1">
        <v>54840</v>
      </c>
      <c r="C590" s="1"/>
    </row>
    <row r="591" spans="1:3" x14ac:dyDescent="0.25">
      <c r="A591" s="1">
        <v>54841</v>
      </c>
      <c r="C591" s="1"/>
    </row>
    <row r="592" spans="1:3" x14ac:dyDescent="0.25">
      <c r="A592" s="1">
        <v>54886</v>
      </c>
      <c r="C592" s="1"/>
    </row>
    <row r="593" spans="1:3" x14ac:dyDescent="0.25">
      <c r="A593" s="1">
        <v>54899</v>
      </c>
      <c r="C593" s="1"/>
    </row>
    <row r="594" spans="1:3" x14ac:dyDescent="0.25">
      <c r="A594" s="1">
        <v>54909</v>
      </c>
      <c r="C594" s="1"/>
    </row>
    <row r="595" spans="1:3" x14ac:dyDescent="0.25">
      <c r="A595" s="1">
        <v>54948</v>
      </c>
      <c r="C595" s="1"/>
    </row>
    <row r="596" spans="1:3" x14ac:dyDescent="0.25">
      <c r="A596" s="1">
        <v>55038</v>
      </c>
      <c r="C596" s="1"/>
    </row>
    <row r="597" spans="1:3" x14ac:dyDescent="0.25">
      <c r="A597" s="1">
        <v>55073</v>
      </c>
      <c r="C597" s="1"/>
    </row>
    <row r="598" spans="1:3" x14ac:dyDescent="0.25">
      <c r="A598" s="1">
        <v>55094</v>
      </c>
      <c r="C598" s="1"/>
    </row>
    <row r="599" spans="1:3" x14ac:dyDescent="0.25">
      <c r="A599" s="1">
        <v>55107</v>
      </c>
      <c r="C599" s="1"/>
    </row>
    <row r="600" spans="1:3" x14ac:dyDescent="0.25">
      <c r="A600" s="1">
        <v>55147</v>
      </c>
      <c r="C600" s="1"/>
    </row>
    <row r="601" spans="1:3" x14ac:dyDescent="0.25">
      <c r="A601" s="1">
        <v>55154</v>
      </c>
      <c r="C601" s="1"/>
    </row>
    <row r="602" spans="1:3" x14ac:dyDescent="0.25">
      <c r="A602" s="1">
        <v>55197</v>
      </c>
      <c r="C602" s="1"/>
    </row>
    <row r="603" spans="1:3" x14ac:dyDescent="0.25">
      <c r="A603" s="1">
        <v>55198</v>
      </c>
      <c r="C603" s="1"/>
    </row>
    <row r="604" spans="1:3" x14ac:dyDescent="0.25">
      <c r="A604" s="1">
        <v>55243</v>
      </c>
      <c r="C604" s="1"/>
    </row>
    <row r="605" spans="1:3" x14ac:dyDescent="0.25">
      <c r="A605" s="1">
        <v>55264</v>
      </c>
      <c r="C605" s="1"/>
    </row>
    <row r="606" spans="1:3" x14ac:dyDescent="0.25">
      <c r="A606" s="1">
        <v>55274</v>
      </c>
      <c r="C606" s="1"/>
    </row>
    <row r="607" spans="1:3" x14ac:dyDescent="0.25">
      <c r="A607" s="1">
        <v>55305</v>
      </c>
      <c r="C607" s="1"/>
    </row>
    <row r="608" spans="1:3" x14ac:dyDescent="0.25">
      <c r="A608" s="1">
        <v>55403</v>
      </c>
      <c r="C608" s="1"/>
    </row>
    <row r="609" spans="1:3" x14ac:dyDescent="0.25">
      <c r="A609" s="1">
        <v>55438</v>
      </c>
      <c r="C609" s="1"/>
    </row>
    <row r="610" spans="1:3" x14ac:dyDescent="0.25">
      <c r="A610" s="1">
        <v>55459</v>
      </c>
      <c r="C610" s="1"/>
    </row>
    <row r="611" spans="1:3" x14ac:dyDescent="0.25">
      <c r="A611" s="1">
        <v>55472</v>
      </c>
      <c r="C611" s="1"/>
    </row>
    <row r="612" spans="1:3" x14ac:dyDescent="0.25">
      <c r="A612" s="1">
        <v>55512</v>
      </c>
      <c r="C612" s="1"/>
    </row>
    <row r="613" spans="1:3" x14ac:dyDescent="0.25">
      <c r="A613" s="1">
        <v>55519</v>
      </c>
      <c r="C613" s="1"/>
    </row>
    <row r="614" spans="1:3" x14ac:dyDescent="0.25">
      <c r="A614" s="1">
        <v>55582</v>
      </c>
      <c r="C614" s="1"/>
    </row>
    <row r="615" spans="1:3" x14ac:dyDescent="0.25">
      <c r="A615" s="1">
        <v>55583</v>
      </c>
      <c r="C615" s="1"/>
    </row>
    <row r="616" spans="1:3" x14ac:dyDescent="0.25">
      <c r="A616" s="1">
        <v>55628</v>
      </c>
      <c r="C616" s="1"/>
    </row>
    <row r="617" spans="1:3" x14ac:dyDescent="0.25">
      <c r="A617" s="1">
        <v>55630</v>
      </c>
      <c r="C617" s="1"/>
    </row>
    <row r="618" spans="1:3" x14ac:dyDescent="0.25">
      <c r="A618" s="1">
        <v>55640</v>
      </c>
      <c r="C618" s="1"/>
    </row>
    <row r="619" spans="1:3" x14ac:dyDescent="0.25">
      <c r="A619" s="1">
        <v>55690</v>
      </c>
      <c r="C619" s="1"/>
    </row>
    <row r="620" spans="1:3" x14ac:dyDescent="0.25">
      <c r="A620" s="1">
        <v>55769</v>
      </c>
      <c r="C620" s="1"/>
    </row>
    <row r="621" spans="1:3" x14ac:dyDescent="0.25">
      <c r="A621" s="1">
        <v>55804</v>
      </c>
      <c r="C621" s="1"/>
    </row>
    <row r="622" spans="1:3" x14ac:dyDescent="0.25">
      <c r="A622" s="1">
        <v>55825</v>
      </c>
      <c r="C622" s="1"/>
    </row>
    <row r="623" spans="1:3" x14ac:dyDescent="0.25">
      <c r="A623" s="1">
        <v>55838</v>
      </c>
      <c r="C623" s="1"/>
    </row>
    <row r="624" spans="1:3" x14ac:dyDescent="0.25">
      <c r="A624" s="1">
        <v>55878</v>
      </c>
      <c r="C624" s="1"/>
    </row>
    <row r="625" spans="1:3" x14ac:dyDescent="0.25">
      <c r="A625" s="1">
        <v>55885</v>
      </c>
      <c r="C625" s="1"/>
    </row>
    <row r="626" spans="1:3" x14ac:dyDescent="0.25">
      <c r="A626" s="1">
        <v>55932</v>
      </c>
      <c r="C626" s="1"/>
    </row>
    <row r="627" spans="1:3" x14ac:dyDescent="0.25">
      <c r="A627" s="1">
        <v>55933</v>
      </c>
      <c r="C627" s="1"/>
    </row>
    <row r="628" spans="1:3" x14ac:dyDescent="0.25">
      <c r="A628" s="1">
        <v>55978</v>
      </c>
      <c r="C628" s="1"/>
    </row>
    <row r="629" spans="1:3" x14ac:dyDescent="0.25">
      <c r="A629" s="1">
        <v>55995</v>
      </c>
      <c r="C629" s="1"/>
    </row>
    <row r="630" spans="1:3" x14ac:dyDescent="0.25">
      <c r="A630" s="1">
        <v>56005</v>
      </c>
      <c r="C630" s="1"/>
    </row>
    <row r="631" spans="1:3" x14ac:dyDescent="0.25">
      <c r="A631" s="1">
        <v>56040</v>
      </c>
      <c r="C631" s="1"/>
    </row>
    <row r="632" spans="1:3" x14ac:dyDescent="0.25">
      <c r="A632" s="1">
        <v>56134</v>
      </c>
      <c r="C632" s="1"/>
    </row>
    <row r="633" spans="1:3" x14ac:dyDescent="0.25">
      <c r="A633" s="1">
        <v>56169</v>
      </c>
      <c r="C633" s="1"/>
    </row>
    <row r="634" spans="1:3" x14ac:dyDescent="0.25">
      <c r="A634" s="1">
        <v>56190</v>
      </c>
      <c r="C634" s="1"/>
    </row>
    <row r="635" spans="1:3" x14ac:dyDescent="0.25">
      <c r="A635" s="1">
        <v>56203</v>
      </c>
      <c r="C635" s="1"/>
    </row>
    <row r="636" spans="1:3" x14ac:dyDescent="0.25">
      <c r="A636" s="1">
        <v>56243</v>
      </c>
      <c r="C636" s="1"/>
    </row>
    <row r="637" spans="1:3" x14ac:dyDescent="0.25">
      <c r="A637" s="1">
        <v>56250</v>
      </c>
      <c r="C637" s="1"/>
    </row>
    <row r="638" spans="1:3" x14ac:dyDescent="0.25">
      <c r="A638" s="1">
        <v>56289</v>
      </c>
      <c r="C638" s="1"/>
    </row>
    <row r="639" spans="1:3" x14ac:dyDescent="0.25">
      <c r="A639" s="1">
        <v>56290</v>
      </c>
      <c r="C639" s="1"/>
    </row>
    <row r="640" spans="1:3" x14ac:dyDescent="0.25">
      <c r="A640" s="1">
        <v>56335</v>
      </c>
      <c r="C640" s="1"/>
    </row>
    <row r="641" spans="1:3" x14ac:dyDescent="0.25">
      <c r="A641" s="1">
        <v>56360</v>
      </c>
      <c r="C641" s="1"/>
    </row>
    <row r="642" spans="1:3" x14ac:dyDescent="0.25">
      <c r="A642" s="1">
        <v>56370</v>
      </c>
      <c r="C642" s="1"/>
    </row>
    <row r="643" spans="1:3" x14ac:dyDescent="0.25">
      <c r="A643" s="1">
        <v>56397</v>
      </c>
      <c r="C643" s="1"/>
    </row>
    <row r="644" spans="1:3" x14ac:dyDescent="0.25">
      <c r="A644" s="1">
        <v>56499</v>
      </c>
      <c r="C644" s="1"/>
    </row>
    <row r="645" spans="1:3" x14ac:dyDescent="0.25">
      <c r="A645" s="1">
        <v>56534</v>
      </c>
      <c r="C645" s="1"/>
    </row>
    <row r="646" spans="1:3" x14ac:dyDescent="0.25">
      <c r="A646" s="1">
        <v>56555</v>
      </c>
      <c r="C646" s="1"/>
    </row>
    <row r="647" spans="1:3" x14ac:dyDescent="0.25">
      <c r="A647" s="1">
        <v>56568</v>
      </c>
      <c r="C647" s="1"/>
    </row>
    <row r="648" spans="1:3" x14ac:dyDescent="0.25">
      <c r="A648" s="1">
        <v>56608</v>
      </c>
      <c r="C648" s="1"/>
    </row>
    <row r="649" spans="1:3" x14ac:dyDescent="0.25">
      <c r="A649" s="1">
        <v>56615</v>
      </c>
      <c r="C649" s="1"/>
    </row>
    <row r="650" spans="1:3" x14ac:dyDescent="0.25">
      <c r="A650" s="1">
        <v>56674</v>
      </c>
      <c r="C650" s="1"/>
    </row>
    <row r="651" spans="1:3" x14ac:dyDescent="0.25">
      <c r="A651" s="1">
        <v>56675</v>
      </c>
      <c r="C651" s="1"/>
    </row>
    <row r="652" spans="1:3" x14ac:dyDescent="0.25">
      <c r="A652" s="1">
        <v>56720</v>
      </c>
      <c r="C652" s="1"/>
    </row>
    <row r="653" spans="1:3" x14ac:dyDescent="0.25">
      <c r="A653" s="1">
        <v>56725</v>
      </c>
      <c r="C653" s="1"/>
    </row>
    <row r="654" spans="1:3" x14ac:dyDescent="0.25">
      <c r="A654" s="1">
        <v>56735</v>
      </c>
      <c r="C654" s="1"/>
    </row>
    <row r="655" spans="1:3" x14ac:dyDescent="0.25">
      <c r="A655" s="1">
        <v>56782</v>
      </c>
      <c r="C655" s="1"/>
    </row>
    <row r="656" spans="1:3" x14ac:dyDescent="0.25">
      <c r="A656" s="1">
        <v>56864</v>
      </c>
      <c r="C656" s="1"/>
    </row>
    <row r="657" spans="1:3" x14ac:dyDescent="0.25">
      <c r="A657" s="1">
        <v>56899</v>
      </c>
      <c r="C657" s="1"/>
    </row>
    <row r="658" spans="1:3" x14ac:dyDescent="0.25">
      <c r="A658" s="1">
        <v>56920</v>
      </c>
      <c r="C658" s="1"/>
    </row>
    <row r="659" spans="1:3" x14ac:dyDescent="0.25">
      <c r="A659" s="1">
        <v>56933</v>
      </c>
      <c r="C659" s="1"/>
    </row>
    <row r="660" spans="1:3" x14ac:dyDescent="0.25">
      <c r="A660" s="1">
        <v>56973</v>
      </c>
      <c r="C660" s="1"/>
    </row>
    <row r="661" spans="1:3" x14ac:dyDescent="0.25">
      <c r="A661" s="1">
        <v>56980</v>
      </c>
      <c r="C661" s="1"/>
    </row>
    <row r="662" spans="1:3" x14ac:dyDescent="0.25">
      <c r="A662" s="1">
        <v>57024</v>
      </c>
      <c r="C662" s="1"/>
    </row>
    <row r="663" spans="1:3" x14ac:dyDescent="0.25">
      <c r="A663" s="1">
        <v>57025</v>
      </c>
      <c r="C663" s="1"/>
    </row>
    <row r="664" spans="1:3" x14ac:dyDescent="0.25">
      <c r="A664" s="1">
        <v>57070</v>
      </c>
      <c r="C664" s="1"/>
    </row>
    <row r="665" spans="1:3" x14ac:dyDescent="0.25">
      <c r="A665" s="1">
        <v>57091</v>
      </c>
      <c r="C665" s="1"/>
    </row>
    <row r="666" spans="1:3" x14ac:dyDescent="0.25">
      <c r="A666" s="1">
        <v>57101</v>
      </c>
      <c r="C666" s="1"/>
    </row>
    <row r="667" spans="1:3" x14ac:dyDescent="0.25">
      <c r="A667" s="1">
        <v>57132</v>
      </c>
      <c r="C667" s="1"/>
    </row>
    <row r="668" spans="1:3" x14ac:dyDescent="0.25">
      <c r="A668" s="1">
        <v>57230</v>
      </c>
      <c r="C668" s="1"/>
    </row>
    <row r="669" spans="1:3" x14ac:dyDescent="0.25">
      <c r="A669" s="1">
        <v>57265</v>
      </c>
      <c r="C669" s="1"/>
    </row>
    <row r="670" spans="1:3" x14ac:dyDescent="0.25">
      <c r="A670" s="1">
        <v>57286</v>
      </c>
      <c r="C670" s="1"/>
    </row>
    <row r="671" spans="1:3" x14ac:dyDescent="0.25">
      <c r="A671" s="1">
        <v>57299</v>
      </c>
      <c r="C671" s="1"/>
    </row>
    <row r="672" spans="1:3" x14ac:dyDescent="0.25">
      <c r="A672" s="1">
        <v>57339</v>
      </c>
      <c r="C672" s="1"/>
    </row>
    <row r="673" spans="1:3" x14ac:dyDescent="0.25">
      <c r="A673" s="1">
        <v>57346</v>
      </c>
      <c r="C673" s="1"/>
    </row>
    <row r="674" spans="1:3" x14ac:dyDescent="0.25">
      <c r="A674" s="1">
        <v>57409</v>
      </c>
      <c r="C674" s="1"/>
    </row>
    <row r="675" spans="1:3" x14ac:dyDescent="0.25">
      <c r="A675" s="1">
        <v>57410</v>
      </c>
      <c r="C675" s="1"/>
    </row>
    <row r="676" spans="1:3" x14ac:dyDescent="0.25">
      <c r="A676" s="1">
        <v>57455</v>
      </c>
      <c r="C676" s="1"/>
    </row>
    <row r="677" spans="1:3" x14ac:dyDescent="0.25">
      <c r="A677" s="1">
        <v>57456</v>
      </c>
      <c r="C677" s="1"/>
    </row>
    <row r="678" spans="1:3" x14ac:dyDescent="0.25">
      <c r="A678" s="1">
        <v>57466</v>
      </c>
      <c r="C678" s="1"/>
    </row>
    <row r="679" spans="1:3" x14ac:dyDescent="0.25">
      <c r="A679" s="1">
        <v>57517</v>
      </c>
      <c r="C679" s="1"/>
    </row>
    <row r="680" spans="1:3" x14ac:dyDescent="0.25">
      <c r="A680" s="1">
        <v>57595</v>
      </c>
      <c r="C680" s="1"/>
    </row>
    <row r="681" spans="1:3" x14ac:dyDescent="0.25">
      <c r="A681" s="1">
        <v>57630</v>
      </c>
      <c r="C681" s="1"/>
    </row>
    <row r="682" spans="1:3" x14ac:dyDescent="0.25">
      <c r="A682" s="1">
        <v>57651</v>
      </c>
      <c r="C682" s="1"/>
    </row>
    <row r="683" spans="1:3" x14ac:dyDescent="0.25">
      <c r="A683" s="1">
        <v>57664</v>
      </c>
      <c r="C683" s="1"/>
    </row>
    <row r="684" spans="1:3" x14ac:dyDescent="0.25">
      <c r="A684" s="1">
        <v>57704</v>
      </c>
      <c r="C684" s="1"/>
    </row>
    <row r="685" spans="1:3" x14ac:dyDescent="0.25">
      <c r="A685" s="1">
        <v>57711</v>
      </c>
      <c r="C685" s="1"/>
    </row>
    <row r="686" spans="1:3" x14ac:dyDescent="0.25">
      <c r="A686" s="1">
        <v>57766</v>
      </c>
      <c r="C686" s="1"/>
    </row>
    <row r="687" spans="1:3" x14ac:dyDescent="0.25">
      <c r="A687" s="1">
        <v>57767</v>
      </c>
      <c r="C687" s="1"/>
    </row>
    <row r="688" spans="1:3" x14ac:dyDescent="0.25">
      <c r="A688" s="1">
        <v>57812</v>
      </c>
      <c r="C688" s="1"/>
    </row>
    <row r="689" spans="1:3" x14ac:dyDescent="0.25">
      <c r="A689" s="1">
        <v>57821</v>
      </c>
      <c r="C689" s="1"/>
    </row>
    <row r="690" spans="1:3" x14ac:dyDescent="0.25">
      <c r="A690" s="1">
        <v>57831</v>
      </c>
      <c r="C690" s="1"/>
    </row>
    <row r="691" spans="1:3" x14ac:dyDescent="0.25">
      <c r="A691" s="1">
        <v>57874</v>
      </c>
      <c r="C691" s="1"/>
    </row>
    <row r="692" spans="1:3" x14ac:dyDescent="0.25">
      <c r="A692" s="1">
        <v>57960</v>
      </c>
      <c r="C692" s="1"/>
    </row>
    <row r="693" spans="1:3" x14ac:dyDescent="0.25">
      <c r="A693" s="1">
        <v>57995</v>
      </c>
      <c r="C693" s="1"/>
    </row>
    <row r="694" spans="1:3" x14ac:dyDescent="0.25">
      <c r="A694" s="1">
        <v>58016</v>
      </c>
      <c r="C694" s="1"/>
    </row>
    <row r="695" spans="1:3" x14ac:dyDescent="0.25">
      <c r="A695" s="1">
        <v>58029</v>
      </c>
      <c r="C695" s="1"/>
    </row>
    <row r="696" spans="1:3" x14ac:dyDescent="0.25">
      <c r="A696" s="1">
        <v>58069</v>
      </c>
      <c r="C696" s="1"/>
    </row>
    <row r="697" spans="1:3" x14ac:dyDescent="0.25">
      <c r="A697" s="1">
        <v>58076</v>
      </c>
      <c r="C697" s="1"/>
    </row>
    <row r="698" spans="1:3" x14ac:dyDescent="0.25">
      <c r="A698" s="1">
        <v>58116</v>
      </c>
      <c r="C698" s="1"/>
    </row>
    <row r="699" spans="1:3" x14ac:dyDescent="0.25">
      <c r="A699" s="1">
        <v>58117</v>
      </c>
      <c r="C699" s="1"/>
    </row>
    <row r="700" spans="1:3" x14ac:dyDescent="0.25">
      <c r="A700" s="1">
        <v>58162</v>
      </c>
      <c r="C700" s="1"/>
    </row>
    <row r="701" spans="1:3" x14ac:dyDescent="0.25">
      <c r="A701" s="1">
        <v>58186</v>
      </c>
      <c r="C701" s="1"/>
    </row>
    <row r="702" spans="1:3" x14ac:dyDescent="0.25">
      <c r="A702" s="1">
        <v>58196</v>
      </c>
      <c r="C702" s="1"/>
    </row>
    <row r="703" spans="1:3" x14ac:dyDescent="0.25">
      <c r="A703" s="1">
        <v>58224</v>
      </c>
      <c r="C703" s="1"/>
    </row>
    <row r="704" spans="1:3" x14ac:dyDescent="0.25">
      <c r="A704" s="1">
        <v>58325</v>
      </c>
      <c r="C704" s="1"/>
    </row>
    <row r="705" spans="1:3" x14ac:dyDescent="0.25">
      <c r="A705" s="1">
        <v>58360</v>
      </c>
      <c r="C705" s="1"/>
    </row>
    <row r="706" spans="1:3" x14ac:dyDescent="0.25">
      <c r="A706" s="1">
        <v>58381</v>
      </c>
      <c r="C706" s="1"/>
    </row>
    <row r="707" spans="1:3" x14ac:dyDescent="0.25">
      <c r="A707" s="1">
        <v>58394</v>
      </c>
      <c r="C707" s="1"/>
    </row>
    <row r="708" spans="1:3" x14ac:dyDescent="0.25">
      <c r="A708" s="1">
        <v>58434</v>
      </c>
      <c r="C708" s="1"/>
    </row>
    <row r="709" spans="1:3" x14ac:dyDescent="0.25">
      <c r="A709" s="1">
        <v>58441</v>
      </c>
      <c r="C709" s="1"/>
    </row>
    <row r="710" spans="1:3" x14ac:dyDescent="0.25">
      <c r="A710" s="1">
        <v>58501</v>
      </c>
      <c r="C710" s="1"/>
    </row>
    <row r="711" spans="1:3" x14ac:dyDescent="0.25">
      <c r="A711" s="1">
        <v>58502</v>
      </c>
      <c r="C711" s="1"/>
    </row>
    <row r="712" spans="1:3" x14ac:dyDescent="0.25">
      <c r="A712" s="1">
        <v>58547</v>
      </c>
      <c r="C712" s="1"/>
    </row>
    <row r="713" spans="1:3" x14ac:dyDescent="0.25">
      <c r="A713" s="1">
        <v>58552</v>
      </c>
      <c r="C713" s="1"/>
    </row>
    <row r="714" spans="1:3" x14ac:dyDescent="0.25">
      <c r="A714" s="1">
        <v>58562</v>
      </c>
      <c r="C714" s="1"/>
    </row>
    <row r="715" spans="1:3" x14ac:dyDescent="0.25">
      <c r="A715" s="1">
        <v>58609</v>
      </c>
      <c r="C715" s="1"/>
    </row>
    <row r="716" spans="1:3" x14ac:dyDescent="0.25">
      <c r="A716" s="1">
        <v>58691</v>
      </c>
      <c r="C716" s="1"/>
    </row>
    <row r="717" spans="1:3" x14ac:dyDescent="0.25">
      <c r="A717" s="1">
        <v>58726</v>
      </c>
      <c r="C717" s="1"/>
    </row>
    <row r="718" spans="1:3" x14ac:dyDescent="0.25">
      <c r="A718" s="1">
        <v>58747</v>
      </c>
      <c r="C718" s="1"/>
    </row>
    <row r="719" spans="1:3" x14ac:dyDescent="0.25">
      <c r="A719" s="1">
        <v>58760</v>
      </c>
      <c r="C719" s="1"/>
    </row>
    <row r="720" spans="1:3" x14ac:dyDescent="0.25">
      <c r="A720" s="1">
        <v>58800</v>
      </c>
      <c r="C720" s="1"/>
    </row>
    <row r="721" spans="1:3" x14ac:dyDescent="0.25">
      <c r="A721" s="1">
        <v>58807</v>
      </c>
      <c r="C721" s="1"/>
    </row>
    <row r="722" spans="1:3" x14ac:dyDescent="0.25">
      <c r="A722" s="1">
        <v>58858</v>
      </c>
      <c r="C722" s="1"/>
    </row>
    <row r="723" spans="1:3" x14ac:dyDescent="0.25">
      <c r="A723" s="1">
        <v>58859</v>
      </c>
      <c r="C723" s="1"/>
    </row>
    <row r="724" spans="1:3" x14ac:dyDescent="0.25">
      <c r="A724" s="1">
        <v>58904</v>
      </c>
      <c r="C724" s="1"/>
    </row>
    <row r="725" spans="1:3" x14ac:dyDescent="0.25">
      <c r="A725" s="1">
        <v>58917</v>
      </c>
      <c r="C725" s="1"/>
    </row>
    <row r="726" spans="1:3" x14ac:dyDescent="0.25">
      <c r="A726" s="1">
        <v>58927</v>
      </c>
      <c r="C726" s="1"/>
    </row>
    <row r="727" spans="1:3" x14ac:dyDescent="0.25">
      <c r="A727" s="1">
        <v>58966</v>
      </c>
      <c r="C727" s="1"/>
    </row>
    <row r="728" spans="1:3" x14ac:dyDescent="0.25">
      <c r="A728" s="1">
        <v>59056</v>
      </c>
      <c r="C728" s="1"/>
    </row>
    <row r="729" spans="1:3" x14ac:dyDescent="0.25">
      <c r="A729" s="1">
        <v>59091</v>
      </c>
      <c r="C729" s="1"/>
    </row>
    <row r="730" spans="1:3" x14ac:dyDescent="0.25">
      <c r="A730" s="1">
        <v>59112</v>
      </c>
      <c r="C730" s="1"/>
    </row>
    <row r="731" spans="1:3" x14ac:dyDescent="0.25">
      <c r="A731" s="1">
        <v>59125</v>
      </c>
      <c r="C731" s="1"/>
    </row>
    <row r="732" spans="1:3" x14ac:dyDescent="0.25">
      <c r="A732" s="1">
        <v>59165</v>
      </c>
      <c r="C732" s="1"/>
    </row>
    <row r="733" spans="1:3" x14ac:dyDescent="0.25">
      <c r="A733" s="1">
        <v>59172</v>
      </c>
      <c r="C733" s="1"/>
    </row>
    <row r="734" spans="1:3" x14ac:dyDescent="0.25">
      <c r="A734" s="1">
        <v>59208</v>
      </c>
      <c r="C734" s="1"/>
    </row>
    <row r="735" spans="1:3" x14ac:dyDescent="0.25">
      <c r="A735" s="1">
        <v>59209</v>
      </c>
      <c r="C735" s="1"/>
    </row>
    <row r="736" spans="1:3" x14ac:dyDescent="0.25">
      <c r="A736" s="1">
        <v>59254</v>
      </c>
      <c r="C736" s="1"/>
    </row>
    <row r="737" spans="1:3" x14ac:dyDescent="0.25">
      <c r="A737" s="1">
        <v>59282</v>
      </c>
      <c r="C737" s="1"/>
    </row>
    <row r="738" spans="1:3" x14ac:dyDescent="0.25">
      <c r="A738" s="1">
        <v>59292</v>
      </c>
      <c r="C738" s="1"/>
    </row>
    <row r="739" spans="1:3" x14ac:dyDescent="0.25">
      <c r="A739" s="1">
        <v>59316</v>
      </c>
      <c r="C739" s="1"/>
    </row>
    <row r="740" spans="1:3" x14ac:dyDescent="0.25">
      <c r="A740" s="1">
        <v>59421</v>
      </c>
      <c r="C740" s="1"/>
    </row>
    <row r="741" spans="1:3" x14ac:dyDescent="0.25">
      <c r="A741" s="1">
        <v>59456</v>
      </c>
      <c r="C741" s="1"/>
    </row>
    <row r="742" spans="1:3" x14ac:dyDescent="0.25">
      <c r="A742" s="1">
        <v>59477</v>
      </c>
      <c r="C742" s="1"/>
    </row>
    <row r="743" spans="1:3" x14ac:dyDescent="0.25">
      <c r="A743" s="1">
        <v>59490</v>
      </c>
      <c r="C743" s="1"/>
    </row>
    <row r="744" spans="1:3" x14ac:dyDescent="0.25">
      <c r="A744" s="1">
        <v>59530</v>
      </c>
      <c r="C744" s="1"/>
    </row>
    <row r="745" spans="1:3" x14ac:dyDescent="0.25">
      <c r="A745" s="1">
        <v>59537</v>
      </c>
      <c r="C745" s="1"/>
    </row>
    <row r="746" spans="1:3" x14ac:dyDescent="0.25">
      <c r="A746" s="1">
        <v>59593</v>
      </c>
      <c r="C746" s="1"/>
    </row>
    <row r="747" spans="1:3" x14ac:dyDescent="0.25">
      <c r="A747" s="1">
        <v>59594</v>
      </c>
      <c r="C747" s="1"/>
    </row>
    <row r="748" spans="1:3" x14ac:dyDescent="0.25">
      <c r="A748" s="1">
        <v>59639</v>
      </c>
      <c r="C748" s="1"/>
    </row>
    <row r="749" spans="1:3" x14ac:dyDescent="0.25">
      <c r="A749" s="1">
        <v>59647</v>
      </c>
      <c r="C749" s="1"/>
    </row>
    <row r="750" spans="1:3" x14ac:dyDescent="0.25">
      <c r="A750" s="1">
        <v>59657</v>
      </c>
      <c r="C750" s="1"/>
    </row>
    <row r="751" spans="1:3" x14ac:dyDescent="0.25">
      <c r="A751" s="1">
        <v>59701</v>
      </c>
      <c r="C751" s="1"/>
    </row>
    <row r="752" spans="1:3" x14ac:dyDescent="0.25">
      <c r="A752" s="1">
        <v>59786</v>
      </c>
      <c r="C752" s="1"/>
    </row>
    <row r="753" spans="1:3" x14ac:dyDescent="0.25">
      <c r="A753" s="1">
        <v>59821</v>
      </c>
      <c r="C753" s="1"/>
    </row>
    <row r="754" spans="1:3" x14ac:dyDescent="0.25">
      <c r="A754" s="1">
        <v>59842</v>
      </c>
      <c r="C754" s="1"/>
    </row>
    <row r="755" spans="1:3" x14ac:dyDescent="0.25">
      <c r="A755" s="1">
        <v>59855</v>
      </c>
      <c r="C755" s="1"/>
    </row>
    <row r="756" spans="1:3" x14ac:dyDescent="0.25">
      <c r="A756" s="1">
        <v>59895</v>
      </c>
      <c r="C756" s="1"/>
    </row>
    <row r="757" spans="1:3" x14ac:dyDescent="0.25">
      <c r="A757" s="1">
        <v>59902</v>
      </c>
      <c r="C757" s="1"/>
    </row>
    <row r="758" spans="1:3" x14ac:dyDescent="0.25">
      <c r="A758" s="1">
        <v>59950</v>
      </c>
      <c r="C758" s="1"/>
    </row>
    <row r="759" spans="1:3" x14ac:dyDescent="0.25">
      <c r="A759" s="1">
        <v>59951</v>
      </c>
      <c r="C759" s="1"/>
    </row>
    <row r="760" spans="1:3" x14ac:dyDescent="0.25">
      <c r="A760" s="1">
        <v>59996</v>
      </c>
      <c r="C760" s="1"/>
    </row>
    <row r="761" spans="1:3" x14ac:dyDescent="0.25">
      <c r="A761" s="1">
        <v>60013</v>
      </c>
      <c r="C761" s="1"/>
    </row>
    <row r="762" spans="1:3" x14ac:dyDescent="0.25">
      <c r="A762" s="1">
        <v>60023</v>
      </c>
      <c r="C762" s="1"/>
    </row>
    <row r="763" spans="1:3" x14ac:dyDescent="0.25">
      <c r="A763" s="1">
        <v>60058</v>
      </c>
      <c r="C763" s="1"/>
    </row>
    <row r="764" spans="1:3" x14ac:dyDescent="0.25">
      <c r="A764" s="1">
        <v>60152</v>
      </c>
      <c r="C764" s="1"/>
    </row>
    <row r="765" spans="1:3" x14ac:dyDescent="0.25">
      <c r="A765" s="1">
        <v>60187</v>
      </c>
      <c r="C765" s="1"/>
    </row>
    <row r="766" spans="1:3" x14ac:dyDescent="0.25">
      <c r="A766" s="1">
        <v>60208</v>
      </c>
      <c r="C766" s="1"/>
    </row>
    <row r="767" spans="1:3" x14ac:dyDescent="0.25">
      <c r="A767" s="1">
        <v>60221</v>
      </c>
      <c r="C767" s="1"/>
    </row>
    <row r="768" spans="1:3" x14ac:dyDescent="0.25">
      <c r="A768" s="1">
        <v>60261</v>
      </c>
      <c r="C768" s="1"/>
    </row>
    <row r="769" spans="1:3" x14ac:dyDescent="0.25">
      <c r="A769" s="1">
        <v>60268</v>
      </c>
      <c r="C769" s="1"/>
    </row>
    <row r="770" spans="1:3" x14ac:dyDescent="0.25">
      <c r="A770" s="1">
        <v>60307</v>
      </c>
      <c r="C770" s="1"/>
    </row>
    <row r="771" spans="1:3" x14ac:dyDescent="0.25">
      <c r="A771" s="1">
        <v>60308</v>
      </c>
      <c r="C771" s="1"/>
    </row>
    <row r="772" spans="1:3" x14ac:dyDescent="0.25">
      <c r="A772" s="1">
        <v>60353</v>
      </c>
      <c r="C772" s="1"/>
    </row>
    <row r="773" spans="1:3" x14ac:dyDescent="0.25">
      <c r="A773" s="1">
        <v>60378</v>
      </c>
      <c r="C773" s="1"/>
    </row>
    <row r="774" spans="1:3" x14ac:dyDescent="0.25">
      <c r="A774" s="1">
        <v>60388</v>
      </c>
      <c r="C774" s="1"/>
    </row>
    <row r="775" spans="1:3" x14ac:dyDescent="0.25">
      <c r="A775" s="1">
        <v>60415</v>
      </c>
      <c r="C775" s="1"/>
    </row>
    <row r="776" spans="1:3" x14ac:dyDescent="0.25">
      <c r="A776" s="1">
        <v>60517</v>
      </c>
      <c r="C776" s="1"/>
    </row>
    <row r="777" spans="1:3" x14ac:dyDescent="0.25">
      <c r="A777" s="1">
        <v>60552</v>
      </c>
      <c r="C777" s="1"/>
    </row>
    <row r="778" spans="1:3" x14ac:dyDescent="0.25">
      <c r="A778" s="1">
        <v>60573</v>
      </c>
      <c r="C778" s="1"/>
    </row>
    <row r="779" spans="1:3" x14ac:dyDescent="0.25">
      <c r="A779" s="1">
        <v>60586</v>
      </c>
      <c r="C779" s="1"/>
    </row>
    <row r="780" spans="1:3" x14ac:dyDescent="0.25">
      <c r="A780" s="1">
        <v>60626</v>
      </c>
      <c r="C780" s="1"/>
    </row>
    <row r="781" spans="1:3" x14ac:dyDescent="0.25">
      <c r="A781" s="1">
        <v>60633</v>
      </c>
      <c r="C781" s="1"/>
    </row>
    <row r="782" spans="1:3" x14ac:dyDescent="0.25">
      <c r="A782" s="1">
        <v>60685</v>
      </c>
      <c r="C782" s="1"/>
    </row>
    <row r="783" spans="1:3" x14ac:dyDescent="0.25">
      <c r="A783" s="1">
        <v>60686</v>
      </c>
      <c r="C783" s="1"/>
    </row>
    <row r="784" spans="1:3" x14ac:dyDescent="0.25">
      <c r="A784" s="1">
        <v>60731</v>
      </c>
      <c r="C784" s="1"/>
    </row>
    <row r="785" spans="1:3" x14ac:dyDescent="0.25">
      <c r="A785" s="1">
        <v>60743</v>
      </c>
      <c r="C785" s="1"/>
    </row>
    <row r="786" spans="1:3" x14ac:dyDescent="0.25">
      <c r="A786" s="1">
        <v>60753</v>
      </c>
      <c r="C786" s="1"/>
    </row>
    <row r="787" spans="1:3" x14ac:dyDescent="0.25">
      <c r="A787" s="1">
        <v>60793</v>
      </c>
      <c r="C787" s="1"/>
    </row>
    <row r="788" spans="1:3" x14ac:dyDescent="0.25">
      <c r="A788" s="1">
        <v>60882</v>
      </c>
      <c r="C788" s="1"/>
    </row>
    <row r="789" spans="1:3" x14ac:dyDescent="0.25">
      <c r="A789" s="1">
        <v>60917</v>
      </c>
      <c r="C789" s="1"/>
    </row>
    <row r="790" spans="1:3" x14ac:dyDescent="0.25">
      <c r="A790" s="1">
        <v>60938</v>
      </c>
      <c r="C790" s="1"/>
    </row>
    <row r="791" spans="1:3" x14ac:dyDescent="0.25">
      <c r="A791" s="1">
        <v>60951</v>
      </c>
      <c r="C791" s="1"/>
    </row>
    <row r="792" spans="1:3" x14ac:dyDescent="0.25">
      <c r="A792" s="1">
        <v>60991</v>
      </c>
      <c r="C792" s="1"/>
    </row>
    <row r="793" spans="1:3" x14ac:dyDescent="0.25">
      <c r="A793" s="1">
        <v>60998</v>
      </c>
      <c r="C793" s="1"/>
    </row>
    <row r="794" spans="1:3" x14ac:dyDescent="0.25">
      <c r="A794" s="1">
        <v>61042</v>
      </c>
      <c r="C794" s="1"/>
    </row>
    <row r="795" spans="1:3" x14ac:dyDescent="0.25">
      <c r="A795" s="1">
        <v>61043</v>
      </c>
      <c r="C795" s="1"/>
    </row>
    <row r="796" spans="1:3" x14ac:dyDescent="0.25">
      <c r="A796" s="1">
        <v>61088</v>
      </c>
      <c r="C796" s="1"/>
    </row>
    <row r="797" spans="1:3" x14ac:dyDescent="0.25">
      <c r="A797" s="1">
        <v>61108</v>
      </c>
      <c r="C797" s="1"/>
    </row>
    <row r="798" spans="1:3" x14ac:dyDescent="0.25">
      <c r="A798" s="1">
        <v>61118</v>
      </c>
      <c r="C798" s="1"/>
    </row>
    <row r="799" spans="1:3" x14ac:dyDescent="0.25">
      <c r="A799" s="1">
        <v>61150</v>
      </c>
      <c r="C799" s="1"/>
    </row>
    <row r="800" spans="1:3" x14ac:dyDescent="0.25">
      <c r="A800" s="1">
        <v>61247</v>
      </c>
      <c r="C800" s="1"/>
    </row>
    <row r="801" spans="1:3" x14ac:dyDescent="0.25">
      <c r="A801" s="1">
        <v>61282</v>
      </c>
      <c r="C801" s="1"/>
    </row>
    <row r="802" spans="1:3" x14ac:dyDescent="0.25">
      <c r="A802" s="1">
        <v>61303</v>
      </c>
      <c r="C802" s="1"/>
    </row>
    <row r="803" spans="1:3" x14ac:dyDescent="0.25">
      <c r="A803" s="1">
        <v>61316</v>
      </c>
      <c r="C803" s="1"/>
    </row>
    <row r="804" spans="1:3" x14ac:dyDescent="0.25">
      <c r="A804" s="1">
        <v>61356</v>
      </c>
      <c r="C804" s="1"/>
    </row>
    <row r="805" spans="1:3" x14ac:dyDescent="0.25">
      <c r="A805" s="1">
        <v>61363</v>
      </c>
      <c r="C805" s="1"/>
    </row>
    <row r="806" spans="1:3" x14ac:dyDescent="0.25">
      <c r="A806" s="1">
        <v>61427</v>
      </c>
      <c r="C806" s="1"/>
    </row>
    <row r="807" spans="1:3" x14ac:dyDescent="0.25">
      <c r="A807" s="1">
        <v>61428</v>
      </c>
      <c r="C807" s="1"/>
    </row>
    <row r="808" spans="1:3" x14ac:dyDescent="0.25">
      <c r="A808" s="1">
        <v>61473</v>
      </c>
      <c r="C808" s="1"/>
    </row>
    <row r="809" spans="1:3" x14ac:dyDescent="0.25">
      <c r="A809" s="1">
        <v>61474</v>
      </c>
      <c r="C809" s="1"/>
    </row>
    <row r="810" spans="1:3" x14ac:dyDescent="0.25">
      <c r="A810" s="1">
        <v>61484</v>
      </c>
      <c r="C810" s="1"/>
    </row>
    <row r="811" spans="1:3" x14ac:dyDescent="0.25">
      <c r="A811" s="1">
        <v>61535</v>
      </c>
      <c r="C811" s="1"/>
    </row>
    <row r="812" spans="1:3" x14ac:dyDescent="0.25">
      <c r="A812" s="1">
        <v>61613</v>
      </c>
      <c r="C812" s="1"/>
    </row>
    <row r="813" spans="1:3" x14ac:dyDescent="0.25">
      <c r="A813" s="1">
        <v>61648</v>
      </c>
      <c r="C813" s="1"/>
    </row>
    <row r="814" spans="1:3" x14ac:dyDescent="0.25">
      <c r="A814" s="1">
        <v>61669</v>
      </c>
      <c r="C814" s="1"/>
    </row>
    <row r="815" spans="1:3" x14ac:dyDescent="0.25">
      <c r="A815" s="1">
        <v>61682</v>
      </c>
      <c r="C815" s="1"/>
    </row>
    <row r="816" spans="1:3" x14ac:dyDescent="0.25">
      <c r="A816" s="1">
        <v>61722</v>
      </c>
      <c r="C816" s="1"/>
    </row>
    <row r="817" spans="1:3" x14ac:dyDescent="0.25">
      <c r="A817" s="1">
        <v>61729</v>
      </c>
      <c r="C817" s="1"/>
    </row>
    <row r="818" spans="1:3" x14ac:dyDescent="0.25">
      <c r="A818" s="1">
        <v>61784</v>
      </c>
      <c r="C818" s="1"/>
    </row>
    <row r="819" spans="1:3" x14ac:dyDescent="0.25">
      <c r="A819" s="1">
        <v>61785</v>
      </c>
      <c r="C819" s="1"/>
    </row>
    <row r="820" spans="1:3" x14ac:dyDescent="0.25">
      <c r="A820" s="1">
        <v>61830</v>
      </c>
      <c r="C820" s="1"/>
    </row>
    <row r="821" spans="1:3" x14ac:dyDescent="0.25">
      <c r="A821" s="1">
        <v>61839</v>
      </c>
      <c r="C821" s="1"/>
    </row>
    <row r="822" spans="1:3" x14ac:dyDescent="0.25">
      <c r="A822" s="1">
        <v>61849</v>
      </c>
      <c r="C822" s="1"/>
    </row>
    <row r="823" spans="1:3" x14ac:dyDescent="0.25">
      <c r="A823" s="1">
        <v>61892</v>
      </c>
      <c r="C823" s="1"/>
    </row>
    <row r="824" spans="1:3" x14ac:dyDescent="0.25">
      <c r="A824" s="1">
        <v>61978</v>
      </c>
      <c r="C824" s="1"/>
    </row>
    <row r="825" spans="1:3" x14ac:dyDescent="0.25">
      <c r="A825" s="1">
        <v>62013</v>
      </c>
      <c r="C825" s="1"/>
    </row>
    <row r="826" spans="1:3" x14ac:dyDescent="0.25">
      <c r="A826" s="1">
        <v>62034</v>
      </c>
      <c r="C826" s="1"/>
    </row>
    <row r="827" spans="1:3" x14ac:dyDescent="0.25">
      <c r="A827" s="1">
        <v>62047</v>
      </c>
      <c r="C827" s="1"/>
    </row>
    <row r="828" spans="1:3" x14ac:dyDescent="0.25">
      <c r="A828" s="1">
        <v>62087</v>
      </c>
      <c r="C828" s="1"/>
    </row>
    <row r="829" spans="1:3" x14ac:dyDescent="0.25">
      <c r="A829" s="1">
        <v>62094</v>
      </c>
      <c r="C829" s="1"/>
    </row>
    <row r="830" spans="1:3" x14ac:dyDescent="0.25">
      <c r="A830" s="1">
        <v>62134</v>
      </c>
      <c r="C830" s="1"/>
    </row>
    <row r="831" spans="1:3" x14ac:dyDescent="0.25">
      <c r="A831" s="1">
        <v>62135</v>
      </c>
      <c r="C831" s="1"/>
    </row>
    <row r="832" spans="1:3" x14ac:dyDescent="0.25">
      <c r="A832" s="1">
        <v>62180</v>
      </c>
      <c r="C832" s="1"/>
    </row>
    <row r="833" spans="1:3" x14ac:dyDescent="0.25">
      <c r="A833" s="1">
        <v>62204</v>
      </c>
      <c r="C833" s="1"/>
    </row>
    <row r="834" spans="1:3" x14ac:dyDescent="0.25">
      <c r="A834" s="1">
        <v>62214</v>
      </c>
      <c r="C834" s="1"/>
    </row>
    <row r="835" spans="1:3" x14ac:dyDescent="0.25">
      <c r="A835" s="1">
        <v>62242</v>
      </c>
      <c r="C835" s="1"/>
    </row>
    <row r="836" spans="1:3" x14ac:dyDescent="0.25">
      <c r="A836" s="1">
        <v>62343</v>
      </c>
      <c r="C836" s="1"/>
    </row>
    <row r="837" spans="1:3" x14ac:dyDescent="0.25">
      <c r="A837" s="1">
        <v>62378</v>
      </c>
      <c r="C837" s="1"/>
    </row>
    <row r="838" spans="1:3" x14ac:dyDescent="0.25">
      <c r="A838" s="1">
        <v>62399</v>
      </c>
      <c r="C838" s="1"/>
    </row>
    <row r="839" spans="1:3" x14ac:dyDescent="0.25">
      <c r="A839" s="1">
        <v>62412</v>
      </c>
      <c r="C839" s="1"/>
    </row>
    <row r="840" spans="1:3" x14ac:dyDescent="0.25">
      <c r="A840" s="1">
        <v>62452</v>
      </c>
      <c r="C840" s="1"/>
    </row>
    <row r="841" spans="1:3" x14ac:dyDescent="0.25">
      <c r="A841" s="1">
        <v>62459</v>
      </c>
      <c r="C841" s="1"/>
    </row>
    <row r="842" spans="1:3" x14ac:dyDescent="0.25">
      <c r="A842" s="1">
        <v>62519</v>
      </c>
      <c r="C842" s="1"/>
    </row>
    <row r="843" spans="1:3" x14ac:dyDescent="0.25">
      <c r="A843" s="1">
        <v>62520</v>
      </c>
      <c r="C843" s="1"/>
    </row>
    <row r="844" spans="1:3" x14ac:dyDescent="0.25">
      <c r="A844" s="1">
        <v>62565</v>
      </c>
      <c r="C844" s="1"/>
    </row>
    <row r="845" spans="1:3" x14ac:dyDescent="0.25">
      <c r="A845" s="1">
        <v>62569</v>
      </c>
      <c r="C845" s="1"/>
    </row>
    <row r="846" spans="1:3" x14ac:dyDescent="0.25">
      <c r="A846" s="1">
        <v>62579</v>
      </c>
      <c r="C846" s="1"/>
    </row>
    <row r="847" spans="1:3" x14ac:dyDescent="0.25">
      <c r="A847" s="1">
        <v>62627</v>
      </c>
      <c r="C847" s="1"/>
    </row>
    <row r="848" spans="1:3" x14ac:dyDescent="0.25">
      <c r="A848" s="1">
        <v>62708</v>
      </c>
      <c r="C848" s="1"/>
    </row>
    <row r="849" spans="1:3" x14ac:dyDescent="0.25">
      <c r="A849" s="1">
        <v>62743</v>
      </c>
      <c r="C849" s="1"/>
    </row>
    <row r="850" spans="1:3" x14ac:dyDescent="0.25">
      <c r="A850" s="1">
        <v>62764</v>
      </c>
      <c r="C850" s="1"/>
    </row>
    <row r="851" spans="1:3" x14ac:dyDescent="0.25">
      <c r="A851" s="1">
        <v>62777</v>
      </c>
      <c r="C851" s="1"/>
    </row>
    <row r="852" spans="1:3" x14ac:dyDescent="0.25">
      <c r="A852" s="1">
        <v>62817</v>
      </c>
      <c r="C852" s="1"/>
    </row>
    <row r="853" spans="1:3" x14ac:dyDescent="0.25">
      <c r="A853" s="1">
        <v>62824</v>
      </c>
      <c r="C853" s="1"/>
    </row>
    <row r="854" spans="1:3" x14ac:dyDescent="0.25">
      <c r="A854" s="1">
        <v>62876</v>
      </c>
      <c r="C854" s="1"/>
    </row>
    <row r="855" spans="1:3" x14ac:dyDescent="0.25">
      <c r="A855" s="1">
        <v>62877</v>
      </c>
      <c r="C855" s="1"/>
    </row>
    <row r="856" spans="1:3" x14ac:dyDescent="0.25">
      <c r="A856" s="1">
        <v>62922</v>
      </c>
      <c r="C856" s="1"/>
    </row>
    <row r="857" spans="1:3" x14ac:dyDescent="0.25">
      <c r="A857" s="1">
        <v>62935</v>
      </c>
      <c r="C857" s="1"/>
    </row>
    <row r="858" spans="1:3" x14ac:dyDescent="0.25">
      <c r="A858" s="1">
        <v>62945</v>
      </c>
      <c r="C858" s="1"/>
    </row>
    <row r="859" spans="1:3" x14ac:dyDescent="0.25">
      <c r="A859" s="1">
        <v>62984</v>
      </c>
      <c r="C859" s="1"/>
    </row>
    <row r="860" spans="1:3" x14ac:dyDescent="0.25">
      <c r="A860" s="1">
        <v>63074</v>
      </c>
      <c r="C860" s="1"/>
    </row>
    <row r="861" spans="1:3" x14ac:dyDescent="0.25">
      <c r="A861" s="1">
        <v>63109</v>
      </c>
      <c r="C861" s="1"/>
    </row>
    <row r="862" spans="1:3" x14ac:dyDescent="0.25">
      <c r="A862" s="1">
        <v>63130</v>
      </c>
      <c r="C862" s="1"/>
    </row>
    <row r="863" spans="1:3" x14ac:dyDescent="0.25">
      <c r="A863" s="1">
        <v>63143</v>
      </c>
      <c r="C863" s="1"/>
    </row>
    <row r="864" spans="1:3" x14ac:dyDescent="0.25">
      <c r="A864" s="1">
        <v>63183</v>
      </c>
      <c r="C864" s="1"/>
    </row>
    <row r="865" spans="1:3" x14ac:dyDescent="0.25">
      <c r="A865" s="1">
        <v>63190</v>
      </c>
      <c r="C865" s="1"/>
    </row>
    <row r="866" spans="1:3" x14ac:dyDescent="0.25">
      <c r="A866" s="1">
        <v>63226</v>
      </c>
      <c r="C866" s="1"/>
    </row>
    <row r="867" spans="1:3" x14ac:dyDescent="0.25">
      <c r="A867" s="1">
        <v>63227</v>
      </c>
      <c r="C867" s="1"/>
    </row>
    <row r="868" spans="1:3" x14ac:dyDescent="0.25">
      <c r="A868" s="1">
        <v>63272</v>
      </c>
      <c r="C868" s="1"/>
    </row>
    <row r="869" spans="1:3" x14ac:dyDescent="0.25">
      <c r="A869" s="1">
        <v>63300</v>
      </c>
      <c r="C869" s="1"/>
    </row>
    <row r="870" spans="1:3" x14ac:dyDescent="0.25">
      <c r="A870" s="1">
        <v>63310</v>
      </c>
      <c r="C870" s="1"/>
    </row>
    <row r="871" spans="1:3" x14ac:dyDescent="0.25">
      <c r="A871" s="1">
        <v>63334</v>
      </c>
      <c r="C871" s="1"/>
    </row>
    <row r="872" spans="1:3" x14ac:dyDescent="0.25">
      <c r="A872" s="1">
        <v>63439</v>
      </c>
      <c r="C872" s="1"/>
    </row>
    <row r="873" spans="1:3" x14ac:dyDescent="0.25">
      <c r="A873" s="1">
        <v>63474</v>
      </c>
      <c r="C873" s="1"/>
    </row>
    <row r="874" spans="1:3" x14ac:dyDescent="0.25">
      <c r="A874" s="1">
        <v>63495</v>
      </c>
      <c r="C874" s="1"/>
    </row>
    <row r="875" spans="1:3" x14ac:dyDescent="0.25">
      <c r="A875" s="1">
        <v>63508</v>
      </c>
      <c r="C875" s="1"/>
    </row>
    <row r="876" spans="1:3" x14ac:dyDescent="0.25">
      <c r="A876" s="1">
        <v>63548</v>
      </c>
      <c r="C876" s="1"/>
    </row>
    <row r="877" spans="1:3" x14ac:dyDescent="0.25">
      <c r="A877" s="1">
        <v>63555</v>
      </c>
      <c r="C877" s="1"/>
    </row>
    <row r="878" spans="1:3" x14ac:dyDescent="0.25">
      <c r="A878" s="1">
        <v>63611</v>
      </c>
      <c r="C878" s="1"/>
    </row>
    <row r="879" spans="1:3" x14ac:dyDescent="0.25">
      <c r="A879" s="1">
        <v>63612</v>
      </c>
      <c r="C879" s="1"/>
    </row>
    <row r="880" spans="1:3" x14ac:dyDescent="0.25">
      <c r="A880" s="1">
        <v>63657</v>
      </c>
      <c r="C880" s="1"/>
    </row>
    <row r="881" spans="1:3" x14ac:dyDescent="0.25">
      <c r="A881" s="1">
        <v>63665</v>
      </c>
      <c r="C881" s="1"/>
    </row>
    <row r="882" spans="1:3" x14ac:dyDescent="0.25">
      <c r="A882" s="1">
        <v>63675</v>
      </c>
      <c r="C882" s="1"/>
    </row>
    <row r="883" spans="1:3" x14ac:dyDescent="0.25">
      <c r="A883" s="1">
        <v>63719</v>
      </c>
      <c r="C883" s="1"/>
    </row>
    <row r="884" spans="1:3" x14ac:dyDescent="0.25">
      <c r="A884" s="1">
        <v>63804</v>
      </c>
      <c r="C884" s="1"/>
    </row>
    <row r="885" spans="1:3" x14ac:dyDescent="0.25">
      <c r="A885" s="1">
        <v>63839</v>
      </c>
      <c r="C885" s="1"/>
    </row>
    <row r="886" spans="1:3" x14ac:dyDescent="0.25">
      <c r="A886" s="1">
        <v>63860</v>
      </c>
      <c r="C886" s="1"/>
    </row>
    <row r="887" spans="1:3" x14ac:dyDescent="0.25">
      <c r="A887" s="1">
        <v>63873</v>
      </c>
      <c r="C887" s="1"/>
    </row>
    <row r="888" spans="1:3" x14ac:dyDescent="0.25">
      <c r="A888" s="1">
        <v>63913</v>
      </c>
      <c r="C888" s="1"/>
    </row>
    <row r="889" spans="1:3" x14ac:dyDescent="0.25">
      <c r="A889" s="1">
        <v>63920</v>
      </c>
      <c r="C889" s="1"/>
    </row>
    <row r="890" spans="1:3" x14ac:dyDescent="0.25">
      <c r="A890" s="1">
        <v>63968</v>
      </c>
      <c r="C890" s="1"/>
    </row>
    <row r="891" spans="1:3" x14ac:dyDescent="0.25">
      <c r="A891" s="1">
        <v>63969</v>
      </c>
      <c r="C891" s="1"/>
    </row>
    <row r="892" spans="1:3" x14ac:dyDescent="0.25">
      <c r="A892" s="1">
        <v>64014</v>
      </c>
      <c r="C892" s="1"/>
    </row>
    <row r="893" spans="1:3" x14ac:dyDescent="0.25">
      <c r="A893" s="1">
        <v>64030</v>
      </c>
      <c r="C893" s="1"/>
    </row>
    <row r="894" spans="1:3" x14ac:dyDescent="0.25">
      <c r="A894" s="1">
        <v>64040</v>
      </c>
      <c r="C894" s="1"/>
    </row>
    <row r="895" spans="1:3" x14ac:dyDescent="0.25">
      <c r="A895" s="1">
        <v>64076</v>
      </c>
      <c r="C895" s="1"/>
    </row>
    <row r="896" spans="1:3" x14ac:dyDescent="0.25">
      <c r="A896" s="1">
        <v>64169</v>
      </c>
      <c r="C896" s="1"/>
    </row>
    <row r="897" spans="1:3" x14ac:dyDescent="0.25">
      <c r="A897" s="1">
        <v>64204</v>
      </c>
      <c r="C897" s="1"/>
    </row>
    <row r="898" spans="1:3" x14ac:dyDescent="0.25">
      <c r="A898" s="1">
        <v>64225</v>
      </c>
      <c r="C898" s="1"/>
    </row>
    <row r="899" spans="1:3" x14ac:dyDescent="0.25">
      <c r="A899" s="1">
        <v>64238</v>
      </c>
      <c r="C899" s="1"/>
    </row>
    <row r="900" spans="1:3" x14ac:dyDescent="0.25">
      <c r="A900" s="1">
        <v>64278</v>
      </c>
      <c r="C900" s="1"/>
    </row>
    <row r="901" spans="1:3" x14ac:dyDescent="0.25">
      <c r="A901" s="1">
        <v>64285</v>
      </c>
      <c r="C901" s="1"/>
    </row>
    <row r="902" spans="1:3" x14ac:dyDescent="0.25">
      <c r="A902" s="1">
        <v>64346</v>
      </c>
      <c r="C902" s="1"/>
    </row>
    <row r="903" spans="1:3" x14ac:dyDescent="0.25">
      <c r="A903" s="1">
        <v>64347</v>
      </c>
      <c r="C903" s="1"/>
    </row>
    <row r="904" spans="1:3" x14ac:dyDescent="0.25">
      <c r="A904" s="1">
        <v>64392</v>
      </c>
      <c r="C904" s="1"/>
    </row>
    <row r="905" spans="1:3" x14ac:dyDescent="0.25">
      <c r="A905" s="1">
        <v>64396</v>
      </c>
      <c r="C905" s="1"/>
    </row>
    <row r="906" spans="1:3" x14ac:dyDescent="0.25">
      <c r="A906" s="1">
        <v>64406</v>
      </c>
      <c r="C906" s="1"/>
    </row>
    <row r="907" spans="1:3" x14ac:dyDescent="0.25">
      <c r="A907" s="1">
        <v>64454</v>
      </c>
      <c r="C907" s="1"/>
    </row>
    <row r="908" spans="1:3" x14ac:dyDescent="0.25">
      <c r="A908" s="1">
        <v>64535</v>
      </c>
      <c r="C908" s="1"/>
    </row>
    <row r="909" spans="1:3" x14ac:dyDescent="0.25">
      <c r="A909" s="1">
        <v>64570</v>
      </c>
      <c r="C909" s="1"/>
    </row>
    <row r="910" spans="1:3" x14ac:dyDescent="0.25">
      <c r="A910" s="1">
        <v>64591</v>
      </c>
      <c r="C910" s="1"/>
    </row>
    <row r="911" spans="1:3" x14ac:dyDescent="0.25">
      <c r="A911" s="1">
        <v>64604</v>
      </c>
      <c r="C911" s="1"/>
    </row>
    <row r="912" spans="1:3" x14ac:dyDescent="0.25">
      <c r="A912" s="1">
        <v>64644</v>
      </c>
      <c r="C912" s="1"/>
    </row>
    <row r="913" spans="1:3" x14ac:dyDescent="0.25">
      <c r="A913" s="1">
        <v>64651</v>
      </c>
      <c r="C913" s="1"/>
    </row>
    <row r="914" spans="1:3" x14ac:dyDescent="0.25">
      <c r="A914" s="1">
        <v>64703</v>
      </c>
      <c r="C914" s="1"/>
    </row>
    <row r="915" spans="1:3" x14ac:dyDescent="0.25">
      <c r="A915" s="1">
        <v>64704</v>
      </c>
      <c r="C915" s="1"/>
    </row>
    <row r="916" spans="1:3" x14ac:dyDescent="0.25">
      <c r="A916" s="1">
        <v>64749</v>
      </c>
      <c r="C916" s="1"/>
    </row>
    <row r="917" spans="1:3" x14ac:dyDescent="0.25">
      <c r="A917" s="1">
        <v>64761</v>
      </c>
      <c r="C917" s="1"/>
    </row>
    <row r="918" spans="1:3" x14ac:dyDescent="0.25">
      <c r="A918" s="1">
        <v>64771</v>
      </c>
      <c r="C918" s="1"/>
    </row>
    <row r="919" spans="1:3" x14ac:dyDescent="0.25">
      <c r="A919" s="1">
        <v>64811</v>
      </c>
      <c r="C919" s="1"/>
    </row>
    <row r="920" spans="1:3" x14ac:dyDescent="0.25">
      <c r="A920" s="1">
        <v>64900</v>
      </c>
      <c r="C920" s="1"/>
    </row>
    <row r="921" spans="1:3" x14ac:dyDescent="0.25">
      <c r="A921" s="1">
        <v>64935</v>
      </c>
      <c r="C921" s="1"/>
    </row>
    <row r="922" spans="1:3" x14ac:dyDescent="0.25">
      <c r="A922" s="1">
        <v>64956</v>
      </c>
      <c r="C922" s="1"/>
    </row>
    <row r="923" spans="1:3" x14ac:dyDescent="0.25">
      <c r="A923" s="1">
        <v>64969</v>
      </c>
      <c r="C923" s="1"/>
    </row>
    <row r="924" spans="1:3" x14ac:dyDescent="0.25">
      <c r="A924" s="1">
        <v>65009</v>
      </c>
      <c r="C924" s="1"/>
    </row>
    <row r="925" spans="1:3" x14ac:dyDescent="0.25">
      <c r="A925" s="1">
        <v>65016</v>
      </c>
      <c r="C925" s="1"/>
    </row>
    <row r="926" spans="1:3" x14ac:dyDescent="0.25">
      <c r="A926" s="1">
        <v>65060</v>
      </c>
      <c r="C926" s="1"/>
    </row>
    <row r="927" spans="1:3" x14ac:dyDescent="0.25">
      <c r="A927" s="1">
        <v>65061</v>
      </c>
      <c r="C927" s="1"/>
    </row>
    <row r="928" spans="1:3" x14ac:dyDescent="0.25">
      <c r="A928" s="1">
        <v>65106</v>
      </c>
      <c r="C928" s="1"/>
    </row>
    <row r="929" spans="1:3" x14ac:dyDescent="0.25">
      <c r="A929" s="1">
        <v>65126</v>
      </c>
      <c r="C929" s="1"/>
    </row>
    <row r="930" spans="1:3" x14ac:dyDescent="0.25">
      <c r="A930" s="1">
        <v>65136</v>
      </c>
      <c r="C930" s="1"/>
    </row>
    <row r="931" spans="1:3" x14ac:dyDescent="0.25">
      <c r="A931" s="1">
        <v>65168</v>
      </c>
      <c r="C931" s="1"/>
    </row>
    <row r="932" spans="1:3" x14ac:dyDescent="0.25">
      <c r="A932" s="1">
        <v>65265</v>
      </c>
      <c r="C932" s="1"/>
    </row>
    <row r="933" spans="1:3" x14ac:dyDescent="0.25">
      <c r="A933" s="1">
        <v>65300</v>
      </c>
      <c r="C933" s="1"/>
    </row>
    <row r="934" spans="1:3" x14ac:dyDescent="0.25">
      <c r="A934" s="1">
        <v>65321</v>
      </c>
      <c r="C934" s="1"/>
    </row>
    <row r="935" spans="1:3" x14ac:dyDescent="0.25">
      <c r="A935" s="1">
        <v>65334</v>
      </c>
      <c r="C935" s="1"/>
    </row>
    <row r="936" spans="1:3" x14ac:dyDescent="0.25">
      <c r="A936" s="1">
        <v>65374</v>
      </c>
      <c r="C936" s="1"/>
    </row>
    <row r="937" spans="1:3" x14ac:dyDescent="0.25">
      <c r="C937" s="1"/>
    </row>
    <row r="938" spans="1:3" x14ac:dyDescent="0.25">
      <c r="C938" s="1"/>
    </row>
    <row r="939" spans="1:3" x14ac:dyDescent="0.25">
      <c r="C939" s="1"/>
    </row>
    <row r="940" spans="1:3" x14ac:dyDescent="0.25">
      <c r="C940" s="1"/>
    </row>
    <row r="941" spans="1:3" x14ac:dyDescent="0.25">
      <c r="C941" s="1"/>
    </row>
    <row r="942" spans="1:3" x14ac:dyDescent="0.25">
      <c r="C942" s="1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Header>&amp;R&amp;"Calibri"&amp;10&amp;K000000#interna&amp;1#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Gráficos</vt:lpstr>
      </vt:variant>
      <vt:variant>
        <vt:i4>3</vt:i4>
      </vt:variant>
    </vt:vector>
  </HeadingPairs>
  <TitlesOfParts>
    <vt:vector size="9" baseType="lpstr">
      <vt:lpstr>NTN-B Carregamento</vt:lpstr>
      <vt:lpstr>NTN-B Princ 24</vt:lpstr>
      <vt:lpstr>VNA IPCA</vt:lpstr>
      <vt:lpstr>CDI</vt:lpstr>
      <vt:lpstr>Carregamento dia</vt:lpstr>
      <vt:lpstr>Feriados</vt:lpstr>
      <vt:lpstr>Gráf NTN-B</vt:lpstr>
      <vt:lpstr>Gráf NTN-B Carrego</vt:lpstr>
      <vt:lpstr>Gráf NTN-B Carrego Taxa aa</vt:lpstr>
    </vt:vector>
  </TitlesOfParts>
  <Company>RFP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do Renda Fixa Prática</dc:title>
  <dc:creator>Jefferson Figueiredo</dc:creator>
  <cp:keywords>www.rendafixapratica.com.br</cp:keywords>
  <cp:lastModifiedBy>Jefferson Veiga Figueiredo</cp:lastModifiedBy>
  <dcterms:created xsi:type="dcterms:W3CDTF">2017-03-31T12:42:18Z</dcterms:created>
  <dcterms:modified xsi:type="dcterms:W3CDTF">2023-03-02T01:45:57Z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881dc9-f7f2-41de-a334-ceff3dc15b31_Enabled">
    <vt:lpwstr>true</vt:lpwstr>
  </property>
  <property fmtid="{D5CDD505-2E9C-101B-9397-08002B2CF9AE}" pid="3" name="MSIP_Label_40881dc9-f7f2-41de-a334-ceff3dc15b31_SetDate">
    <vt:lpwstr>2023-03-01T21:20:39Z</vt:lpwstr>
  </property>
  <property fmtid="{D5CDD505-2E9C-101B-9397-08002B2CF9AE}" pid="4" name="MSIP_Label_40881dc9-f7f2-41de-a334-ceff3dc15b31_Method">
    <vt:lpwstr>Standard</vt:lpwstr>
  </property>
  <property fmtid="{D5CDD505-2E9C-101B-9397-08002B2CF9AE}" pid="5" name="MSIP_Label_40881dc9-f7f2-41de-a334-ceff3dc15b31_Name">
    <vt:lpwstr>40881dc9-f7f2-41de-a334-ceff3dc15b31</vt:lpwstr>
  </property>
  <property fmtid="{D5CDD505-2E9C-101B-9397-08002B2CF9AE}" pid="6" name="MSIP_Label_40881dc9-f7f2-41de-a334-ceff3dc15b31_SiteId">
    <vt:lpwstr>ea0c2907-38d2-4181-8750-b0b190b60443</vt:lpwstr>
  </property>
  <property fmtid="{D5CDD505-2E9C-101B-9397-08002B2CF9AE}" pid="7" name="MSIP_Label_40881dc9-f7f2-41de-a334-ceff3dc15b31_ActionId">
    <vt:lpwstr>12e1369c-8f97-4f26-9ead-f83cf4c890f6</vt:lpwstr>
  </property>
  <property fmtid="{D5CDD505-2E9C-101B-9397-08002B2CF9AE}" pid="8" name="MSIP_Label_40881dc9-f7f2-41de-a334-ceff3dc15b31_ContentBits">
    <vt:lpwstr>1</vt:lpwstr>
  </property>
</Properties>
</file>